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24226"/>
  <xr:revisionPtr revIDLastSave="0" documentId="13_ncr:1_{95141528-6A22-47DC-8FA5-B8ABFE846FFD}" xr6:coauthVersionLast="45" xr6:coauthVersionMax="45" xr10:uidLastSave="{00000000-0000-0000-0000-000000000000}"/>
  <bookViews>
    <workbookView xWindow="-120" yWindow="-120" windowWidth="29040" windowHeight="15840" tabRatio="66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3" i="24" l="1"/>
  <c r="V22" i="24"/>
  <c r="V21" i="24"/>
  <c r="V20" i="24"/>
  <c r="V19" i="24"/>
  <c r="V18" i="24"/>
  <c r="V17" i="24"/>
  <c r="V15" i="24"/>
  <c r="V13" i="24"/>
  <c r="V12" i="24"/>
  <c r="V11" i="24"/>
  <c r="V10" i="24"/>
  <c r="V9" i="24"/>
  <c r="V19" i="22"/>
  <c r="V18" i="22"/>
  <c r="V17" i="22"/>
  <c r="V16" i="22"/>
  <c r="V15" i="22"/>
  <c r="V13" i="22"/>
  <c r="V12" i="22"/>
  <c r="V11" i="22"/>
  <c r="V18" i="21"/>
  <c r="V17" i="21"/>
  <c r="V16" i="21"/>
  <c r="V15" i="21"/>
  <c r="V14" i="21"/>
  <c r="V12" i="21"/>
  <c r="V11" i="21"/>
  <c r="V10" i="21"/>
  <c r="V8" i="20"/>
  <c r="U16" i="24"/>
  <c r="U14" i="24" s="1"/>
  <c r="U8" i="24" s="1"/>
  <c r="T16" i="24"/>
  <c r="T14" i="24"/>
  <c r="T8" i="24" s="1"/>
  <c r="U14" i="22"/>
  <c r="U10" i="22"/>
  <c r="U13" i="21"/>
  <c r="U9" i="21"/>
  <c r="U9" i="22" l="1"/>
  <c r="U8" i="21"/>
  <c r="V10" i="17" l="1"/>
  <c r="V9" i="17"/>
  <c r="V21" i="16"/>
  <c r="V18" i="20"/>
  <c r="V17" i="20"/>
  <c r="V16" i="20"/>
  <c r="V15" i="20"/>
  <c r="V14" i="20"/>
  <c r="V13" i="20"/>
  <c r="V12" i="20"/>
  <c r="V11" i="20"/>
  <c r="V10" i="20"/>
  <c r="V9" i="20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20" i="16"/>
  <c r="V19" i="16"/>
  <c r="V17" i="16"/>
  <c r="V16" i="16"/>
  <c r="V14" i="16"/>
  <c r="V13" i="16"/>
  <c r="V11" i="16"/>
  <c r="V10" i="16"/>
  <c r="U8" i="19"/>
  <c r="U8" i="18"/>
  <c r="U8" i="17"/>
  <c r="U18" i="16"/>
  <c r="U15" i="16"/>
  <c r="U12" i="16"/>
  <c r="U9" i="16" l="1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U8" i="15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U8" i="14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U8" i="13"/>
  <c r="V10" i="12"/>
  <c r="V9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20" i="11"/>
  <c r="V19" i="11"/>
  <c r="V17" i="11"/>
  <c r="V16" i="11"/>
  <c r="V14" i="11"/>
  <c r="V13" i="11"/>
  <c r="V11" i="11"/>
  <c r="U8" i="12"/>
  <c r="U18" i="11"/>
  <c r="U15" i="11"/>
  <c r="U10" i="11" s="1"/>
  <c r="U9" i="11" s="1"/>
  <c r="U12" i="11"/>
  <c r="U8" i="16" l="1"/>
  <c r="W33" i="10"/>
  <c r="W31" i="10"/>
  <c r="W27" i="10"/>
  <c r="W26" i="10"/>
  <c r="W23" i="10"/>
  <c r="W22" i="10"/>
  <c r="W19" i="10"/>
  <c r="W18" i="10"/>
  <c r="W15" i="10"/>
  <c r="V27" i="10"/>
  <c r="V26" i="10"/>
  <c r="V23" i="10"/>
  <c r="V22" i="10"/>
  <c r="V19" i="10"/>
  <c r="V18" i="10"/>
  <c r="V15" i="10"/>
  <c r="V33" i="10"/>
  <c r="V31" i="10"/>
  <c r="V33" i="9"/>
  <c r="V32" i="9"/>
  <c r="V31" i="9"/>
  <c r="V30" i="9"/>
  <c r="V29" i="9"/>
  <c r="V28" i="9"/>
  <c r="V26" i="9"/>
  <c r="V25" i="9"/>
  <c r="V24" i="9"/>
  <c r="V23" i="9"/>
  <c r="V22" i="9"/>
  <c r="V21" i="9"/>
  <c r="V20" i="9"/>
  <c r="V19" i="9"/>
  <c r="V17" i="9"/>
  <c r="V16" i="9"/>
  <c r="V15" i="9"/>
  <c r="V14" i="9"/>
  <c r="V13" i="9"/>
  <c r="V12" i="9"/>
  <c r="V11" i="9"/>
  <c r="V10" i="9"/>
  <c r="V9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U8" i="8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U8" i="7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13" i="5"/>
  <c r="V12" i="5"/>
  <c r="V11" i="5"/>
  <c r="V10" i="5"/>
  <c r="V9" i="5"/>
  <c r="V19" i="5"/>
  <c r="V18" i="5"/>
  <c r="V17" i="5"/>
  <c r="V16" i="5"/>
  <c r="V15" i="5"/>
  <c r="V14" i="5"/>
  <c r="V14" i="4"/>
  <c r="V25" i="4"/>
  <c r="V24" i="4"/>
  <c r="V23" i="4"/>
  <c r="V22" i="4"/>
  <c r="V21" i="4"/>
  <c r="V20" i="4"/>
  <c r="V19" i="4"/>
  <c r="V18" i="4"/>
  <c r="V17" i="4"/>
  <c r="V16" i="4"/>
  <c r="V15" i="4"/>
  <c r="V13" i="4"/>
  <c r="V12" i="4"/>
  <c r="V11" i="4"/>
  <c r="V10" i="4"/>
  <c r="V9" i="4"/>
  <c r="V20" i="3"/>
  <c r="V19" i="3"/>
  <c r="V18" i="3"/>
  <c r="V17" i="3"/>
  <c r="V16" i="3"/>
  <c r="V15" i="3"/>
  <c r="V14" i="3"/>
  <c r="V13" i="3"/>
  <c r="V12" i="3"/>
  <c r="V11" i="3"/>
  <c r="V10" i="3"/>
  <c r="V9" i="3"/>
  <c r="U8" i="3"/>
  <c r="V22" i="2"/>
  <c r="V21" i="2"/>
  <c r="V19" i="2"/>
  <c r="V18" i="2"/>
  <c r="V16" i="2"/>
  <c r="V15" i="2"/>
  <c r="V13" i="2"/>
  <c r="V12" i="2"/>
  <c r="V10" i="2"/>
  <c r="U29" i="10"/>
  <c r="U25" i="10"/>
  <c r="V25" i="10" s="1"/>
  <c r="U21" i="10"/>
  <c r="V21" i="10" s="1"/>
  <c r="U17" i="10"/>
  <c r="V17" i="10" s="1"/>
  <c r="U14" i="10"/>
  <c r="U12" i="10" s="1"/>
  <c r="U10" i="10" s="1"/>
  <c r="V14" i="10" l="1"/>
  <c r="U8" i="6"/>
  <c r="U8" i="5"/>
  <c r="U8" i="4"/>
  <c r="U20" i="2"/>
  <c r="U17" i="2"/>
  <c r="U14" i="2"/>
  <c r="U11" i="2"/>
  <c r="U9" i="2" l="1"/>
  <c r="U34" i="9"/>
  <c r="V34" i="9" s="1"/>
  <c r="U9" i="9"/>
  <c r="V9" i="9" s="1"/>
  <c r="U18" i="9"/>
  <c r="U27" i="9" l="1"/>
  <c r="V27" i="9" s="1"/>
  <c r="V18" i="9"/>
  <c r="U8" i="2"/>
  <c r="U8" i="9" l="1"/>
  <c r="V8" i="9" s="1"/>
  <c r="B8" i="19"/>
  <c r="T8" i="15"/>
  <c r="S16" i="24" l="1"/>
  <c r="S14" i="24" s="1"/>
  <c r="S8" i="24" s="1"/>
  <c r="T14" i="22"/>
  <c r="T10" i="22"/>
  <c r="T9" i="22" s="1"/>
  <c r="T13" i="21"/>
  <c r="T9" i="21"/>
  <c r="T8" i="21" s="1"/>
  <c r="T8" i="19" l="1"/>
  <c r="T8" i="18"/>
  <c r="T8" i="17"/>
  <c r="T18" i="16"/>
  <c r="T15" i="16"/>
  <c r="T12" i="16"/>
  <c r="T9" i="16"/>
  <c r="T8" i="16" l="1"/>
  <c r="T8" i="13" l="1"/>
  <c r="T8" i="14"/>
  <c r="T8" i="8"/>
  <c r="T8" i="7"/>
  <c r="S8" i="6"/>
  <c r="T8" i="6"/>
  <c r="T8" i="4"/>
  <c r="T8" i="12"/>
  <c r="T18" i="11"/>
  <c r="T15" i="11"/>
  <c r="T12" i="11"/>
  <c r="T10" i="11" s="1"/>
  <c r="T9" i="11" s="1"/>
  <c r="T29" i="10" l="1"/>
  <c r="T25" i="10"/>
  <c r="W25" i="10" s="1"/>
  <c r="T21" i="10"/>
  <c r="W21" i="10" s="1"/>
  <c r="T17" i="10"/>
  <c r="W17" i="10" s="1"/>
  <c r="T14" i="10"/>
  <c r="W14" i="10" s="1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P9" i="18"/>
  <c r="T8" i="2" l="1"/>
  <c r="S14" i="22"/>
  <c r="S10" i="22"/>
  <c r="S13" i="21"/>
  <c r="S9" i="21"/>
  <c r="S9" i="22" l="1"/>
  <c r="S8" i="21"/>
  <c r="S8" i="19"/>
  <c r="O20" i="19"/>
  <c r="S8" i="17"/>
  <c r="S18" i="16"/>
  <c r="S15" i="16"/>
  <c r="S12" i="16"/>
  <c r="S9" i="16" l="1"/>
  <c r="S8" i="16" s="1"/>
  <c r="S8" i="15" l="1"/>
  <c r="S8" i="14"/>
  <c r="S8" i="13"/>
  <c r="S18" i="11"/>
  <c r="S15" i="11"/>
  <c r="S12" i="11"/>
  <c r="S10" i="11"/>
  <c r="S9" i="11" l="1"/>
  <c r="S8" i="12"/>
  <c r="S29" i="10" l="1"/>
  <c r="S12" i="10"/>
  <c r="S34" i="9"/>
  <c r="S18" i="9"/>
  <c r="S9" i="9"/>
  <c r="S8" i="8"/>
  <c r="S8" i="7"/>
  <c r="S8" i="5"/>
  <c r="S8" i="4"/>
  <c r="S8" i="3"/>
  <c r="S20" i="2"/>
  <c r="S17" i="2"/>
  <c r="S14" i="2"/>
  <c r="S11" i="2"/>
  <c r="S9" i="2" l="1"/>
  <c r="S10" i="10"/>
  <c r="S27" i="9"/>
  <c r="S8" i="2" l="1"/>
  <c r="S8" i="9"/>
  <c r="R16" i="24"/>
  <c r="Q16" i="24"/>
  <c r="Q14" i="24" s="1"/>
  <c r="Q8" i="24" s="1"/>
  <c r="P16" i="24"/>
  <c r="P14" i="24" s="1"/>
  <c r="P8" i="24" s="1"/>
  <c r="R14" i="24"/>
  <c r="R8" i="24" s="1"/>
  <c r="R14" i="22"/>
  <c r="R10" i="22"/>
  <c r="R13" i="21"/>
  <c r="R9" i="21"/>
  <c r="R9" i="22" l="1"/>
  <c r="R8" i="21"/>
  <c r="R8" i="19"/>
  <c r="R8" i="18"/>
  <c r="R8" i="17"/>
  <c r="R18" i="16"/>
  <c r="R15" i="16"/>
  <c r="R12" i="16"/>
  <c r="R9" i="16" l="1"/>
  <c r="R8" i="16" s="1"/>
  <c r="R8" i="15"/>
  <c r="R8" i="13"/>
  <c r="R8" i="12"/>
  <c r="R18" i="11"/>
  <c r="R15" i="11"/>
  <c r="R12" i="11"/>
  <c r="R10" i="11" s="1"/>
  <c r="R9" i="11" s="1"/>
  <c r="R8" i="14" l="1"/>
  <c r="R18" i="9" l="1"/>
  <c r="R9" i="9"/>
  <c r="R8" i="8"/>
  <c r="R8" i="7"/>
  <c r="R29" i="10"/>
  <c r="R12" i="10"/>
  <c r="R34" i="9"/>
  <c r="R8" i="6"/>
  <c r="R8" i="5"/>
  <c r="R8" i="4"/>
  <c r="R8" i="3"/>
  <c r="R20" i="2"/>
  <c r="R17" i="2"/>
  <c r="R14" i="2"/>
  <c r="R11" i="2"/>
  <c r="R9" i="2" s="1"/>
  <c r="R8" i="2" l="1"/>
  <c r="R27" i="9"/>
  <c r="R8" i="9" s="1"/>
  <c r="R10" i="10"/>
  <c r="Q14" i="22" l="1"/>
  <c r="Q10" i="22"/>
  <c r="Q9" i="22" s="1"/>
  <c r="Q13" i="21"/>
  <c r="Q9" i="21"/>
  <c r="Q8" i="21"/>
  <c r="Q8" i="19" l="1"/>
  <c r="Q8" i="18"/>
  <c r="Q8" i="17"/>
  <c r="Q18" i="16"/>
  <c r="Q15" i="16"/>
  <c r="Q12" i="16"/>
  <c r="Q9" i="16" s="1"/>
  <c r="Q8" i="16" s="1"/>
  <c r="F9" i="9" l="1"/>
  <c r="E8" i="4"/>
  <c r="Q8" i="15" l="1"/>
  <c r="Q8" i="14"/>
  <c r="Q8" i="12"/>
  <c r="Q8" i="13"/>
  <c r="Q18" i="11"/>
  <c r="Q15" i="11"/>
  <c r="Q12" i="11"/>
  <c r="Q10" i="11" s="1"/>
  <c r="Q9" i="11" s="1"/>
  <c r="Q29" i="10"/>
  <c r="Q12" i="10"/>
  <c r="Q10" i="10" s="1"/>
  <c r="Q18" i="9" l="1"/>
  <c r="Q34" i="9"/>
  <c r="Q8" i="8"/>
  <c r="Q8" i="7"/>
  <c r="Q8" i="6"/>
  <c r="Q8" i="5"/>
  <c r="Q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0" i="10" s="1"/>
  <c r="P14" i="22"/>
  <c r="P10" i="22"/>
  <c r="P9" i="22" s="1"/>
  <c r="P13" i="21"/>
  <c r="P9" i="21"/>
  <c r="P8" i="21" s="1"/>
  <c r="P8" i="19" l="1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9" i="16" s="1"/>
  <c r="P18" i="16"/>
  <c r="P8" i="18" l="1"/>
  <c r="P8" i="16"/>
  <c r="P8" i="15" l="1"/>
  <c r="P8" i="14"/>
  <c r="P8" i="13"/>
  <c r="P8" i="12"/>
  <c r="P18" i="11"/>
  <c r="P15" i="11"/>
  <c r="P12" i="11"/>
  <c r="P10" i="11" s="1"/>
  <c r="P9" i="11" l="1"/>
  <c r="P34" i="9"/>
  <c r="P18" i="9"/>
  <c r="P9" i="9"/>
  <c r="P27" i="9" s="1"/>
  <c r="P8" i="9" s="1"/>
  <c r="P8" i="8"/>
  <c r="P8" i="7"/>
  <c r="P8" i="6"/>
  <c r="O29" i="6"/>
  <c r="N29" i="6"/>
  <c r="O14" i="6"/>
  <c r="N14" i="6"/>
  <c r="P8" i="5"/>
  <c r="P8" i="4"/>
  <c r="P8" i="3"/>
  <c r="P20" i="2"/>
  <c r="P17" i="2"/>
  <c r="P14" i="2"/>
  <c r="P11" i="2"/>
  <c r="P9" i="2" l="1"/>
  <c r="P8" i="2" l="1"/>
  <c r="O8" i="15"/>
  <c r="O14" i="22"/>
  <c r="N14" i="22"/>
  <c r="N8" i="15"/>
  <c r="C8" i="15"/>
  <c r="D8" i="15"/>
  <c r="O8" i="13" l="1"/>
  <c r="O34" i="9"/>
  <c r="O18" i="9"/>
  <c r="O9" i="9"/>
  <c r="N34" i="9"/>
  <c r="N18" i="9"/>
  <c r="N9" i="9"/>
  <c r="N27" i="9" l="1"/>
  <c r="N8" i="9" s="1"/>
  <c r="O27" i="9"/>
  <c r="O16" i="24"/>
  <c r="N16" i="24"/>
  <c r="N14" i="24" s="1"/>
  <c r="N8" i="24" s="1"/>
  <c r="O14" i="24"/>
  <c r="O10" i="22"/>
  <c r="O13" i="21"/>
  <c r="O9" i="21"/>
  <c r="O8" i="21" l="1"/>
  <c r="O9" i="22"/>
  <c r="O8" i="24"/>
  <c r="O9" i="20"/>
  <c r="O10" i="20"/>
  <c r="O11" i="20"/>
  <c r="O12" i="20"/>
  <c r="O13" i="20"/>
  <c r="O14" i="20"/>
  <c r="O16" i="20"/>
  <c r="O17" i="20"/>
  <c r="O18" i="20"/>
  <c r="O8" i="20"/>
  <c r="O10" i="19"/>
  <c r="O11" i="19"/>
  <c r="O12" i="19"/>
  <c r="O13" i="19"/>
  <c r="O14" i="19"/>
  <c r="O15" i="19"/>
  <c r="O17" i="19"/>
  <c r="O18" i="19"/>
  <c r="O19" i="19"/>
  <c r="O21" i="19"/>
  <c r="O23" i="19"/>
  <c r="O24" i="19"/>
  <c r="O25" i="19"/>
  <c r="O27" i="19"/>
  <c r="O9" i="19"/>
  <c r="O8" i="18"/>
  <c r="O18" i="16"/>
  <c r="O15" i="16"/>
  <c r="O12" i="16"/>
  <c r="O9" i="16" l="1"/>
  <c r="O8" i="19"/>
  <c r="O8" i="14"/>
  <c r="O8" i="12"/>
  <c r="O18" i="11"/>
  <c r="O15" i="11"/>
  <c r="O12" i="11"/>
  <c r="O10" i="11" s="1"/>
  <c r="O9" i="11" l="1"/>
  <c r="O8" i="16"/>
  <c r="O29" i="10"/>
  <c r="O12" i="10"/>
  <c r="N12" i="10"/>
  <c r="M34" i="9"/>
  <c r="O8" i="8"/>
  <c r="O8" i="7"/>
  <c r="O8" i="6"/>
  <c r="O8" i="5"/>
  <c r="O8" i="4"/>
  <c r="O20" i="2"/>
  <c r="O17" i="2"/>
  <c r="O14" i="2"/>
  <c r="O11" i="2"/>
  <c r="O10" i="10" l="1"/>
  <c r="O9" i="2"/>
  <c r="O8" i="2" s="1"/>
  <c r="O8" i="3"/>
  <c r="O8" i="9" l="1"/>
  <c r="N8" i="12" l="1"/>
  <c r="N8" i="19" l="1"/>
  <c r="N10" i="22" l="1"/>
  <c r="N9" i="22" s="1"/>
  <c r="N8" i="14" l="1"/>
  <c r="N8" i="13" l="1"/>
  <c r="N9" i="11" l="1"/>
  <c r="N29" i="10" l="1"/>
  <c r="N10" i="10" l="1"/>
  <c r="N8" i="8"/>
  <c r="N8" i="7"/>
  <c r="N8" i="6" l="1"/>
  <c r="N8" i="5"/>
  <c r="M8" i="5"/>
  <c r="N8" i="4"/>
  <c r="N8" i="3"/>
  <c r="M8" i="3"/>
  <c r="N20" i="2"/>
  <c r="N17" i="2"/>
  <c r="N14" i="2"/>
  <c r="N11" i="2"/>
  <c r="M20" i="2"/>
  <c r="L20" i="2"/>
  <c r="M11" i="2"/>
  <c r="L11" i="2"/>
  <c r="M17" i="2"/>
  <c r="M14" i="2"/>
  <c r="M9" i="2" l="1"/>
  <c r="M8" i="2" s="1"/>
  <c r="N9" i="2"/>
  <c r="M16" i="24"/>
  <c r="M14" i="24" s="1"/>
  <c r="M8" i="24" s="1"/>
  <c r="M14" i="22"/>
  <c r="M10" i="22"/>
  <c r="M9" i="22" s="1"/>
  <c r="M13" i="21"/>
  <c r="M9" i="21"/>
  <c r="M8" i="21" l="1"/>
  <c r="N8" i="2"/>
  <c r="M8" i="19"/>
  <c r="M8" i="18"/>
  <c r="M8" i="17"/>
  <c r="M18" i="16"/>
  <c r="M15" i="16"/>
  <c r="M12" i="16"/>
  <c r="M9" i="16" s="1"/>
  <c r="M8" i="16" s="1"/>
  <c r="M8" i="13" l="1"/>
  <c r="M8" i="15"/>
  <c r="M8" i="14"/>
  <c r="M8" i="12"/>
  <c r="M18" i="11"/>
  <c r="M15" i="11"/>
  <c r="M12" i="11"/>
  <c r="M10" i="11" s="1"/>
  <c r="M9" i="11" s="1"/>
  <c r="M18" i="9" l="1"/>
  <c r="M9" i="9"/>
  <c r="M27" i="9" s="1"/>
  <c r="M8" i="9" s="1"/>
  <c r="M8" i="8"/>
  <c r="M8" i="7"/>
  <c r="M8" i="6"/>
  <c r="L16" i="24" l="1"/>
  <c r="K16" i="24"/>
  <c r="K14" i="24" s="1"/>
  <c r="K8" i="24" s="1"/>
  <c r="L14" i="24"/>
  <c r="L8" i="24" s="1"/>
  <c r="L14" i="22"/>
  <c r="L10" i="22"/>
  <c r="L9" i="22" s="1"/>
  <c r="L13" i="21"/>
  <c r="L9" i="21"/>
  <c r="L8" i="21" l="1"/>
  <c r="L8" i="19"/>
  <c r="L8" i="18"/>
  <c r="L8" i="17"/>
  <c r="L8" i="15" l="1"/>
  <c r="L8" i="14"/>
  <c r="L8" i="13"/>
  <c r="L8" i="12"/>
  <c r="L18" i="11"/>
  <c r="L15" i="11"/>
  <c r="L12" i="11"/>
  <c r="L10" i="11"/>
  <c r="L9" i="11" s="1"/>
  <c r="L34" i="9" l="1"/>
  <c r="L18" i="9"/>
  <c r="L9" i="9"/>
  <c r="L8" i="8"/>
  <c r="L8" i="7"/>
  <c r="L8" i="6"/>
  <c r="L8" i="5"/>
  <c r="L8" i="4"/>
  <c r="L8" i="3"/>
  <c r="L17" i="2"/>
  <c r="L14" i="2"/>
  <c r="L9" i="2" s="1"/>
  <c r="L27" i="9" l="1"/>
  <c r="L8" i="9" s="1"/>
  <c r="L8" i="2"/>
  <c r="K34" i="9" l="1"/>
  <c r="K14" i="22" l="1"/>
  <c r="K10" i="22"/>
  <c r="K13" i="21"/>
  <c r="K9" i="21"/>
  <c r="K8" i="21" l="1"/>
  <c r="K9" i="22"/>
  <c r="K8" i="19"/>
  <c r="K8" i="18"/>
  <c r="K8" i="17"/>
  <c r="K18" i="16"/>
  <c r="K15" i="16"/>
  <c r="K12" i="16"/>
  <c r="K9" i="16" l="1"/>
  <c r="K8" i="15"/>
  <c r="K8" i="14"/>
  <c r="K8" i="13"/>
  <c r="K8" i="12"/>
  <c r="K18" i="11"/>
  <c r="K15" i="11"/>
  <c r="K12" i="11"/>
  <c r="K10" i="11" s="1"/>
  <c r="K8" i="16" l="1"/>
  <c r="K9" i="11"/>
  <c r="J18" i="9"/>
  <c r="K18" i="9"/>
  <c r="K9" i="9"/>
  <c r="K8" i="8"/>
  <c r="K8" i="7"/>
  <c r="K8" i="6"/>
  <c r="K8" i="5"/>
  <c r="K8" i="4"/>
  <c r="K8" i="3"/>
  <c r="K20" i="2"/>
  <c r="K17" i="2"/>
  <c r="K14" i="2"/>
  <c r="K11" i="2"/>
  <c r="K27" i="9" l="1"/>
  <c r="K8" i="9" s="1"/>
  <c r="K9" i="2"/>
  <c r="K8" i="2" l="1"/>
  <c r="J16" i="24" l="1"/>
  <c r="J14" i="24" s="1"/>
  <c r="J8" i="24" s="1"/>
  <c r="J14" i="22"/>
  <c r="J10" i="22"/>
  <c r="J9" i="22" s="1"/>
  <c r="J13" i="21"/>
  <c r="J9" i="21"/>
  <c r="J8" i="21" l="1"/>
  <c r="J8" i="19" l="1"/>
  <c r="J8" i="18"/>
  <c r="J8" i="17"/>
  <c r="J18" i="16"/>
  <c r="J15" i="16"/>
  <c r="J12" i="16"/>
  <c r="J9" i="16" l="1"/>
  <c r="J8" i="16" s="1"/>
  <c r="J8" i="3" l="1"/>
  <c r="J8" i="15" l="1"/>
  <c r="J8" i="14"/>
  <c r="J8" i="13"/>
  <c r="J8" i="12"/>
  <c r="J18" i="11"/>
  <c r="J15" i="11"/>
  <c r="J12" i="11"/>
  <c r="J10" i="11" l="1"/>
  <c r="J9" i="11" s="1"/>
  <c r="J34" i="9"/>
  <c r="J9" i="9"/>
  <c r="J27" i="9" s="1"/>
  <c r="J8" i="8"/>
  <c r="J8" i="7"/>
  <c r="J8" i="5"/>
  <c r="J8" i="4"/>
  <c r="J20" i="2"/>
  <c r="J17" i="2"/>
  <c r="J14" i="2"/>
  <c r="J11" i="2"/>
  <c r="J8" i="9" l="1"/>
  <c r="J9" i="2"/>
  <c r="J8" i="2" s="1"/>
  <c r="H34" i="9" l="1"/>
  <c r="I16" i="24" l="1"/>
  <c r="H16" i="24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B16" i="24"/>
  <c r="H14" i="24"/>
  <c r="B14" i="24"/>
  <c r="B8" i="24" s="1"/>
  <c r="I14" i="24" l="1"/>
  <c r="V16" i="24"/>
  <c r="H8" i="24"/>
  <c r="G14" i="24"/>
  <c r="C8" i="24"/>
  <c r="I14" i="22"/>
  <c r="V14" i="22" s="1"/>
  <c r="I10" i="22"/>
  <c r="F13" i="21"/>
  <c r="I13" i="21"/>
  <c r="V13" i="21" s="1"/>
  <c r="I9" i="21"/>
  <c r="V9" i="21" s="1"/>
  <c r="I8" i="24" l="1"/>
  <c r="V8" i="24" s="1"/>
  <c r="V14" i="24"/>
  <c r="I9" i="22"/>
  <c r="V9" i="22" s="1"/>
  <c r="V10" i="22"/>
  <c r="G8" i="24"/>
  <c r="I8" i="21"/>
  <c r="V8" i="21" s="1"/>
  <c r="I8" i="19"/>
  <c r="V8" i="19" s="1"/>
  <c r="I8" i="18"/>
  <c r="V8" i="18" s="1"/>
  <c r="I8" i="17"/>
  <c r="V8" i="17" s="1"/>
  <c r="I18" i="16"/>
  <c r="V18" i="16" s="1"/>
  <c r="I15" i="16"/>
  <c r="V15" i="16" s="1"/>
  <c r="I12" i="16"/>
  <c r="I9" i="16" l="1"/>
  <c r="V9" i="16" s="1"/>
  <c r="V12" i="16"/>
  <c r="I8" i="16"/>
  <c r="V8" i="16" s="1"/>
  <c r="I8" i="15"/>
  <c r="V8" i="15" s="1"/>
  <c r="I8" i="14"/>
  <c r="V8" i="14" s="1"/>
  <c r="I8" i="13"/>
  <c r="V8" i="13" s="1"/>
  <c r="I8" i="12"/>
  <c r="I18" i="11"/>
  <c r="V18" i="11" s="1"/>
  <c r="I15" i="11"/>
  <c r="V15" i="11" s="1"/>
  <c r="I12" i="11"/>
  <c r="V12" i="11" s="1"/>
  <c r="I10" i="11" l="1"/>
  <c r="I29" i="10"/>
  <c r="V29" i="10" s="1"/>
  <c r="H29" i="10"/>
  <c r="G29" i="10"/>
  <c r="F29" i="10"/>
  <c r="E29" i="10"/>
  <c r="D29" i="10"/>
  <c r="C29" i="10"/>
  <c r="W29" i="10" s="1"/>
  <c r="D12" i="10"/>
  <c r="E12" i="10"/>
  <c r="F12" i="10"/>
  <c r="G12" i="10"/>
  <c r="H12" i="10"/>
  <c r="I12" i="10"/>
  <c r="V12" i="10" s="1"/>
  <c r="C12" i="10"/>
  <c r="H8" i="8"/>
  <c r="I8" i="8"/>
  <c r="V8" i="8" s="1"/>
  <c r="H8" i="7"/>
  <c r="I8" i="7"/>
  <c r="V8" i="7" s="1"/>
  <c r="H8" i="6"/>
  <c r="I8" i="6"/>
  <c r="V8" i="6" s="1"/>
  <c r="H8" i="5"/>
  <c r="I8" i="5"/>
  <c r="V8" i="5" s="1"/>
  <c r="H8" i="4"/>
  <c r="I8" i="4"/>
  <c r="V8" i="4" s="1"/>
  <c r="I8" i="3"/>
  <c r="V8" i="3" s="1"/>
  <c r="I20" i="2"/>
  <c r="V20" i="2" s="1"/>
  <c r="I17" i="2"/>
  <c r="V17" i="2" s="1"/>
  <c r="I14" i="2"/>
  <c r="V14" i="2" s="1"/>
  <c r="I11" i="2"/>
  <c r="I9" i="11" l="1"/>
  <c r="V9" i="11" s="1"/>
  <c r="V10" i="11"/>
  <c r="W12" i="10"/>
  <c r="I9" i="2"/>
  <c r="V9" i="2" s="1"/>
  <c r="V11" i="2"/>
  <c r="D10" i="10"/>
  <c r="G10" i="10"/>
  <c r="E10" i="10"/>
  <c r="H10" i="10"/>
  <c r="F10" i="10"/>
  <c r="I10" i="10"/>
  <c r="V10" i="10" s="1"/>
  <c r="I8" i="2"/>
  <c r="V8" i="2" s="1"/>
  <c r="C10" i="10"/>
  <c r="W10" i="10" s="1"/>
  <c r="H20" i="2" l="1"/>
  <c r="H17" i="2"/>
  <c r="H14" i="2"/>
  <c r="H11" i="2"/>
  <c r="H9" i="2" l="1"/>
  <c r="H8" i="2" l="1"/>
  <c r="H8" i="17"/>
  <c r="H8" i="12"/>
  <c r="V8" i="12" s="1"/>
  <c r="H18" i="11"/>
  <c r="H10" i="11"/>
  <c r="H9" i="11" l="1"/>
  <c r="H8" i="13"/>
  <c r="H8" i="14"/>
  <c r="G9" i="9" l="1"/>
  <c r="D9" i="9"/>
  <c r="E9" i="9"/>
  <c r="H9" i="9"/>
  <c r="H18" i="9"/>
  <c r="H8" i="3"/>
  <c r="H27" i="9" l="1"/>
  <c r="G14" i="22" l="1"/>
  <c r="G10" i="22"/>
  <c r="G13" i="21"/>
  <c r="G9" i="21"/>
  <c r="G9" i="22" l="1"/>
  <c r="G8" i="21"/>
  <c r="G18" i="16" l="1"/>
  <c r="G8" i="17"/>
  <c r="G8" i="18"/>
  <c r="G8" i="19"/>
  <c r="G15" i="16"/>
  <c r="G12" i="16"/>
  <c r="G9" i="16" l="1"/>
  <c r="G8" i="15"/>
  <c r="G8" i="13"/>
  <c r="G8" i="12"/>
  <c r="G18" i="11"/>
  <c r="G15" i="11"/>
  <c r="G12" i="11"/>
  <c r="G10" i="11" l="1"/>
  <c r="G8" i="16"/>
  <c r="G18" i="9"/>
  <c r="G34" i="9"/>
  <c r="G8" i="4"/>
  <c r="G9" i="11" l="1"/>
  <c r="G27" i="9"/>
  <c r="G8" i="9" l="1"/>
  <c r="G8" i="14" l="1"/>
  <c r="G8" i="8" l="1"/>
  <c r="G8" i="7"/>
  <c r="G8" i="6"/>
  <c r="G8" i="5"/>
  <c r="F8" i="4"/>
  <c r="G8" i="3"/>
  <c r="D8" i="3"/>
  <c r="G20" i="2"/>
  <c r="G17" i="2"/>
  <c r="G14" i="2"/>
  <c r="G11" i="2"/>
  <c r="F20" i="2"/>
  <c r="F17" i="2"/>
  <c r="F11" i="2"/>
  <c r="F14" i="2"/>
  <c r="G9" i="2" l="1"/>
  <c r="F9" i="2"/>
  <c r="F8" i="2" s="1"/>
  <c r="G8" i="2" l="1"/>
  <c r="F14" i="22"/>
  <c r="F10" i="22"/>
  <c r="F9" i="21"/>
  <c r="F8" i="21" s="1"/>
  <c r="F9" i="22" l="1"/>
  <c r="F8" i="15"/>
  <c r="F8" i="14"/>
  <c r="F8" i="13"/>
  <c r="F8" i="12"/>
  <c r="F8" i="9"/>
  <c r="F8" i="8"/>
  <c r="F8" i="7"/>
  <c r="F8" i="6"/>
  <c r="F8" i="19"/>
  <c r="F8" i="18"/>
  <c r="F8" i="17"/>
  <c r="F18" i="16"/>
  <c r="F15" i="16"/>
  <c r="F12" i="16"/>
  <c r="F9" i="16" l="1"/>
  <c r="F8" i="16" s="1"/>
  <c r="F18" i="11"/>
  <c r="F15" i="11"/>
  <c r="F12" i="11"/>
  <c r="F10" i="11" s="1"/>
  <c r="F9" i="11" s="1"/>
  <c r="F8" i="5" l="1"/>
  <c r="F8" i="3"/>
  <c r="E14" i="22" l="1"/>
  <c r="E10" i="22"/>
  <c r="E13" i="21"/>
  <c r="E9" i="21"/>
  <c r="E8" i="21" l="1"/>
  <c r="E9" i="22"/>
  <c r="E8" i="19" l="1"/>
  <c r="E8" i="18"/>
  <c r="E8" i="17"/>
  <c r="E18" i="16"/>
  <c r="E15" i="16"/>
  <c r="E12" i="16"/>
  <c r="E9" i="16" s="1"/>
  <c r="E8" i="16" s="1"/>
  <c r="E8" i="15" l="1"/>
  <c r="E8" i="14"/>
  <c r="E8" i="13"/>
  <c r="E8" i="12"/>
  <c r="E18" i="11"/>
  <c r="E15" i="11"/>
  <c r="E12" i="11"/>
  <c r="E10" i="11" s="1"/>
  <c r="E9" i="11" s="1"/>
  <c r="E34" i="9" l="1"/>
  <c r="E18" i="9"/>
  <c r="E27" i="9" s="1"/>
  <c r="E8" i="8"/>
  <c r="E8" i="7"/>
  <c r="E8" i="6"/>
  <c r="E8" i="5"/>
  <c r="E8" i="3"/>
  <c r="E20" i="2"/>
  <c r="E17" i="2"/>
  <c r="E14" i="2"/>
  <c r="E11" i="2"/>
  <c r="E9" i="2" l="1"/>
  <c r="E8" i="2" s="1"/>
  <c r="E8" i="9"/>
  <c r="C18" i="16" l="1"/>
  <c r="D18" i="16"/>
  <c r="C9" i="16"/>
  <c r="D9" i="16"/>
  <c r="C8" i="16" l="1"/>
  <c r="D8" i="16"/>
  <c r="C14" i="22" l="1"/>
  <c r="B14" i="22"/>
  <c r="C10" i="22"/>
  <c r="B10" i="22"/>
  <c r="C13" i="21"/>
  <c r="B13" i="21"/>
  <c r="C9" i="21"/>
  <c r="B9" i="21"/>
  <c r="C8" i="19"/>
  <c r="C8" i="18"/>
  <c r="B8" i="18"/>
  <c r="C8" i="17"/>
  <c r="B8" i="17"/>
  <c r="B18" i="16"/>
  <c r="B15" i="16"/>
  <c r="B12" i="16"/>
  <c r="B8" i="15"/>
  <c r="D8" i="14"/>
  <c r="C8" i="14"/>
  <c r="B8" i="14"/>
  <c r="D8" i="13"/>
  <c r="C8" i="13"/>
  <c r="B8" i="13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C18" i="9"/>
  <c r="B18" i="9"/>
  <c r="D27" i="9"/>
  <c r="C9" i="9"/>
  <c r="B9" i="9"/>
  <c r="D8" i="8"/>
  <c r="C8" i="8"/>
  <c r="D8" i="7"/>
  <c r="C8" i="7"/>
  <c r="B8" i="7"/>
  <c r="D8" i="6"/>
  <c r="C8" i="6"/>
  <c r="B8" i="6"/>
  <c r="D8" i="5"/>
  <c r="C8" i="5"/>
  <c r="B8" i="5"/>
  <c r="D8" i="4"/>
  <c r="C8" i="4"/>
  <c r="B8" i="4"/>
  <c r="C8" i="3"/>
  <c r="B8" i="3"/>
  <c r="D20" i="2"/>
  <c r="C20" i="2"/>
  <c r="B20" i="2"/>
  <c r="D17" i="2"/>
  <c r="C17" i="2"/>
  <c r="B17" i="2"/>
  <c r="D14" i="2"/>
  <c r="C14" i="2"/>
  <c r="B14" i="2"/>
  <c r="D11" i="2"/>
  <c r="C11" i="2"/>
  <c r="B11" i="2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/>
  <c r="C27" i="9"/>
  <c r="D10" i="11"/>
  <c r="B9" i="2"/>
  <c r="D9" i="2"/>
  <c r="D8" i="2" s="1"/>
  <c r="C9" i="2"/>
  <c r="B9" i="16"/>
  <c r="B10" i="11"/>
  <c r="B9" i="22"/>
  <c r="B27" i="9"/>
  <c r="B8" i="21"/>
  <c r="C9" i="22"/>
  <c r="C8" i="21"/>
  <c r="B8" i="16"/>
  <c r="D8" i="9"/>
  <c r="D9" i="11" l="1"/>
  <c r="C8" i="9"/>
  <c r="C8" i="2"/>
  <c r="B8" i="9"/>
  <c r="B9" i="11"/>
  <c r="B8" i="2"/>
  <c r="M8" i="4" l="1"/>
</calcChain>
</file>

<file path=xl/sharedStrings.xml><?xml version="1.0" encoding="utf-8"?>
<sst xmlns="http://schemas.openxmlformats.org/spreadsheetml/2006/main" count="1076" uniqueCount="282">
  <si>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</si>
  <si>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</si>
  <si>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</si>
  <si>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</si>
  <si>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</si>
  <si>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</si>
  <si>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</si>
  <si>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</si>
  <si>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</si>
  <si>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</si>
  <si>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</si>
  <si>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</si>
  <si>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</si>
  <si>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</si>
  <si>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</si>
  <si>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</si>
  <si>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</si>
  <si>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</si>
  <si>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</si>
  <si>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</si>
  <si>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</si>
  <si>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</si>
  <si>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</si>
  <si>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</si>
  <si>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</si>
  <si>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</si>
  <si>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</si>
  <si>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</si>
  <si>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</si>
  <si>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</si>
  <si>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</si>
  <si>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</si>
  <si>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</si>
  <si>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</si>
  <si>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</si>
  <si>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</si>
  <si>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</si>
  <si>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</si>
  <si>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</si>
  <si>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</si>
  <si>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</si>
  <si>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</si>
  <si>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</si>
  <si>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</si>
  <si>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</si>
  <si>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</si>
  <si>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</si>
  <si>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</si>
  <si>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</si>
  <si>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</si>
  <si>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</si>
  <si>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</si>
  <si>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</si>
  <si>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</si>
  <si>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</si>
  <si>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</si>
  <si>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</si>
  <si>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</si>
  <si>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</si>
  <si>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</si>
  <si>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</si>
  <si>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</si>
  <si>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</si>
  <si>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</si>
  <si>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</si>
  <si>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</si>
  <si>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</si>
  <si>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</si>
  <si>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</si>
  <si>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</si>
  <si>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</si>
  <si>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</si>
  <si>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</si>
  <si>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</si>
  <si>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</si>
  <si>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</si>
  <si>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</si>
  <si>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</si>
  <si>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</si>
  <si>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</si>
  <si>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</si>
  <si>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</si>
  <si>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</si>
  <si>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</si>
  <si>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</si>
  <si>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</si>
  <si>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</si>
  <si>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</si>
  <si>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</si>
  <si>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</si>
  <si>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</si>
  <si>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</si>
  <si>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</si>
  <si>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</si>
  <si>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</si>
  <si>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</si>
  <si>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</si>
  <si>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</si>
  <si>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</si>
  <si>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</si>
  <si>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</si>
  <si>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</si>
  <si>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</si>
  <si>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</si>
  <si>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</si>
  <si>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</si>
  <si>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</si>
  <si>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</si>
  <si>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</si>
  <si>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</si>
  <si>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</si>
  <si>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</si>
  <si>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</si>
  <si>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</si>
  <si>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</si>
  <si>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</si>
  <si>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</si>
  <si>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</si>
  <si>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</si>
  <si>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</si>
  <si>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</si>
  <si>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</si>
  <si>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</si>
  <si>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</si>
  <si>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</si>
  <si>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</si>
  <si>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</si>
  <si>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</si>
  <si>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</si>
  <si>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</si>
  <si>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</si>
  <si>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</si>
  <si>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</si>
  <si>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</si>
  <si>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</si>
  <si>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</si>
  <si>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</si>
  <si>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</si>
  <si>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</si>
  <si>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</si>
  <si>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</si>
  <si>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</si>
  <si>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</si>
  <si>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</si>
  <si>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</si>
  <si>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</si>
  <si>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</si>
  <si>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</si>
  <si>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</si>
  <si>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</si>
  <si>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</si>
  <si>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</si>
  <si>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</si>
  <si>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</si>
  <si>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</si>
  <si>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</si>
  <si>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</si>
  <si>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</si>
  <si>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</si>
  <si>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</si>
  <si>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</si>
  <si>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</si>
  <si>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</si>
  <si>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</si>
  <si>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</si>
  <si>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</si>
  <si>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</si>
  <si>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</si>
  <si>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</si>
  <si>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</si>
  <si>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</si>
  <si>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</si>
  <si>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</si>
  <si>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</si>
  <si>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</si>
  <si>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</si>
  <si>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</si>
  <si>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</si>
  <si>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</si>
  <si>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</si>
  <si>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</si>
  <si>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</si>
  <si>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</si>
  <si>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</si>
  <si>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</si>
  <si>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</si>
  <si>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</si>
  <si>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</si>
  <si>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</si>
  <si>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</si>
  <si>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</si>
  <si>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</si>
  <si>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</si>
  <si>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</si>
  <si>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</si>
  <si>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</si>
  <si>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</si>
  <si>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</si>
  <si>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</si>
  <si>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</si>
  <si>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</si>
  <si>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</si>
  <si>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</si>
  <si>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</si>
  <si>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</si>
  <si>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</si>
  <si>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</si>
  <si>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</si>
  <si>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</si>
  <si>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</si>
  <si>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</si>
  <si>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</si>
  <si>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</si>
  <si>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</si>
  <si>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</si>
  <si>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</si>
  <si>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</si>
  <si>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</si>
  <si>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</si>
  <si>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</si>
  <si>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</si>
  <si>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</si>
  <si>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</si>
  <si>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</si>
  <si>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</si>
  <si>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</si>
  <si>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</si>
  <si>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</si>
  <si>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</si>
  <si>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</si>
  <si>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</si>
  <si>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</si>
  <si>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</si>
  <si>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</si>
  <si>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</si>
  <si>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</si>
  <si>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</si>
  <si>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</si>
  <si>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</si>
  <si>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</si>
  <si>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</si>
  <si>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</si>
  <si>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</si>
  <si>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</si>
  <si>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</si>
  <si>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</si>
  <si>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</si>
  <si>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</si>
  <si>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</si>
  <si>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</si>
  <si>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</si>
  <si>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</si>
  <si>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</si>
  <si>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</si>
  <si>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</si>
  <si>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</si>
  <si>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</si>
  <si>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</si>
  <si>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</si>
  <si>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</si>
  <si>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</si>
  <si>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</si>
  <si>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</si>
  <si>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</si>
  <si>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</si>
  <si>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</si>
  <si>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</si>
  <si>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</si>
  <si>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</si>
  <si>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</si>
  <si>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ANEXO DEL BOLETÍN DE PESCA - AGOSTO 2019</t>
  </si>
  <si>
    <t>Var  % 
Ago 19/18</t>
  </si>
  <si>
    <t>Coishco/Santa</t>
  </si>
  <si>
    <t>Santa Rosa</t>
  </si>
  <si>
    <t>La Puntilla</t>
  </si>
  <si>
    <t>Chimbote  1/</t>
  </si>
  <si>
    <t xml:space="preserve">Callao  1/  </t>
  </si>
  <si>
    <t xml:space="preserve">              1/  Descarte de CHD en agosto 2019</t>
  </si>
  <si>
    <t>*Variación (%)
Ago
19/18</t>
  </si>
  <si>
    <t xml:space="preserve"> Ene - Ago
19/18</t>
  </si>
  <si>
    <t xml:space="preserve">Callao  1/ </t>
  </si>
  <si>
    <t>Var  % 
Ago-19/
Jul-19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</si>
</sst>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5" formatCode="0.0_ ;[Red]\-0.0\ "/>
    <numFmt numFmtId="177" formatCode="#,##0.00_ ;\-#,##0.00\ "/>
    <numFmt numFmtId="179" formatCode="#,##0.00000"/>
    <numFmt numFmtId="180" formatCode="#,##0.0000_ ;\-#,##0.000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-0.24997711111789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5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5" fontId="8" fillId="0" borderId="0" xfId="0" applyNumberFormat="1" applyFont="1" applyBorder="1" applyAlignment="1">
      <alignment readingOrder="1"/>
    </xf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/>
    </xf>
    <xf numFmtId="165" fontId="12" fillId="0" borderId="0" xfId="3" applyNumberFormat="1" applyFont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11" fillId="0" borderId="5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7" xfId="0" applyNumberFormat="1" applyFont="1" applyBorder="1" applyAlignment="1">
      <alignment wrapText="1" readingOrder="1"/>
    </xf>
    <xf numFmtId="165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5" fontId="6" fillId="2" borderId="4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2" fontId="12" fillId="4" borderId="0" xfId="0" applyNumberFormat="1" applyFont="1" applyFill="1" applyAlignment="1">
      <alignment horizontal="center"/>
    </xf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7" fontId="12" fillId="0" borderId="20" xfId="0" applyNumberFormat="1" applyFont="1" applyBorder="1" applyAlignment="1">
      <alignment horizontal="right"/>
    </xf>
    <xf numFmtId="167" fontId="12" fillId="0" borderId="21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6" fontId="6" fillId="2" borderId="18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8" fillId="0" borderId="17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6" fillId="2" borderId="30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2" xfId="0" applyNumberFormat="1" applyFont="1" applyBorder="1" applyAlignment="1">
      <alignment horizontal="left"/>
    </xf>
    <xf numFmtId="165" fontId="6" fillId="2" borderId="17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5" fontId="6" fillId="2" borderId="17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8" xfId="2" applyNumberFormat="1" applyFont="1" applyFill="1" applyBorder="1" applyAlignment="1"/>
    <xf numFmtId="165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6" fillId="2" borderId="33" xfId="2" applyFont="1" applyFill="1" applyBorder="1" applyAlignment="1">
      <alignment vertical="center"/>
    </xf>
    <xf numFmtId="165" fontId="4" fillId="2" borderId="18" xfId="0" applyNumberFormat="1" applyFont="1" applyFill="1" applyBorder="1" applyAlignment="1"/>
    <xf numFmtId="0" fontId="4" fillId="6" borderId="33" xfId="0" applyFont="1" applyFill="1" applyBorder="1"/>
    <xf numFmtId="165" fontId="8" fillId="6" borderId="18" xfId="0" applyNumberFormat="1" applyFont="1" applyFill="1" applyBorder="1"/>
    <xf numFmtId="0" fontId="8" fillId="0" borderId="33" xfId="0" applyFont="1" applyBorder="1" applyAlignment="1">
      <alignment horizontal="left"/>
    </xf>
    <xf numFmtId="165" fontId="8" fillId="0" borderId="18" xfId="0" applyNumberFormat="1" applyFont="1" applyBorder="1"/>
    <xf numFmtId="0" fontId="8" fillId="0" borderId="33" xfId="0" applyFont="1" applyBorder="1"/>
    <xf numFmtId="0" fontId="8" fillId="0" borderId="34" xfId="0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4" fillId="2" borderId="17" xfId="0" applyNumberFormat="1" applyFont="1" applyFill="1" applyBorder="1" applyAlignment="1"/>
    <xf numFmtId="165" fontId="8" fillId="6" borderId="17" xfId="0" applyNumberFormat="1" applyFont="1" applyFill="1" applyBorder="1"/>
    <xf numFmtId="165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5" fontId="12" fillId="0" borderId="18" xfId="0" applyNumberFormat="1" applyFont="1" applyBorder="1" applyAlignment="1">
      <alignment horizontal="right"/>
    </xf>
    <xf numFmtId="165" fontId="12" fillId="0" borderId="18" xfId="3" applyNumberFormat="1" applyFont="1" applyBorder="1" applyAlignment="1">
      <alignment horizontal="right"/>
    </xf>
    <xf numFmtId="165" fontId="12" fillId="0" borderId="21" xfId="3" applyNumberFormat="1" applyFont="1" applyBorder="1" applyAlignment="1">
      <alignment horizontal="right"/>
    </xf>
    <xf numFmtId="165" fontId="12" fillId="0" borderId="17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6" fillId="2" borderId="17" xfId="2" applyNumberFormat="1" applyFont="1" applyFill="1" applyBorder="1" applyAlignment="1">
      <alignment horizontal="right" vertical="center"/>
    </xf>
    <xf numFmtId="165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6" fontId="4" fillId="2" borderId="0" xfId="0" applyNumberFormat="1" applyFont="1" applyFill="1" applyBorder="1" applyAlignment="1"/>
    <xf numFmtId="166" fontId="8" fillId="0" borderId="0" xfId="0" applyNumberFormat="1" applyFont="1" applyBorder="1"/>
    <xf numFmtId="166" fontId="4" fillId="2" borderId="18" xfId="0" applyNumberFormat="1" applyFont="1" applyFill="1" applyBorder="1" applyAlignment="1"/>
    <xf numFmtId="166" fontId="8" fillId="6" borderId="18" xfId="0" applyNumberFormat="1" applyFont="1" applyFill="1" applyBorder="1"/>
    <xf numFmtId="166" fontId="8" fillId="0" borderId="18" xfId="0" applyNumberFormat="1" applyFont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166" fontId="8" fillId="6" borderId="19" xfId="0" applyNumberFormat="1" applyFont="1" applyFill="1" applyBorder="1"/>
    <xf numFmtId="166" fontId="8" fillId="0" borderId="17" xfId="0" applyNumberFormat="1" applyFont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left" indent="1"/>
    </xf>
    <xf numFmtId="165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5" fontId="11" fillId="0" borderId="17" xfId="0" applyNumberFormat="1" applyFont="1" applyFill="1" applyBorder="1"/>
    <xf numFmtId="165" fontId="11" fillId="0" borderId="0" xfId="0" applyNumberFormat="1" applyFont="1" applyFill="1" applyBorder="1"/>
    <xf numFmtId="165" fontId="11" fillId="7" borderId="19" xfId="0" applyNumberFormat="1" applyFont="1" applyFill="1" applyBorder="1"/>
    <xf numFmtId="165" fontId="11" fillId="7" borderId="20" xfId="0" applyNumberFormat="1" applyFont="1" applyFill="1" applyBorder="1"/>
    <xf numFmtId="166" fontId="12" fillId="0" borderId="0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165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5" fontId="23" fillId="0" borderId="18" xfId="4" applyNumberFormat="1" applyFont="1" applyFill="1" applyBorder="1" applyAlignment="1">
      <alignment horizontal="right"/>
    </xf>
    <xf numFmtId="165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8" borderId="18" xfId="4" applyNumberFormat="1" applyFont="1" applyFill="1" applyBorder="1" applyAlignment="1">
      <alignment horizontal="right"/>
    </xf>
    <xf numFmtId="165" fontId="21" fillId="6" borderId="17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1" fillId="6" borderId="18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165" fontId="23" fillId="6" borderId="19" xfId="4" applyNumberFormat="1" applyFont="1" applyFill="1" applyBorder="1" applyAlignment="1">
      <alignment horizontal="right"/>
    </xf>
    <xf numFmtId="165" fontId="23" fillId="6" borderId="20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5" fontId="8" fillId="3" borderId="18" xfId="0" applyNumberFormat="1" applyFont="1" applyFill="1" applyBorder="1"/>
    <xf numFmtId="165" fontId="8" fillId="3" borderId="17" xfId="0" applyNumberFormat="1" applyFont="1" applyFill="1" applyBorder="1"/>
    <xf numFmtId="0" fontId="4" fillId="3" borderId="17" xfId="0" applyFont="1" applyFill="1" applyBorder="1"/>
    <xf numFmtId="165" fontId="4" fillId="2" borderId="18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11" fillId="0" borderId="21" xfId="0" applyNumberFormat="1" applyFont="1" applyBorder="1" applyAlignment="1">
      <alignment horizontal="right" wrapText="1" readingOrder="1"/>
    </xf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5" fontId="11" fillId="0" borderId="20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7" fillId="0" borderId="17" xfId="3" applyNumberFormat="1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17" xfId="0" applyNumberFormat="1" applyFont="1" applyBorder="1" applyAlignment="1"/>
    <xf numFmtId="165" fontId="12" fillId="0" borderId="0" xfId="0" applyNumberFormat="1" applyFont="1" applyBorder="1" applyAlignment="1"/>
    <xf numFmtId="165" fontId="12" fillId="0" borderId="18" xfId="0" applyNumberFormat="1" applyFont="1" applyBorder="1" applyAlignment="1"/>
    <xf numFmtId="169" fontId="0" fillId="0" borderId="0" xfId="7" applyNumberFormat="1" applyFont="1"/>
    <xf numFmtId="165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6" fillId="2" borderId="0" xfId="2" applyNumberFormat="1" applyFont="1" applyFill="1" applyBorder="1" applyAlignment="1"/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6" xfId="0" applyBorder="1"/>
    <xf numFmtId="0" fontId="6" fillId="0" borderId="44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6" fillId="2" borderId="17" xfId="2" applyNumberFormat="1" applyFont="1" applyFill="1" applyBorder="1" applyAlignment="1"/>
    <xf numFmtId="3" fontId="16" fillId="5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left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readingOrder="1"/>
    </xf>
    <xf numFmtId="166" fontId="11" fillId="0" borderId="3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6" fillId="2" borderId="17" xfId="2" applyNumberFormat="1" applyFont="1" applyFill="1" applyBorder="1" applyAlignment="1">
      <alignment vertical="center"/>
    </xf>
    <xf numFmtId="165" fontId="4" fillId="6" borderId="17" xfId="0" applyNumberFormat="1" applyFont="1" applyFill="1" applyBorder="1"/>
    <xf numFmtId="165" fontId="4" fillId="6" borderId="0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46" xfId="0" applyFont="1" applyFill="1" applyBorder="1" applyAlignment="1">
      <alignment horizontal="left"/>
    </xf>
    <xf numFmtId="0" fontId="8" fillId="0" borderId="46" xfId="0" applyFont="1" applyBorder="1"/>
    <xf numFmtId="165" fontId="8" fillId="0" borderId="47" xfId="0" applyNumberFormat="1" applyFont="1" applyFill="1" applyBorder="1" applyAlignment="1">
      <alignment horizontal="center"/>
    </xf>
    <xf numFmtId="165" fontId="8" fillId="0" borderId="46" xfId="0" applyNumberFormat="1" applyFont="1" applyFill="1" applyBorder="1"/>
    <xf numFmtId="165" fontId="8" fillId="2" borderId="47" xfId="0" applyNumberFormat="1" applyFont="1" applyFill="1" applyBorder="1" applyAlignment="1">
      <alignment horizontal="center"/>
    </xf>
    <xf numFmtId="167" fontId="4" fillId="2" borderId="0" xfId="1" applyNumberFormat="1" applyFont="1" applyFill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6" fontId="8" fillId="0" borderId="0" xfId="0" applyNumberFormat="1" applyFont="1"/>
    <xf numFmtId="170" fontId="8" fillId="0" borderId="0" xfId="1" applyNumberFormat="1" applyFont="1"/>
    <xf numFmtId="165" fontId="11" fillId="4" borderId="4" xfId="0" applyNumberFormat="1" applyFont="1" applyFill="1" applyBorder="1" applyAlignment="1">
      <alignment wrapText="1" readingOrder="1"/>
    </xf>
    <xf numFmtId="165" fontId="11" fillId="4" borderId="0" xfId="0" applyNumberFormat="1" applyFont="1" applyFill="1" applyBorder="1" applyAlignment="1">
      <alignment wrapText="1" readingOrder="1"/>
    </xf>
    <xf numFmtId="165" fontId="12" fillId="4" borderId="0" xfId="3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 wrapText="1" readingOrder="1"/>
    </xf>
    <xf numFmtId="165" fontId="11" fillId="4" borderId="5" xfId="0" applyNumberFormat="1" applyFont="1" applyFill="1" applyBorder="1" applyAlignment="1">
      <alignment wrapText="1" readingOrder="1"/>
    </xf>
    <xf numFmtId="165" fontId="11" fillId="4" borderId="4" xfId="0" applyNumberFormat="1" applyFont="1" applyFill="1" applyBorder="1" applyAlignment="1">
      <alignment horizontal="right" wrapText="1"/>
    </xf>
    <xf numFmtId="165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7" fontId="0" fillId="0" borderId="0" xfId="0" applyNumberFormat="1"/>
    <xf numFmtId="166" fontId="4" fillId="2" borderId="0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2" fillId="0" borderId="0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 wrapText="1"/>
    </xf>
    <xf numFmtId="175" fontId="8" fillId="0" borderId="0" xfId="0" applyNumberFormat="1" applyFont="1" applyBorder="1"/>
    <xf numFmtId="175" fontId="8" fillId="0" borderId="20" xfId="0" applyNumberFormat="1" applyFont="1" applyBorder="1"/>
    <xf numFmtId="0" fontId="30" fillId="9" borderId="49" xfId="0" applyFont="1" applyFill="1" applyBorder="1" applyAlignment="1">
      <alignment vertical="center"/>
    </xf>
    <xf numFmtId="0" fontId="31" fillId="9" borderId="49" xfId="0" applyFont="1" applyFill="1" applyBorder="1" applyAlignment="1">
      <alignment vertical="center"/>
    </xf>
    <xf numFmtId="0" fontId="32" fillId="0" borderId="49" xfId="0" applyFont="1" applyBorder="1" applyAlignment="1">
      <alignment vertical="center"/>
    </xf>
    <xf numFmtId="0" fontId="30" fillId="9" borderId="50" xfId="0" applyFont="1" applyFill="1" applyBorder="1" applyAlignment="1">
      <alignment vertical="center"/>
    </xf>
    <xf numFmtId="10" fontId="8" fillId="0" borderId="0" xfId="7" applyNumberFormat="1" applyFont="1"/>
    <xf numFmtId="165" fontId="16" fillId="5" borderId="17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7" fontId="0" fillId="0" borderId="0" xfId="1" applyNumberFormat="1" applyFont="1"/>
    <xf numFmtId="170" fontId="0" fillId="0" borderId="0" xfId="0" applyNumberFormat="1"/>
    <xf numFmtId="165" fontId="12" fillId="4" borderId="17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165" fontId="6" fillId="2" borderId="5" xfId="2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center"/>
    </xf>
    <xf numFmtId="165" fontId="8" fillId="0" borderId="53" xfId="0" applyNumberFormat="1" applyFont="1" applyFill="1" applyBorder="1" applyAlignment="1">
      <alignment horizontal="center"/>
    </xf>
    <xf numFmtId="164" fontId="0" fillId="0" borderId="0" xfId="1" applyFont="1"/>
    <xf numFmtId="169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7" fontId="6" fillId="2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69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7" fontId="6" fillId="2" borderId="0" xfId="1" applyNumberFormat="1" applyFont="1" applyFill="1" applyBorder="1" applyAlignment="1">
      <alignment vertical="center"/>
    </xf>
    <xf numFmtId="167" fontId="12" fillId="0" borderId="0" xfId="1" applyNumberFormat="1" applyFont="1" applyAlignment="1">
      <alignment horizontal="right"/>
    </xf>
    <xf numFmtId="167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5" fontId="15" fillId="0" borderId="0" xfId="0" applyNumberFormat="1" applyFont="1" applyProtection="1"/>
    <xf numFmtId="43" fontId="8" fillId="0" borderId="0" xfId="0" applyNumberFormat="1" applyFont="1"/>
    <xf numFmtId="9" fontId="8" fillId="0" borderId="0" xfId="7" applyFont="1"/>
    <xf numFmtId="169" fontId="8" fillId="0" borderId="0" xfId="7" applyNumberFormat="1" applyFont="1"/>
    <xf numFmtId="169" fontId="8" fillId="0" borderId="0" xfId="0" applyNumberFormat="1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165" fontId="8" fillId="0" borderId="0" xfId="0" applyNumberFormat="1" applyFont="1" applyBorder="1" applyAlignment="1">
      <alignment horizontal="right" readingOrder="1"/>
    </xf>
    <xf numFmtId="165" fontId="11" fillId="0" borderId="3" xfId="0" applyNumberFormat="1" applyFont="1" applyBorder="1" applyAlignment="1">
      <alignment horizontal="right" wrapText="1" readingOrder="1"/>
    </xf>
    <xf numFmtId="165" fontId="2" fillId="0" borderId="0" xfId="0" applyNumberFormat="1" applyFont="1"/>
    <xf numFmtId="165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4" borderId="5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5" fontId="12" fillId="4" borderId="0" xfId="3" applyNumberFormat="1" applyFont="1" applyFill="1" applyAlignment="1">
      <alignment horizontal="right"/>
    </xf>
    <xf numFmtId="167" fontId="12" fillId="4" borderId="0" xfId="1" applyNumberFormat="1" applyFont="1" applyFill="1" applyAlignment="1">
      <alignment horizontal="right"/>
    </xf>
    <xf numFmtId="0" fontId="8" fillId="0" borderId="58" xfId="0" applyFont="1" applyBorder="1"/>
    <xf numFmtId="165" fontId="8" fillId="0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 readingOrder="1"/>
    </xf>
    <xf numFmtId="165" fontId="8" fillId="4" borderId="4" xfId="0" applyNumberFormat="1" applyFont="1" applyFill="1" applyBorder="1" applyAlignment="1">
      <alignment horizontal="right" readingOrder="1"/>
    </xf>
    <xf numFmtId="165" fontId="8" fillId="0" borderId="5" xfId="1" applyNumberFormat="1" applyFont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165" fontId="12" fillId="4" borderId="5" xfId="1" applyNumberFormat="1" applyFont="1" applyFill="1" applyBorder="1" applyAlignment="1">
      <alignment horizontal="right"/>
    </xf>
    <xf numFmtId="165" fontId="8" fillId="0" borderId="7" xfId="1" applyNumberFormat="1" applyFont="1" applyBorder="1" applyAlignment="1">
      <alignment horizontal="right"/>
    </xf>
    <xf numFmtId="165" fontId="11" fillId="0" borderId="18" xfId="0" applyNumberFormat="1" applyFont="1" applyFill="1" applyBorder="1" applyAlignment="1">
      <alignment horizontal="right"/>
    </xf>
    <xf numFmtId="165" fontId="17" fillId="0" borderId="21" xfId="3" applyNumberFormat="1" applyFont="1" applyFill="1" applyBorder="1" applyAlignment="1">
      <alignment horizontal="right"/>
    </xf>
    <xf numFmtId="1" fontId="12" fillId="0" borderId="23" xfId="0" applyNumberFormat="1" applyFont="1" applyBorder="1" applyAlignment="1"/>
    <xf numFmtId="165" fontId="12" fillId="0" borderId="23" xfId="0" applyNumberFormat="1" applyFont="1" applyBorder="1" applyAlignment="1">
      <alignment horizontal="right"/>
    </xf>
    <xf numFmtId="165" fontId="12" fillId="0" borderId="23" xfId="0" applyNumberFormat="1" applyFont="1" applyBorder="1" applyAlignment="1"/>
    <xf numFmtId="167" fontId="12" fillId="0" borderId="32" xfId="0" applyNumberFormat="1" applyFont="1" applyBorder="1" applyAlignment="1">
      <alignment horizontal="right"/>
    </xf>
    <xf numFmtId="171" fontId="12" fillId="0" borderId="17" xfId="0" applyNumberFormat="1" applyFont="1" applyBorder="1" applyAlignment="1"/>
    <xf numFmtId="171" fontId="12" fillId="0" borderId="18" xfId="0" applyNumberFormat="1" applyFont="1" applyBorder="1" applyAlignment="1"/>
    <xf numFmtId="171" fontId="12" fillId="0" borderId="19" xfId="0" applyNumberFormat="1" applyFont="1" applyBorder="1" applyAlignment="1">
      <alignment horizontal="right"/>
    </xf>
    <xf numFmtId="165" fontId="4" fillId="6" borderId="18" xfId="0" applyNumberFormat="1" applyFont="1" applyFill="1" applyBorder="1"/>
    <xf numFmtId="165" fontId="4" fillId="6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75" fontId="8" fillId="0" borderId="4" xfId="0" applyNumberFormat="1" applyFont="1" applyBorder="1"/>
    <xf numFmtId="175" fontId="8" fillId="0" borderId="62" xfId="0" applyNumberFormat="1" applyFont="1" applyBorder="1"/>
    <xf numFmtId="165" fontId="8" fillId="0" borderId="4" xfId="0" applyNumberFormat="1" applyFont="1" applyFill="1" applyBorder="1"/>
    <xf numFmtId="165" fontId="8" fillId="0" borderId="5" xfId="0" applyNumberFormat="1" applyFont="1" applyBorder="1"/>
    <xf numFmtId="165" fontId="8" fillId="0" borderId="62" xfId="0" applyNumberFormat="1" applyFont="1" applyFill="1" applyBorder="1"/>
    <xf numFmtId="165" fontId="8" fillId="0" borderId="64" xfId="0" applyNumberFormat="1" applyFont="1" applyBorder="1"/>
    <xf numFmtId="165" fontId="6" fillId="2" borderId="4" xfId="2" applyNumberFormat="1" applyFont="1" applyFill="1" applyBorder="1" applyAlignment="1"/>
    <xf numFmtId="165" fontId="6" fillId="2" borderId="5" xfId="2" applyNumberFormat="1" applyFont="1" applyFill="1" applyBorder="1" applyAlignment="1">
      <alignment horizontal="right"/>
    </xf>
    <xf numFmtId="165" fontId="12" fillId="0" borderId="4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62" xfId="3" applyNumberFormat="1" applyFont="1" applyBorder="1" applyAlignment="1">
      <alignment horizontal="right"/>
    </xf>
    <xf numFmtId="165" fontId="12" fillId="0" borderId="64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7" fontId="0" fillId="0" borderId="17" xfId="1" applyNumberFormat="1" applyFont="1" applyBorder="1"/>
    <xf numFmtId="165" fontId="8" fillId="4" borderId="17" xfId="0" applyNumberFormat="1" applyFont="1" applyFill="1" applyBorder="1" applyAlignment="1">
      <alignment horizontal="right"/>
    </xf>
    <xf numFmtId="165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39" fillId="0" borderId="0" xfId="1" applyFont="1"/>
    <xf numFmtId="164" fontId="39" fillId="0" borderId="0" xfId="1" applyFont="1" applyFill="1" applyBorder="1"/>
    <xf numFmtId="165" fontId="4" fillId="2" borderId="4" xfId="1" applyNumberFormat="1" applyFont="1" applyFill="1" applyBorder="1" applyAlignment="1">
      <alignment horizontal="right"/>
    </xf>
    <xf numFmtId="165" fontId="11" fillId="0" borderId="4" xfId="1" applyNumberFormat="1" applyFont="1" applyBorder="1" applyAlignment="1">
      <alignment horizontal="right" wrapText="1"/>
    </xf>
    <xf numFmtId="165" fontId="12" fillId="0" borderId="4" xfId="1" applyNumberFormat="1" applyFont="1" applyBorder="1" applyAlignment="1">
      <alignment horizontal="right"/>
    </xf>
    <xf numFmtId="165" fontId="11" fillId="0" borderId="6" xfId="1" applyNumberFormat="1" applyFont="1" applyBorder="1" applyAlignment="1">
      <alignment horizontal="right" wrapText="1"/>
    </xf>
    <xf numFmtId="165" fontId="8" fillId="4" borderId="7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 readingOrder="1"/>
    </xf>
    <xf numFmtId="166" fontId="11" fillId="0" borderId="6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5" fontId="11" fillId="0" borderId="5" xfId="0" applyNumberFormat="1" applyFont="1" applyBorder="1" applyAlignment="1">
      <alignment horizontal="right" wrapText="1" readingOrder="1"/>
    </xf>
    <xf numFmtId="165" fontId="8" fillId="0" borderId="5" xfId="0" applyNumberFormat="1" applyFont="1" applyBorder="1" applyAlignment="1">
      <alignment readingOrder="1"/>
    </xf>
    <xf numFmtId="165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5" fontId="8" fillId="6" borderId="3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7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5" fontId="12" fillId="6" borderId="0" xfId="3" applyNumberFormat="1" applyFont="1" applyFill="1" applyBorder="1"/>
    <xf numFmtId="167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7" fontId="8" fillId="6" borderId="6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5" fontId="12" fillId="4" borderId="4" xfId="0" applyNumberFormat="1" applyFont="1" applyFill="1" applyBorder="1"/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6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7" xfId="0" applyFont="1" applyBorder="1"/>
    <xf numFmtId="0" fontId="41" fillId="0" borderId="58" xfId="5" applyFont="1" applyBorder="1"/>
    <xf numFmtId="0" fontId="42" fillId="0" borderId="44" xfId="0" applyFont="1" applyBorder="1" applyAlignment="1">
      <alignment vertical="center"/>
    </xf>
    <xf numFmtId="0" fontId="41" fillId="0" borderId="44" xfId="5" applyFont="1" applyBorder="1"/>
    <xf numFmtId="0" fontId="40" fillId="0" borderId="44" xfId="0" applyFont="1" applyBorder="1"/>
    <xf numFmtId="0" fontId="40" fillId="0" borderId="53" xfId="0" applyFont="1" applyBorder="1"/>
    <xf numFmtId="0" fontId="44" fillId="0" borderId="68" xfId="0" applyFont="1" applyBorder="1" applyAlignment="1">
      <alignment vertical="center"/>
    </xf>
    <xf numFmtId="0" fontId="44" fillId="0" borderId="69" xfId="0" applyFont="1" applyBorder="1" applyAlignment="1">
      <alignment vertical="center"/>
    </xf>
    <xf numFmtId="0" fontId="40" fillId="0" borderId="69" xfId="0" applyFont="1" applyBorder="1"/>
    <xf numFmtId="0" fontId="40" fillId="0" borderId="70" xfId="0" applyFont="1" applyBorder="1"/>
    <xf numFmtId="0" fontId="45" fillId="0" borderId="69" xfId="0" applyFont="1" applyBorder="1" applyAlignment="1">
      <alignment vertical="center"/>
    </xf>
    <xf numFmtId="0" fontId="40" fillId="0" borderId="69" xfId="0" applyFont="1" applyBorder="1" applyAlignment="1">
      <alignment vertical="center"/>
    </xf>
    <xf numFmtId="0" fontId="40" fillId="0" borderId="70" xfId="0" applyFont="1" applyBorder="1" applyAlignment="1">
      <alignment vertical="center"/>
    </xf>
    <xf numFmtId="0" fontId="41" fillId="0" borderId="68" xfId="5" applyFont="1" applyBorder="1"/>
    <xf numFmtId="0" fontId="42" fillId="0" borderId="69" xfId="0" applyFont="1" applyBorder="1" applyAlignment="1">
      <alignment vertical="center"/>
    </xf>
    <xf numFmtId="0" fontId="41" fillId="0" borderId="69" xfId="5" applyFont="1" applyBorder="1"/>
    <xf numFmtId="165" fontId="8" fillId="6" borderId="5" xfId="0" applyNumberFormat="1" applyFont="1" applyFill="1" applyBorder="1" applyAlignment="1">
      <alignment horizontal="right"/>
    </xf>
    <xf numFmtId="165" fontId="12" fillId="6" borderId="5" xfId="3" applyNumberFormat="1" applyFont="1" applyFill="1" applyBorder="1" applyAlignment="1">
      <alignment horizontal="right"/>
    </xf>
    <xf numFmtId="9" fontId="0" fillId="0" borderId="0" xfId="7" applyNumberFormat="1" applyFont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48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66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71" xfId="2" applyFont="1" applyFill="1" applyBorder="1" applyAlignment="1">
      <alignment horizontal="center" vertical="center" wrapText="1"/>
    </xf>
    <xf numFmtId="1" fontId="7" fillId="10" borderId="71" xfId="2" applyNumberFormat="1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5" fontId="7" fillId="10" borderId="17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7" fillId="10" borderId="18" xfId="1" applyNumberFormat="1" applyFont="1" applyFill="1" applyBorder="1" applyAlignment="1">
      <alignment horizontal="right" vertical="center"/>
    </xf>
    <xf numFmtId="165" fontId="7" fillId="10" borderId="23" xfId="1" applyNumberFormat="1" applyFont="1" applyFill="1" applyBorder="1" applyAlignment="1">
      <alignment horizontal="right" vertical="center"/>
    </xf>
    <xf numFmtId="0" fontId="7" fillId="10" borderId="31" xfId="0" applyFont="1" applyFill="1" applyBorder="1" applyAlignment="1">
      <alignment horizontal="center" vertical="center"/>
    </xf>
    <xf numFmtId="3" fontId="7" fillId="10" borderId="31" xfId="0" applyNumberFormat="1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 vertical="center"/>
    </xf>
    <xf numFmtId="0" fontId="7" fillId="10" borderId="67" xfId="2" applyFont="1" applyFill="1" applyBorder="1" applyAlignment="1">
      <alignment horizontal="center" vertical="center" wrapText="1"/>
    </xf>
    <xf numFmtId="0" fontId="7" fillId="10" borderId="51" xfId="0" applyFont="1" applyFill="1" applyBorder="1" applyAlignment="1">
      <alignment horizontal="center" vertical="center"/>
    </xf>
    <xf numFmtId="0" fontId="7" fillId="10" borderId="45" xfId="2" applyFont="1" applyFill="1" applyBorder="1" applyAlignment="1">
      <alignment horizontal="center" vertical="center"/>
    </xf>
    <xf numFmtId="4" fontId="7" fillId="10" borderId="45" xfId="2" applyNumberFormat="1" applyFont="1" applyFill="1" applyBorder="1" applyAlignment="1">
      <alignment horizontal="center" vertical="center"/>
    </xf>
    <xf numFmtId="4" fontId="7" fillId="10" borderId="57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7" xfId="2" applyNumberFormat="1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readingOrder="1"/>
    </xf>
    <xf numFmtId="165" fontId="11" fillId="0" borderId="7" xfId="0" applyNumberFormat="1" applyFont="1" applyBorder="1" applyAlignment="1">
      <alignment horizontal="right" readingOrder="1"/>
    </xf>
    <xf numFmtId="171" fontId="0" fillId="0" borderId="0" xfId="0" applyNumberFormat="1"/>
    <xf numFmtId="179" fontId="0" fillId="0" borderId="0" xfId="0" applyNumberFormat="1"/>
    <xf numFmtId="170" fontId="12" fillId="0" borderId="0" xfId="1" applyNumberFormat="1" applyFont="1" applyBorder="1" applyAlignment="1">
      <alignment horizontal="center"/>
    </xf>
    <xf numFmtId="165" fontId="12" fillId="4" borderId="0" xfId="0" applyNumberFormat="1" applyFont="1" applyFill="1" applyBorder="1" applyAlignment="1">
      <alignment horizontal="right"/>
    </xf>
    <xf numFmtId="170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0" fontId="0" fillId="0" borderId="0" xfId="7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12" fillId="0" borderId="17" xfId="3" applyFont="1" applyFill="1" applyBorder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0" fontId="8" fillId="0" borderId="0" xfId="0" applyNumberFormat="1" applyFont="1"/>
    <xf numFmtId="10" fontId="0" fillId="0" borderId="0" xfId="0" applyNumberFormat="1"/>
    <xf numFmtId="0" fontId="12" fillId="0" borderId="4" xfId="0" applyFont="1" applyBorder="1" applyAlignment="1">
      <alignment horizontal="left"/>
    </xf>
    <xf numFmtId="165" fontId="17" fillId="4" borderId="4" xfId="0" applyNumberFormat="1" applyFont="1" applyFill="1" applyBorder="1" applyAlignment="1">
      <alignment horizontal="right" wrapText="1"/>
    </xf>
    <xf numFmtId="165" fontId="17" fillId="4" borderId="0" xfId="0" applyNumberFormat="1" applyFont="1" applyFill="1" applyBorder="1" applyAlignment="1">
      <alignment horizontal="right" wrapText="1"/>
    </xf>
    <xf numFmtId="165" fontId="17" fillId="0" borderId="0" xfId="1" applyNumberFormat="1" applyFont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right"/>
    </xf>
    <xf numFmtId="0" fontId="47" fillId="0" borderId="4" xfId="3" applyFont="1" applyFill="1" applyBorder="1"/>
    <xf numFmtId="165" fontId="38" fillId="0" borderId="0" xfId="0" applyNumberFormat="1" applyFont="1"/>
    <xf numFmtId="180" fontId="0" fillId="0" borderId="0" xfId="0" applyNumberForma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6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7" xfId="0" applyFont="1" applyFill="1" applyBorder="1" applyAlignment="1">
      <alignment horizontal="center"/>
    </xf>
    <xf numFmtId="0" fontId="7" fillId="10" borderId="37" xfId="2" applyFont="1" applyFill="1" applyBorder="1" applyAlignment="1">
      <alignment horizontal="center" wrapText="1"/>
    </xf>
    <xf numFmtId="0" fontId="7" fillId="10" borderId="42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38" xfId="2" applyFont="1" applyFill="1" applyBorder="1" applyAlignment="1">
      <alignment horizontal="center" wrapText="1"/>
    </xf>
    <xf numFmtId="0" fontId="7" fillId="10" borderId="43" xfId="2" applyFont="1" applyFill="1" applyBorder="1" applyAlignment="1">
      <alignment horizontal="center" wrapText="1"/>
    </xf>
    <xf numFmtId="0" fontId="7" fillId="10" borderId="65" xfId="2" applyFont="1" applyFill="1" applyBorder="1" applyAlignment="1">
      <alignment horizontal="center" wrapText="1"/>
    </xf>
    <xf numFmtId="0" fontId="7" fillId="10" borderId="72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7" xfId="2" applyFont="1" applyFill="1" applyBorder="1" applyAlignment="1">
      <alignment horizontal="center" vertical="center" wrapText="1"/>
    </xf>
    <xf numFmtId="0" fontId="7" fillId="10" borderId="42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wrapText="1"/>
    </xf>
    <xf numFmtId="0" fontId="7" fillId="10" borderId="63" xfId="2" applyFont="1" applyFill="1" applyBorder="1" applyAlignment="1">
      <alignment horizontal="center" wrapText="1"/>
    </xf>
    <xf numFmtId="0" fontId="7" fillId="10" borderId="42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6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166" fontId="7" fillId="10" borderId="25" xfId="0" applyNumberFormat="1" applyFont="1" applyFill="1" applyBorder="1" applyAlignment="1">
      <alignment horizontal="center" vertical="center"/>
    </xf>
    <xf numFmtId="166" fontId="7" fillId="10" borderId="16" xfId="0" applyNumberFormat="1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9" xfId="2" applyFont="1" applyFill="1" applyBorder="1" applyAlignment="1">
      <alignment horizontal="center" vertical="center"/>
    </xf>
    <xf numFmtId="0" fontId="7" fillId="10" borderId="46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  <xf numFmtId="165" fontId="11" fillId="4" borderId="17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165" fontId="17" fillId="4" borderId="17" xfId="3" applyNumberFormat="1" applyFont="1" applyFill="1" applyBorder="1" applyAlignment="1">
      <alignment horizontal="right"/>
    </xf>
    <xf numFmtId="165" fontId="17" fillId="4" borderId="0" xfId="3" applyNumberFormat="1" applyFont="1" applyFill="1" applyBorder="1" applyAlignment="1">
      <alignment horizontal="right"/>
    </xf>
  </cellXfs>
  <cellStyles count="8">
    <cellStyle name="F2" xfId="6" xr:uid="{00000000-0005-0000-0000-000000000000}"/>
    <cellStyle name="Hipervínculo" xfId="5" builtinId="8"/>
    <cellStyle name="Millares" xfId="1" builtinId="3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/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2.5703125" style="423" customWidth="1"/>
    <col min="2" max="2" width="12.5703125" style="423" customWidth="1"/>
    <col min="3" max="3" width="22.140625" style="423" bestFit="1" customWidth="1"/>
    <col min="4" max="4" width="4.140625" style="423" customWidth="1"/>
    <col min="5" max="16384" width="9.140625" style="423"/>
  </cols>
  <sheetData>
    <row r="1" spans="2:25" ht="15.75" customHeight="1" x14ac:dyDescent="0.25"/>
    <row r="2" spans="2:25" ht="21" customHeight="1" x14ac:dyDescent="0.25">
      <c r="B2" s="518" t="s">
        <v>270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2:25" ht="21" customHeight="1" x14ac:dyDescent="0.25"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</row>
    <row r="4" spans="2:25" x14ac:dyDescent="0.25">
      <c r="B4" s="424"/>
      <c r="C4" s="424"/>
      <c r="D4" s="424"/>
      <c r="E4" s="424"/>
      <c r="F4" s="424"/>
      <c r="G4" s="424"/>
      <c r="H4" s="424"/>
      <c r="I4" s="424"/>
    </row>
    <row r="5" spans="2:25" ht="31.5" customHeight="1" x14ac:dyDescent="0.25">
      <c r="B5" s="436" t="s">
        <v>267</v>
      </c>
      <c r="C5" s="437" t="s">
        <v>200</v>
      </c>
      <c r="D5" s="437"/>
      <c r="E5" s="437" t="s">
        <v>195</v>
      </c>
      <c r="F5" s="440"/>
      <c r="G5" s="440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2"/>
    </row>
    <row r="6" spans="2:25" x14ac:dyDescent="0.25">
      <c r="B6" s="426" t="s">
        <v>173</v>
      </c>
      <c r="C6" s="427" t="str">
        <f>'Cdr 1 '!A5</f>
        <v>(En Miles TM)</v>
      </c>
      <c r="D6" s="428"/>
      <c r="E6" s="427" t="str">
        <f>'Cdr 1 '!A4</f>
        <v>DESEMBARQUE DE RECURSOS HIDROBIOLÓGICOS MARÍTIMOS Y CONTINENTALES SEGÚN UTILIZACIÓN</v>
      </c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30"/>
    </row>
    <row r="7" spans="2:25" x14ac:dyDescent="0.25">
      <c r="B7" s="426" t="s">
        <v>174</v>
      </c>
      <c r="C7" s="427" t="str">
        <f>'Cdr 2'!A5</f>
        <v>(En TM)</v>
      </c>
      <c r="D7" s="428"/>
      <c r="E7" s="427" t="str">
        <f>'Cdr 2'!A4</f>
        <v>DESEMBARQUE DE RECURSOS HIDROBIOLÓGICOS PARA ENLATADO SEGÚN ESPECIE</v>
      </c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30"/>
    </row>
    <row r="8" spans="2:25" x14ac:dyDescent="0.25">
      <c r="B8" s="426" t="s">
        <v>175</v>
      </c>
      <c r="C8" s="427" t="str">
        <f>'Cdr3'!A5</f>
        <v>(En TM)</v>
      </c>
      <c r="D8" s="428"/>
      <c r="E8" s="427" t="str">
        <f>'Cdr3'!A4</f>
        <v>DESEMBARQUE DE RECURSOS HIDROBIOLÓGICOS PARA CONGELADO SEGÚN ESPECIE</v>
      </c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30"/>
    </row>
    <row r="9" spans="2:25" x14ac:dyDescent="0.25">
      <c r="B9" s="426" t="s">
        <v>176</v>
      </c>
      <c r="C9" s="427" t="str">
        <f>'Cdr4'!A5</f>
        <v>(En TM)</v>
      </c>
      <c r="D9" s="428"/>
      <c r="E9" s="427" t="str">
        <f>'Cdr4'!A4</f>
        <v>DESEMBARQUE DE RECURSOS HIDROBIOLÓGICOS PARA CURADO SEGÚN ESPECIE</v>
      </c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30"/>
    </row>
    <row r="10" spans="2:25" x14ac:dyDescent="0.25">
      <c r="B10" s="426" t="s">
        <v>177</v>
      </c>
      <c r="C10" s="427" t="str">
        <f>'Cdr5'!A5</f>
        <v>(En TM)</v>
      </c>
      <c r="D10" s="428"/>
      <c r="E10" s="427" t="str">
        <f>'Cdr5'!A4</f>
        <v>DESEMBARQUE DE RECURSOS HIDROBIOLÓGICOS PARA FRESCO SEGÚN ESPECIE</v>
      </c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30"/>
    </row>
    <row r="11" spans="2:25" x14ac:dyDescent="0.25">
      <c r="B11" s="426" t="s">
        <v>178</v>
      </c>
      <c r="C11" s="427" t="str">
        <f>'Cdr6'!A5</f>
        <v>(En TM)</v>
      </c>
      <c r="D11" s="428"/>
      <c r="E11" s="427" t="str">
        <f>'Cdr6'!A4</f>
        <v>DESEMBARQUE DE RECURSOS HIDROBIOLÓGICOS PARA ENLATADO SEGÚN LUGAR DE PROCESAMIENTO</v>
      </c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30"/>
    </row>
    <row r="12" spans="2:25" x14ac:dyDescent="0.25">
      <c r="B12" s="426" t="s">
        <v>179</v>
      </c>
      <c r="C12" s="427" t="str">
        <f>'Cdr7'!A5</f>
        <v>(En TM)</v>
      </c>
      <c r="D12" s="428"/>
      <c r="E12" s="427" t="str">
        <f>'Cdr7'!A4</f>
        <v>DESEMBARQUE DE RECURSOS HIDROBIOLÓGICOS PARA CONGELADO SEGÚN LUGAR DE PROCEDENCIA</v>
      </c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30"/>
    </row>
    <row r="13" spans="2:25" x14ac:dyDescent="0.25">
      <c r="B13" s="426" t="s">
        <v>180</v>
      </c>
      <c r="C13" s="427" t="str">
        <f>'Cdr8'!A5</f>
        <v>(En TM)</v>
      </c>
      <c r="D13" s="428"/>
      <c r="E13" s="427" t="str">
        <f>'Cdr8'!A4</f>
        <v>DESEMBARQUE DE ANCHOVETA PARA HARINA SEGÚN LUGAR DE PROCEDENCIA</v>
      </c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30"/>
    </row>
    <row r="14" spans="2:25" x14ac:dyDescent="0.25">
      <c r="B14" s="426" t="s">
        <v>181</v>
      </c>
      <c r="C14" s="427" t="str">
        <f>'Cdr9'!A5</f>
        <v>(Soles constantes 2007)</v>
      </c>
      <c r="D14" s="428"/>
      <c r="E14" s="427" t="str">
        <f>'Cdr9'!A4</f>
        <v>VALOR BRUTO DEL DESEMBARQUE DE RECURSOS HIDROBIOLOGICOS SEGÚN UTILIZACION</v>
      </c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30"/>
    </row>
    <row r="15" spans="2:25" x14ac:dyDescent="0.25">
      <c r="B15" s="426"/>
      <c r="C15" s="427"/>
      <c r="D15" s="428"/>
      <c r="E15" s="427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30"/>
    </row>
    <row r="16" spans="2:25" ht="30.75" customHeight="1" x14ac:dyDescent="0.25">
      <c r="B16" s="443"/>
      <c r="C16" s="444"/>
      <c r="D16" s="445"/>
      <c r="E16" s="437" t="s">
        <v>196</v>
      </c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9"/>
    </row>
    <row r="17" spans="2:25" x14ac:dyDescent="0.25">
      <c r="B17" s="426" t="s">
        <v>182</v>
      </c>
      <c r="C17" s="427" t="str">
        <f>'Cdr10'!A6</f>
        <v>(En Miles TMB)</v>
      </c>
      <c r="D17" s="428"/>
      <c r="E17" s="427" t="str">
        <f>'Cdr10'!A5</f>
        <v>PROCESAMIENTO DE RECURSOS HIDROBIOLÓGICOS MARÍTIMOS Y CONTINENTALES SEGÚN UTILIZACIÓN</v>
      </c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30"/>
    </row>
    <row r="18" spans="2:25" x14ac:dyDescent="0.25">
      <c r="B18" s="426" t="s">
        <v>183</v>
      </c>
      <c r="C18" s="427" t="str">
        <f>'Crd11'!A5</f>
        <v>(En TMB)</v>
      </c>
      <c r="D18" s="428"/>
      <c r="E18" s="427" t="str">
        <f>'Crd11'!A4</f>
        <v>PRODUCCIÓN DE HARINA DE PESCADO SEGÚN LUGAR DE PROCESAMIENTO</v>
      </c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30"/>
    </row>
    <row r="19" spans="2:25" x14ac:dyDescent="0.25">
      <c r="B19" s="426" t="s">
        <v>184</v>
      </c>
      <c r="C19" s="427" t="str">
        <f>'Cdr12'!A5</f>
        <v>(En TMB)</v>
      </c>
      <c r="D19" s="428"/>
      <c r="E19" s="427" t="str">
        <f>'Cdr12'!A4</f>
        <v>PRODUCCIÓN DE ACEITE CRUDO DE PESCADO SEGÚN LUGAR DE PROCESAMIENTO</v>
      </c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30"/>
    </row>
    <row r="20" spans="2:25" x14ac:dyDescent="0.25">
      <c r="B20" s="426" t="s">
        <v>185</v>
      </c>
      <c r="C20" s="427" t="str">
        <f>'Cdr13'!A5</f>
        <v>(En TMB)</v>
      </c>
      <c r="D20" s="428"/>
      <c r="E20" s="427" t="str">
        <f>'Cdr13'!A4</f>
        <v>PRODUCCIÓN DE RECURSOS HIDROBIOLÓGICOS ENLATADOS SEGÚN LUGAR DE PROCESAMIENTO</v>
      </c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30"/>
    </row>
    <row r="21" spans="2:25" x14ac:dyDescent="0.25">
      <c r="B21" s="426" t="s">
        <v>186</v>
      </c>
      <c r="C21" s="427" t="str">
        <f>'Cdr14'!A5</f>
        <v>(En TMB)</v>
      </c>
      <c r="D21" s="428"/>
      <c r="E21" s="427" t="str">
        <f>'Cdr14'!A4</f>
        <v>PRODUCCIÓN DE CONGELADO DE RECURSOS HIDROBIOLÓGICOS SEGÚN LUGAR DE PROCESAMIENTO</v>
      </c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30"/>
    </row>
    <row r="22" spans="2:25" x14ac:dyDescent="0.25">
      <c r="B22" s="426"/>
      <c r="C22" s="427"/>
      <c r="D22" s="428"/>
      <c r="E22" s="427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30"/>
    </row>
    <row r="23" spans="2:25" ht="30.75" customHeight="1" x14ac:dyDescent="0.25">
      <c r="B23" s="443"/>
      <c r="C23" s="444"/>
      <c r="D23" s="445"/>
      <c r="E23" s="437" t="s">
        <v>197</v>
      </c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9"/>
    </row>
    <row r="24" spans="2:25" x14ac:dyDescent="0.25">
      <c r="B24" s="426" t="s">
        <v>187</v>
      </c>
      <c r="C24" s="427" t="str">
        <f>'Cdr15'!A5</f>
        <v>(En Miles TMB)</v>
      </c>
      <c r="D24" s="428"/>
      <c r="E24" s="427" t="str">
        <f>'Cdr15'!A4</f>
        <v>VENTA INTERNA DE PRODUCTOS HIDROBIOLÓGICOS MARÍTIMOS Y CONTINENTALES SEGÚN UTILIZACIÓN</v>
      </c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30"/>
    </row>
    <row r="25" spans="2:25" x14ac:dyDescent="0.25">
      <c r="B25" s="426" t="s">
        <v>188</v>
      </c>
      <c r="C25" s="427" t="str">
        <f>'Cdr16'!A5</f>
        <v>(En TMB)</v>
      </c>
      <c r="D25" s="428"/>
      <c r="E25" s="427" t="str">
        <f>'Cdr16'!A4</f>
        <v>INGRESO DE RECURSOS HIDROBIOLÓGICOS A LOS MERCADOS MAYORISTAS PESQUEROS DE LIMA Y CALLAO</v>
      </c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30"/>
    </row>
    <row r="26" spans="2:25" x14ac:dyDescent="0.25">
      <c r="B26" s="426" t="s">
        <v>189</v>
      </c>
      <c r="C26" s="427" t="str">
        <f>'Cdr17'!A5</f>
        <v>(En TMB)</v>
      </c>
      <c r="D26" s="428"/>
      <c r="E26" s="427" t="str">
        <f>'Cdr17'!A4</f>
        <v>INGRESO DE LOS PRINCIPALES RECURSOS HIDROBIOLÓGICOS AL MERCADO MAYORISTA PESQUERO DE VENTANILLA</v>
      </c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30"/>
    </row>
    <row r="27" spans="2:25" x14ac:dyDescent="0.25">
      <c r="B27" s="426" t="s">
        <v>190</v>
      </c>
      <c r="C27" s="427" t="str">
        <f>'Cdr18'!A5</f>
        <v>(En TMB)</v>
      </c>
      <c r="D27" s="428"/>
      <c r="E27" s="427" t="str">
        <f>'Cdr18'!A4</f>
        <v>INGRESO DE LOS PRINCIPALES RECURSOS HIDROBIOLÓGICOS AL MERCADO MAYORISTA PESQUERO DE VILLA MARIA DEL TRIUNFO</v>
      </c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30"/>
    </row>
    <row r="28" spans="2:25" x14ac:dyDescent="0.25">
      <c r="B28" s="426" t="s">
        <v>191</v>
      </c>
      <c r="C28" s="427" t="str">
        <f>'Cdr19'!A5</f>
        <v>(En Soles x Kilo)</v>
      </c>
      <c r="D28" s="428"/>
      <c r="E28" s="427" t="str">
        <f>'Cdr19'!A4</f>
        <v>PRECIO PROMEDIO DE LOS PESCADOS DE MAYOR CONSUMO POPULAR COMERCIALIZADOS EN LOS MERCADOS MAYORISTAS PESQUEROS DE VENTANILLA Y VILLA MARIA DEL TRIUNFO</v>
      </c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30"/>
    </row>
    <row r="29" spans="2:25" x14ac:dyDescent="0.25">
      <c r="B29" s="426"/>
      <c r="C29" s="427"/>
      <c r="D29" s="428"/>
      <c r="E29" s="427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30"/>
    </row>
    <row r="30" spans="2:25" ht="30.75" customHeight="1" x14ac:dyDescent="0.25">
      <c r="B30" s="443"/>
      <c r="C30" s="444"/>
      <c r="D30" s="445"/>
      <c r="E30" s="437" t="s">
        <v>198</v>
      </c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9"/>
    </row>
    <row r="31" spans="2:25" x14ac:dyDescent="0.25">
      <c r="B31" s="426" t="s">
        <v>192</v>
      </c>
      <c r="C31" s="427" t="str">
        <f>'Cdr20 '!A5</f>
        <v>(En Miles TMB)</v>
      </c>
      <c r="D31" s="428"/>
      <c r="E31" s="427" t="str">
        <f>'Cdr20 '!A4</f>
        <v>EXPORTACIÓN DE PRODUCTOS HIDROBIOLÓGICOS MARÍTIMOS Y CONTINENTALES SEGÚN UTILIZACIÓN</v>
      </c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30"/>
    </row>
    <row r="32" spans="2:25" x14ac:dyDescent="0.25">
      <c r="B32" s="426" t="s">
        <v>209</v>
      </c>
      <c r="C32" s="427" t="str">
        <f>'Cdr21'!A5</f>
        <v>(En Millones US$ FOB)</v>
      </c>
      <c r="D32" s="428"/>
      <c r="E32" s="427" t="str">
        <f>'Cdr21'!A4</f>
        <v>EXPORTACIÓN DE PRODUCTOS HIDROBIOLÓGICOS MARÍTIMOS Y CONTINENTALES SEGÚN UTILIZACIÓN</v>
      </c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30"/>
    </row>
    <row r="33" spans="2:25" x14ac:dyDescent="0.25">
      <c r="B33" s="426" t="s">
        <v>193</v>
      </c>
      <c r="C33" s="427"/>
      <c r="D33" s="428"/>
      <c r="E33" s="427" t="str">
        <f>'Cdr22'!A4</f>
        <v>COTIZACIÓN INTERNACIONAL DE HARINA DE PESCADO Y SOYA</v>
      </c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30"/>
    </row>
    <row r="34" spans="2:25" x14ac:dyDescent="0.25">
      <c r="B34" s="431" t="s">
        <v>194</v>
      </c>
      <c r="C34" s="432" t="str">
        <f>'Cdr23'!A5</f>
        <v>(En Millones US$ FOB)</v>
      </c>
      <c r="D34" s="433"/>
      <c r="E34" s="432" t="str">
        <f>'Cdr23'!A4</f>
        <v>INGRESO DE DIVISAS POR EXPORTACIONES SEGÚN SECTORES ECONÓMICOS</v>
      </c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5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8" sqref="B8"/>
    </sheetView>
  </sheetViews>
  <sheetFormatPr baseColWidth="10" defaultColWidth="9.140625" defaultRowHeight="15" x14ac:dyDescent="0.25"/>
  <cols>
    <col min="1" max="1" width="25.5703125" customWidth="1"/>
    <col min="2" max="2" width="11.140625" bestFit="1" customWidth="1"/>
    <col min="3" max="3" width="7" bestFit="1" customWidth="1"/>
    <col min="4" max="4" width="7" style="309" bestFit="1" customWidth="1"/>
    <col min="5" max="12" width="7.28515625" style="309" customWidth="1"/>
    <col min="13" max="13" width="7.7109375" style="309" bestFit="1" customWidth="1"/>
    <col min="14" max="14" width="7.42578125" style="309" bestFit="1" customWidth="1"/>
    <col min="15" max="15" width="7" style="309" bestFit="1" customWidth="1"/>
    <col min="16" max="21" width="7" style="309" customWidth="1"/>
    <col min="22" max="22" width="9.85546875" customWidth="1"/>
  </cols>
  <sheetData>
    <row r="1" spans="1:22" x14ac:dyDescent="0.25">
      <c r="A1" s="183" t="s">
        <v>199</v>
      </c>
    </row>
    <row r="2" spans="1:22" x14ac:dyDescent="0.25">
      <c r="A2" s="29"/>
    </row>
    <row r="3" spans="1:22" x14ac:dyDescent="0.25">
      <c r="A3" s="31" t="s">
        <v>230</v>
      </c>
    </row>
    <row r="4" spans="1:22" x14ac:dyDescent="0.25">
      <c r="A4" s="30" t="s">
        <v>242</v>
      </c>
    </row>
    <row r="5" spans="1:22" x14ac:dyDescent="0.25">
      <c r="A5" s="30" t="s">
        <v>210</v>
      </c>
    </row>
    <row r="6" spans="1:22" x14ac:dyDescent="0.25">
      <c r="A6" s="521" t="s">
        <v>0</v>
      </c>
      <c r="B6" s="519">
        <v>2018</v>
      </c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19">
        <v>2019</v>
      </c>
      <c r="O6" s="520"/>
      <c r="P6" s="520"/>
      <c r="Q6" s="520"/>
      <c r="R6" s="520"/>
      <c r="S6" s="520"/>
      <c r="T6" s="520"/>
      <c r="U6" s="520"/>
      <c r="V6" s="520"/>
    </row>
    <row r="7" spans="1:22" ht="35.25" customHeight="1" x14ac:dyDescent="0.25">
      <c r="A7" s="522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1" t="s">
        <v>1</v>
      </c>
      <c r="O7" s="451" t="s">
        <v>2</v>
      </c>
      <c r="P7" s="451" t="s">
        <v>3</v>
      </c>
      <c r="Q7" s="451" t="s">
        <v>4</v>
      </c>
      <c r="R7" s="486" t="s">
        <v>5</v>
      </c>
      <c r="S7" s="497" t="s">
        <v>6</v>
      </c>
      <c r="T7" s="500" t="s">
        <v>7</v>
      </c>
      <c r="U7" s="504" t="s">
        <v>8</v>
      </c>
      <c r="V7" s="497" t="s">
        <v>271</v>
      </c>
    </row>
    <row r="8" spans="1:22" x14ac:dyDescent="0.25">
      <c r="A8" s="170" t="s">
        <v>13</v>
      </c>
      <c r="B8" s="6">
        <f t="shared" ref="B8:T8" si="0">+B9+B20</f>
        <v>777.34</v>
      </c>
      <c r="C8" s="6">
        <f t="shared" si="0"/>
        <v>185.435</v>
      </c>
      <c r="D8" s="6">
        <f t="shared" si="0"/>
        <v>153.77000000000001</v>
      </c>
      <c r="E8" s="6">
        <f t="shared" si="0"/>
        <v>1209.4299999999998</v>
      </c>
      <c r="F8" s="6">
        <f t="shared" si="0"/>
        <v>1748.76</v>
      </c>
      <c r="G8" s="6">
        <f t="shared" si="0"/>
        <v>679.92000000000007</v>
      </c>
      <c r="H8" s="6">
        <f t="shared" si="0"/>
        <v>133.94</v>
      </c>
      <c r="I8" s="6">
        <f t="shared" si="0"/>
        <v>81.41</v>
      </c>
      <c r="J8" s="6">
        <f t="shared" si="0"/>
        <v>57.64</v>
      </c>
      <c r="K8" s="6">
        <f t="shared" si="0"/>
        <v>96.629999999999981</v>
      </c>
      <c r="L8" s="6">
        <f t="shared" si="0"/>
        <v>958.22</v>
      </c>
      <c r="M8" s="6">
        <f t="shared" si="0"/>
        <v>1111.5899999999999</v>
      </c>
      <c r="N8" s="134">
        <f t="shared" si="0"/>
        <v>439.19000000000005</v>
      </c>
      <c r="O8" s="6">
        <f t="shared" si="0"/>
        <v>199.28</v>
      </c>
      <c r="P8" s="6">
        <f t="shared" si="0"/>
        <v>150.19</v>
      </c>
      <c r="Q8" s="6">
        <f t="shared" si="0"/>
        <v>213.07999999999998</v>
      </c>
      <c r="R8" s="6">
        <f t="shared" si="0"/>
        <v>1144.5899999999999</v>
      </c>
      <c r="S8" s="6">
        <f t="shared" si="0"/>
        <v>803.69999999999993</v>
      </c>
      <c r="T8" s="6">
        <f t="shared" si="0"/>
        <v>319.3</v>
      </c>
      <c r="U8" s="6">
        <f t="shared" ref="U8" si="1">+U9+U20</f>
        <v>116.11</v>
      </c>
      <c r="V8" s="125">
        <f t="shared" ref="V8:V22" si="2">+IFERROR((U8/I8-1)*100,"-")</f>
        <v>42.623756295295422</v>
      </c>
    </row>
    <row r="9" spans="1:22" x14ac:dyDescent="0.25">
      <c r="A9" s="200" t="s">
        <v>233</v>
      </c>
      <c r="B9" s="27">
        <f t="shared" ref="B9:T9" si="3">+B10+B11+B14+B17</f>
        <v>90.9</v>
      </c>
      <c r="C9" s="27">
        <f t="shared" si="3"/>
        <v>110.66500000000001</v>
      </c>
      <c r="D9" s="27">
        <f t="shared" si="3"/>
        <v>132.45000000000002</v>
      </c>
      <c r="E9" s="27">
        <f t="shared" si="3"/>
        <v>116.82000000000001</v>
      </c>
      <c r="F9" s="27">
        <f t="shared" si="3"/>
        <v>104.77</v>
      </c>
      <c r="G9" s="27">
        <f t="shared" si="3"/>
        <v>112.57999999999998</v>
      </c>
      <c r="H9" s="27">
        <f t="shared" si="3"/>
        <v>73.789999999999992</v>
      </c>
      <c r="I9" s="27">
        <f t="shared" si="3"/>
        <v>80.03</v>
      </c>
      <c r="J9" s="27">
        <f t="shared" si="3"/>
        <v>57.64</v>
      </c>
      <c r="K9" s="27">
        <f t="shared" si="3"/>
        <v>91.109999999999985</v>
      </c>
      <c r="L9" s="27">
        <f t="shared" si="3"/>
        <v>91.31</v>
      </c>
      <c r="M9" s="27">
        <f t="shared" si="3"/>
        <v>77.989999999999995</v>
      </c>
      <c r="N9" s="199">
        <f t="shared" si="3"/>
        <v>137.34</v>
      </c>
      <c r="O9" s="27">
        <f t="shared" si="3"/>
        <v>166.38</v>
      </c>
      <c r="P9" s="27">
        <f t="shared" si="3"/>
        <v>150.19</v>
      </c>
      <c r="Q9" s="27">
        <f t="shared" si="3"/>
        <v>102.12</v>
      </c>
      <c r="R9" s="27">
        <f t="shared" si="3"/>
        <v>95.320000000000007</v>
      </c>
      <c r="S9" s="27">
        <f t="shared" si="3"/>
        <v>124.54999999999998</v>
      </c>
      <c r="T9" s="27">
        <f t="shared" si="3"/>
        <v>119.25</v>
      </c>
      <c r="U9" s="27">
        <f t="shared" ref="U9" si="4">+U10+U11+U14+U17</f>
        <v>112.6</v>
      </c>
      <c r="V9" s="485">
        <f t="shared" si="2"/>
        <v>40.697238535549161</v>
      </c>
    </row>
    <row r="10" spans="1:22" x14ac:dyDescent="0.25">
      <c r="A10" s="99" t="s">
        <v>15</v>
      </c>
      <c r="B10" s="20">
        <v>7.85</v>
      </c>
      <c r="C10" s="20">
        <v>9.69</v>
      </c>
      <c r="D10" s="20">
        <v>16.48</v>
      </c>
      <c r="E10" s="20">
        <v>13.64</v>
      </c>
      <c r="F10" s="20">
        <v>12.26</v>
      </c>
      <c r="G10" s="20">
        <v>6.08</v>
      </c>
      <c r="H10" s="20">
        <v>4.6500000000000004</v>
      </c>
      <c r="I10" s="20">
        <v>11.59</v>
      </c>
      <c r="J10" s="20">
        <v>7.43</v>
      </c>
      <c r="K10" s="20">
        <v>15.76</v>
      </c>
      <c r="L10" s="20">
        <v>16.23</v>
      </c>
      <c r="M10" s="20">
        <v>10.15</v>
      </c>
      <c r="N10" s="136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20">
        <v>12.83</v>
      </c>
      <c r="V10" s="129">
        <f t="shared" si="2"/>
        <v>10.698878343399487</v>
      </c>
    </row>
    <row r="11" spans="1:22" x14ac:dyDescent="0.25">
      <c r="A11" s="99" t="s">
        <v>16</v>
      </c>
      <c r="B11" s="20">
        <f t="shared" ref="B11:T11" si="5">SUM(B12:B13)</f>
        <v>38.03</v>
      </c>
      <c r="C11" s="20">
        <f t="shared" si="5"/>
        <v>59.905000000000001</v>
      </c>
      <c r="D11" s="20">
        <f t="shared" si="5"/>
        <v>75.099999999999994</v>
      </c>
      <c r="E11" s="20">
        <f t="shared" si="5"/>
        <v>67.14</v>
      </c>
      <c r="F11" s="20">
        <f t="shared" si="5"/>
        <v>56.8</v>
      </c>
      <c r="G11" s="20">
        <f t="shared" si="5"/>
        <v>72.22999999999999</v>
      </c>
      <c r="H11" s="20">
        <f t="shared" si="5"/>
        <v>35.369999999999997</v>
      </c>
      <c r="I11" s="20">
        <f t="shared" si="5"/>
        <v>33.86</v>
      </c>
      <c r="J11" s="20">
        <f t="shared" si="5"/>
        <v>20.029999999999998</v>
      </c>
      <c r="K11" s="20">
        <f t="shared" si="5"/>
        <v>39.019999999999996</v>
      </c>
      <c r="L11" s="20">
        <f t="shared" si="5"/>
        <v>35.57</v>
      </c>
      <c r="M11" s="20">
        <f t="shared" si="5"/>
        <v>25.060000000000002</v>
      </c>
      <c r="N11" s="136">
        <f t="shared" si="5"/>
        <v>83.58</v>
      </c>
      <c r="O11" s="20">
        <f t="shared" si="5"/>
        <v>108.07</v>
      </c>
      <c r="P11" s="20">
        <f t="shared" si="5"/>
        <v>89.51</v>
      </c>
      <c r="Q11" s="20">
        <f t="shared" si="5"/>
        <v>52.88</v>
      </c>
      <c r="R11" s="20">
        <f t="shared" si="5"/>
        <v>44.760000000000005</v>
      </c>
      <c r="S11" s="20">
        <f t="shared" si="5"/>
        <v>71.47999999999999</v>
      </c>
      <c r="T11" s="20">
        <f t="shared" si="5"/>
        <v>68.300000000000011</v>
      </c>
      <c r="U11" s="20">
        <f t="shared" ref="U11" si="6">SUM(U12:U13)</f>
        <v>59.09</v>
      </c>
      <c r="V11" s="129">
        <f t="shared" si="2"/>
        <v>74.512699350265805</v>
      </c>
    </row>
    <row r="12" spans="1:22" x14ac:dyDescent="0.25">
      <c r="A12" s="100" t="s">
        <v>17</v>
      </c>
      <c r="B12" s="20">
        <v>37.68</v>
      </c>
      <c r="C12" s="20">
        <v>59.61</v>
      </c>
      <c r="D12" s="20">
        <v>74.83</v>
      </c>
      <c r="E12" s="20">
        <v>66.849999999999994</v>
      </c>
      <c r="F12" s="20">
        <v>56.47</v>
      </c>
      <c r="G12" s="20">
        <v>71.88</v>
      </c>
      <c r="H12" s="20">
        <v>34.97</v>
      </c>
      <c r="I12" s="20">
        <v>33.479999999999997</v>
      </c>
      <c r="J12" s="20">
        <v>19.329999999999998</v>
      </c>
      <c r="K12" s="20">
        <v>38.369999999999997</v>
      </c>
      <c r="L12" s="20">
        <v>35.07</v>
      </c>
      <c r="M12" s="20">
        <v>24.46</v>
      </c>
      <c r="N12" s="136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20">
        <v>57.77</v>
      </c>
      <c r="V12" s="129">
        <f t="shared" si="2"/>
        <v>72.550776583034676</v>
      </c>
    </row>
    <row r="13" spans="1:22" x14ac:dyDescent="0.25">
      <c r="A13" s="100" t="s">
        <v>18</v>
      </c>
      <c r="B13" s="20">
        <v>0.35</v>
      </c>
      <c r="C13" s="20">
        <v>0.29499999999999998</v>
      </c>
      <c r="D13" s="20">
        <v>0.27</v>
      </c>
      <c r="E13" s="20">
        <v>0.28999999999999998</v>
      </c>
      <c r="F13" s="20">
        <v>0.33</v>
      </c>
      <c r="G13" s="20">
        <v>0.35</v>
      </c>
      <c r="H13" s="20">
        <v>0.4</v>
      </c>
      <c r="I13" s="20">
        <v>0.38</v>
      </c>
      <c r="J13" s="20">
        <v>0.7</v>
      </c>
      <c r="K13" s="20">
        <v>0.65</v>
      </c>
      <c r="L13" s="20">
        <v>0.5</v>
      </c>
      <c r="M13" s="20">
        <v>0.6</v>
      </c>
      <c r="N13" s="136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20">
        <v>1.32</v>
      </c>
      <c r="V13" s="129">
        <f t="shared" si="2"/>
        <v>247.36842105263159</v>
      </c>
    </row>
    <row r="14" spans="1:22" x14ac:dyDescent="0.25">
      <c r="A14" s="99" t="s">
        <v>19</v>
      </c>
      <c r="B14" s="20">
        <f t="shared" ref="B14:U14" si="7">+B15+B16</f>
        <v>2.4</v>
      </c>
      <c r="C14" s="20">
        <f t="shared" si="7"/>
        <v>2.5099999999999998</v>
      </c>
      <c r="D14" s="20">
        <f t="shared" si="7"/>
        <v>1.93</v>
      </c>
      <c r="E14" s="20">
        <f t="shared" si="7"/>
        <v>2.48</v>
      </c>
      <c r="F14" s="20">
        <f t="shared" si="7"/>
        <v>2.74</v>
      </c>
      <c r="G14" s="20">
        <f t="shared" si="7"/>
        <v>2.46</v>
      </c>
      <c r="H14" s="20">
        <f t="shared" si="7"/>
        <v>2.7</v>
      </c>
      <c r="I14" s="20">
        <f t="shared" si="7"/>
        <v>2.6799999999999997</v>
      </c>
      <c r="J14" s="20">
        <f t="shared" si="7"/>
        <v>2.46</v>
      </c>
      <c r="K14" s="20">
        <f t="shared" si="7"/>
        <v>2.73</v>
      </c>
      <c r="L14" s="20">
        <f t="shared" si="7"/>
        <v>2.88</v>
      </c>
      <c r="M14" s="20">
        <f t="shared" si="7"/>
        <v>2.8</v>
      </c>
      <c r="N14" s="136">
        <f t="shared" si="7"/>
        <v>2.9299999999999997</v>
      </c>
      <c r="O14" s="20">
        <f t="shared" si="7"/>
        <v>2.0300000000000002</v>
      </c>
      <c r="P14" s="20">
        <f t="shared" si="7"/>
        <v>1.8599999999999999</v>
      </c>
      <c r="Q14" s="20">
        <f t="shared" si="7"/>
        <v>2.67</v>
      </c>
      <c r="R14" s="20">
        <f t="shared" si="7"/>
        <v>2.36</v>
      </c>
      <c r="S14" s="20">
        <f t="shared" si="7"/>
        <v>2.61</v>
      </c>
      <c r="T14" s="20">
        <f t="shared" si="7"/>
        <v>2.36</v>
      </c>
      <c r="U14" s="20">
        <f t="shared" si="7"/>
        <v>2.75</v>
      </c>
      <c r="V14" s="129">
        <f t="shared" si="2"/>
        <v>2.6119402985074647</v>
      </c>
    </row>
    <row r="15" spans="1:22" x14ac:dyDescent="0.25">
      <c r="A15" s="100" t="s">
        <v>17</v>
      </c>
      <c r="B15" s="20">
        <v>1.65</v>
      </c>
      <c r="C15" s="20">
        <v>1.66</v>
      </c>
      <c r="D15" s="20">
        <v>1.18</v>
      </c>
      <c r="E15" s="20">
        <v>1.53</v>
      </c>
      <c r="F15" s="20">
        <v>1.64</v>
      </c>
      <c r="G15" s="20">
        <v>1.46</v>
      </c>
      <c r="H15" s="20">
        <v>1.5</v>
      </c>
      <c r="I15" s="20">
        <v>1.73</v>
      </c>
      <c r="J15" s="20">
        <v>1.46</v>
      </c>
      <c r="K15" s="20">
        <v>1.83</v>
      </c>
      <c r="L15" s="20">
        <v>2.0299999999999998</v>
      </c>
      <c r="M15" s="20">
        <v>1.85</v>
      </c>
      <c r="N15" s="136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20">
        <v>1.75</v>
      </c>
      <c r="V15" s="129">
        <f t="shared" si="2"/>
        <v>1.1560693641618602</v>
      </c>
    </row>
    <row r="16" spans="1:22" x14ac:dyDescent="0.25">
      <c r="A16" s="100" t="s">
        <v>18</v>
      </c>
      <c r="B16" s="20">
        <v>0.75</v>
      </c>
      <c r="C16" s="20">
        <v>0.85</v>
      </c>
      <c r="D16" s="20">
        <v>0.75</v>
      </c>
      <c r="E16" s="20">
        <v>0.95</v>
      </c>
      <c r="F16" s="20">
        <v>1.1000000000000001</v>
      </c>
      <c r="G16" s="20">
        <v>1</v>
      </c>
      <c r="H16" s="20">
        <v>1.2</v>
      </c>
      <c r="I16" s="20">
        <v>0.95</v>
      </c>
      <c r="J16" s="20">
        <v>1</v>
      </c>
      <c r="K16" s="20">
        <v>0.9</v>
      </c>
      <c r="L16" s="20">
        <v>0.85</v>
      </c>
      <c r="M16" s="20">
        <v>0.95</v>
      </c>
      <c r="N16" s="136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20">
        <v>1</v>
      </c>
      <c r="V16" s="129">
        <f t="shared" si="2"/>
        <v>5.2631578947368363</v>
      </c>
    </row>
    <row r="17" spans="1:22" x14ac:dyDescent="0.25">
      <c r="A17" s="99" t="s">
        <v>20</v>
      </c>
      <c r="B17" s="20">
        <f t="shared" ref="B17:U17" si="8">+B18+B19</f>
        <v>42.62</v>
      </c>
      <c r="C17" s="20">
        <f t="shared" si="8"/>
        <v>38.56</v>
      </c>
      <c r="D17" s="20">
        <f t="shared" si="8"/>
        <v>38.940000000000005</v>
      </c>
      <c r="E17" s="20">
        <f t="shared" si="8"/>
        <v>33.56</v>
      </c>
      <c r="F17" s="20">
        <f t="shared" si="8"/>
        <v>32.97</v>
      </c>
      <c r="G17" s="20">
        <f t="shared" si="8"/>
        <v>31.81</v>
      </c>
      <c r="H17" s="20">
        <f t="shared" si="8"/>
        <v>31.07</v>
      </c>
      <c r="I17" s="20">
        <f t="shared" si="8"/>
        <v>31.9</v>
      </c>
      <c r="J17" s="20">
        <f t="shared" si="8"/>
        <v>27.72</v>
      </c>
      <c r="K17" s="20">
        <f t="shared" si="8"/>
        <v>33.6</v>
      </c>
      <c r="L17" s="20">
        <f t="shared" si="8"/>
        <v>36.630000000000003</v>
      </c>
      <c r="M17" s="20">
        <f t="shared" si="8"/>
        <v>39.979999999999997</v>
      </c>
      <c r="N17" s="136">
        <f t="shared" si="8"/>
        <v>36.089999999999996</v>
      </c>
      <c r="O17" s="20">
        <f t="shared" si="8"/>
        <v>35.270000000000003</v>
      </c>
      <c r="P17" s="20">
        <f t="shared" si="8"/>
        <v>37.380000000000003</v>
      </c>
      <c r="Q17" s="20">
        <f t="shared" si="8"/>
        <v>34.96</v>
      </c>
      <c r="R17" s="20">
        <f t="shared" si="8"/>
        <v>36.950000000000003</v>
      </c>
      <c r="S17" s="20">
        <f t="shared" si="8"/>
        <v>36.24</v>
      </c>
      <c r="T17" s="20">
        <f t="shared" si="8"/>
        <v>36.35</v>
      </c>
      <c r="U17" s="20">
        <f t="shared" si="8"/>
        <v>37.93</v>
      </c>
      <c r="V17" s="129">
        <f t="shared" si="2"/>
        <v>18.902821316614428</v>
      </c>
    </row>
    <row r="18" spans="1:22" x14ac:dyDescent="0.25">
      <c r="A18" s="100" t="s">
        <v>17</v>
      </c>
      <c r="B18" s="20">
        <v>39.07</v>
      </c>
      <c r="C18" s="20">
        <v>34.96</v>
      </c>
      <c r="D18" s="20">
        <v>35.74</v>
      </c>
      <c r="E18" s="20">
        <v>30.06</v>
      </c>
      <c r="F18" s="20">
        <v>28.72</v>
      </c>
      <c r="G18" s="20">
        <v>27.31</v>
      </c>
      <c r="H18" s="20">
        <v>26.27</v>
      </c>
      <c r="I18" s="20">
        <v>27.3</v>
      </c>
      <c r="J18" s="20">
        <v>23.22</v>
      </c>
      <c r="K18" s="20">
        <v>29.5</v>
      </c>
      <c r="L18" s="20">
        <v>33.03</v>
      </c>
      <c r="M18" s="20">
        <v>36.18</v>
      </c>
      <c r="N18" s="136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20">
        <v>33.729999999999997</v>
      </c>
      <c r="V18" s="129">
        <f t="shared" si="2"/>
        <v>23.553113553113537</v>
      </c>
    </row>
    <row r="19" spans="1:22" x14ac:dyDescent="0.25">
      <c r="A19" s="100" t="s">
        <v>18</v>
      </c>
      <c r="B19" s="20">
        <v>3.55</v>
      </c>
      <c r="C19" s="20">
        <v>3.6</v>
      </c>
      <c r="D19" s="20">
        <v>3.2</v>
      </c>
      <c r="E19" s="20">
        <v>3.5</v>
      </c>
      <c r="F19" s="20">
        <v>4.25</v>
      </c>
      <c r="G19" s="20">
        <v>4.5</v>
      </c>
      <c r="H19" s="20">
        <v>4.8</v>
      </c>
      <c r="I19" s="20">
        <v>4.5999999999999996</v>
      </c>
      <c r="J19" s="20">
        <v>4.5</v>
      </c>
      <c r="K19" s="20">
        <v>4.0999999999999996</v>
      </c>
      <c r="L19" s="20">
        <v>3.6</v>
      </c>
      <c r="M19" s="20">
        <v>3.8</v>
      </c>
      <c r="N19" s="136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20">
        <v>4.2</v>
      </c>
      <c r="V19" s="129">
        <f t="shared" si="2"/>
        <v>-8.6956521739130377</v>
      </c>
    </row>
    <row r="20" spans="1:22" x14ac:dyDescent="0.25">
      <c r="A20" s="200" t="s">
        <v>234</v>
      </c>
      <c r="B20" s="199">
        <f t="shared" ref="B20:Q20" si="9">SUM(B21:B22)</f>
        <v>686.44</v>
      </c>
      <c r="C20" s="27">
        <f t="shared" si="9"/>
        <v>74.77</v>
      </c>
      <c r="D20" s="27">
        <f t="shared" si="9"/>
        <v>21.32</v>
      </c>
      <c r="E20" s="27">
        <f t="shared" si="9"/>
        <v>1092.6099999999999</v>
      </c>
      <c r="F20" s="27">
        <f t="shared" si="9"/>
        <v>1643.99</v>
      </c>
      <c r="G20" s="27">
        <f t="shared" si="9"/>
        <v>567.34</v>
      </c>
      <c r="H20" s="27">
        <f t="shared" si="9"/>
        <v>60.15</v>
      </c>
      <c r="I20" s="27">
        <f t="shared" si="9"/>
        <v>1.38</v>
      </c>
      <c r="J20" s="27">
        <f t="shared" si="9"/>
        <v>0</v>
      </c>
      <c r="K20" s="27">
        <f t="shared" si="9"/>
        <v>5.52</v>
      </c>
      <c r="L20" s="27">
        <f t="shared" si="9"/>
        <v>866.91</v>
      </c>
      <c r="M20" s="27">
        <f t="shared" si="9"/>
        <v>1033.5999999999999</v>
      </c>
      <c r="N20" s="199">
        <f t="shared" si="9"/>
        <v>301.85000000000002</v>
      </c>
      <c r="O20" s="27">
        <f t="shared" si="9"/>
        <v>32.9</v>
      </c>
      <c r="P20" s="27">
        <f t="shared" si="9"/>
        <v>0</v>
      </c>
      <c r="Q20" s="27">
        <f t="shared" si="9"/>
        <v>110.96</v>
      </c>
      <c r="R20" s="27">
        <f t="shared" ref="R20" si="10">SUM(R21:R22)</f>
        <v>1049.27</v>
      </c>
      <c r="S20" s="27">
        <f t="shared" ref="S20" si="11">SUM(S21:S22)</f>
        <v>679.15</v>
      </c>
      <c r="T20" s="27">
        <f t="shared" ref="T20" si="12">SUM(T21:T22)</f>
        <v>200.05</v>
      </c>
      <c r="U20" s="27">
        <f t="shared" ref="U20" si="13">SUM(U21:U22)</f>
        <v>3.51</v>
      </c>
      <c r="V20" s="198">
        <f t="shared" si="2"/>
        <v>154.34782608695653</v>
      </c>
    </row>
    <row r="21" spans="1:22" x14ac:dyDescent="0.25">
      <c r="A21" s="99" t="s">
        <v>21</v>
      </c>
      <c r="B21" s="28">
        <v>686.33</v>
      </c>
      <c r="C21" s="28">
        <v>74.77</v>
      </c>
      <c r="D21" s="28">
        <v>21.32</v>
      </c>
      <c r="E21" s="28">
        <v>1092.6099999999999</v>
      </c>
      <c r="F21" s="28">
        <v>1643.99</v>
      </c>
      <c r="G21" s="28">
        <v>567.34</v>
      </c>
      <c r="H21" s="28">
        <v>60.15</v>
      </c>
      <c r="I21" s="28">
        <v>1.38</v>
      </c>
      <c r="J21" s="28">
        <v>0</v>
      </c>
      <c r="K21" s="28">
        <v>5.52</v>
      </c>
      <c r="L21" s="28">
        <v>866.91</v>
      </c>
      <c r="M21" s="28">
        <v>1033.5999999999999</v>
      </c>
      <c r="N21" s="121">
        <v>301.85000000000002</v>
      </c>
      <c r="O21" s="28">
        <v>32.9</v>
      </c>
      <c r="P21" s="28">
        <v>0</v>
      </c>
      <c r="Q21" s="28">
        <v>110.96</v>
      </c>
      <c r="R21" s="28">
        <v>1049.27</v>
      </c>
      <c r="S21" s="28">
        <v>679.15</v>
      </c>
      <c r="T21" s="28">
        <v>200.05</v>
      </c>
      <c r="U21" s="28">
        <v>3.51</v>
      </c>
      <c r="V21" s="112">
        <f t="shared" si="2"/>
        <v>154.34782608695653</v>
      </c>
    </row>
    <row r="22" spans="1:22" x14ac:dyDescent="0.25">
      <c r="A22" s="101" t="s">
        <v>22</v>
      </c>
      <c r="B22" s="114">
        <v>0.11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3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5" t="str">
        <f t="shared" si="2"/>
        <v>-</v>
      </c>
    </row>
    <row r="23" spans="1:22" x14ac:dyDescent="0.25">
      <c r="A23" s="2" t="s">
        <v>23</v>
      </c>
    </row>
    <row r="24" spans="1:22" x14ac:dyDescent="0.25">
      <c r="A24" s="2" t="s">
        <v>231</v>
      </c>
      <c r="B24" s="320"/>
      <c r="M24" s="217"/>
    </row>
    <row r="25" spans="1:22" x14ac:dyDescent="0.25">
      <c r="A25" s="3" t="s">
        <v>207</v>
      </c>
      <c r="B25" s="320"/>
      <c r="C25" s="309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</row>
    <row r="26" spans="1:22" x14ac:dyDescent="0.25">
      <c r="B26" s="217"/>
      <c r="C26" s="309"/>
      <c r="M26" s="217"/>
    </row>
    <row r="27" spans="1:22" x14ac:dyDescent="0.25">
      <c r="A27" s="219"/>
      <c r="B27" s="491"/>
      <c r="M27" s="217"/>
      <c r="N27" s="216"/>
      <c r="O27" s="216"/>
      <c r="P27" s="216"/>
      <c r="Q27" s="216"/>
      <c r="R27" s="216"/>
      <c r="S27" s="216"/>
      <c r="T27" s="216"/>
      <c r="U27" s="216"/>
    </row>
    <row r="28" spans="1:22" x14ac:dyDescent="0.25">
      <c r="B28" s="492"/>
      <c r="M28" s="217"/>
      <c r="N28" s="216"/>
      <c r="O28" s="216"/>
      <c r="P28" s="216"/>
      <c r="Q28" s="216"/>
      <c r="R28" s="216"/>
      <c r="S28" s="216"/>
      <c r="T28" s="216"/>
      <c r="U28" s="216"/>
    </row>
    <row r="29" spans="1:22" x14ac:dyDescent="0.25">
      <c r="M29" s="217"/>
      <c r="N29" s="216"/>
      <c r="O29" s="216"/>
      <c r="P29" s="216"/>
      <c r="Q29" s="216"/>
      <c r="R29" s="216"/>
      <c r="S29" s="216"/>
      <c r="T29" s="216"/>
      <c r="U29" s="216"/>
    </row>
    <row r="30" spans="1:22" x14ac:dyDescent="0.25">
      <c r="B30" s="216"/>
      <c r="I30" s="217"/>
      <c r="J30" s="217"/>
      <c r="K30" s="217"/>
      <c r="M30" s="320"/>
      <c r="N30" s="217"/>
      <c r="O30" s="217"/>
      <c r="P30" s="217"/>
      <c r="Q30" s="217"/>
      <c r="R30" s="217"/>
      <c r="S30" s="217"/>
      <c r="T30" s="217"/>
      <c r="U30" s="217"/>
    </row>
    <row r="31" spans="1:22" x14ac:dyDescent="0.25">
      <c r="D31" s="507"/>
      <c r="M31" s="499"/>
    </row>
    <row r="32" spans="1:22" x14ac:dyDescent="0.25">
      <c r="C32" s="311"/>
      <c r="D32" s="507"/>
      <c r="M32" s="217"/>
    </row>
    <row r="33" spans="2:13" x14ac:dyDescent="0.25">
      <c r="B33" s="320"/>
      <c r="C33" s="320"/>
      <c r="D33" s="448"/>
      <c r="M33" s="216"/>
    </row>
    <row r="34" spans="2:13" x14ac:dyDescent="0.25">
      <c r="B34" s="320"/>
      <c r="C34" s="320"/>
      <c r="M34" s="216"/>
    </row>
    <row r="35" spans="2:13" x14ac:dyDescent="0.25">
      <c r="C35" s="320"/>
      <c r="D35" s="216"/>
    </row>
    <row r="36" spans="2:13" x14ac:dyDescent="0.25">
      <c r="C36" s="320"/>
      <c r="M36" s="507"/>
    </row>
    <row r="37" spans="2:13" x14ac:dyDescent="0.25">
      <c r="C37" s="320"/>
      <c r="D37" s="217"/>
    </row>
    <row r="38" spans="2:13" x14ac:dyDescent="0.25">
      <c r="C38" s="320"/>
    </row>
    <row r="39" spans="2:13" x14ac:dyDescent="0.25">
      <c r="C39" s="320"/>
      <c r="D39" s="217"/>
      <c r="E39" s="216"/>
    </row>
    <row r="40" spans="2:13" x14ac:dyDescent="0.25">
      <c r="C40" s="320"/>
      <c r="D40" s="216"/>
    </row>
    <row r="41" spans="2:13" x14ac:dyDescent="0.25">
      <c r="C41" s="320"/>
      <c r="D41" s="216"/>
    </row>
    <row r="42" spans="2:13" x14ac:dyDescent="0.25">
      <c r="C42" s="320"/>
    </row>
  </sheetData>
  <mergeCells count="3">
    <mergeCell ref="N6:V6"/>
    <mergeCell ref="A6:A7"/>
    <mergeCell ref="B6:M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4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8" sqref="B8"/>
    </sheetView>
  </sheetViews>
  <sheetFormatPr baseColWidth="10" defaultRowHeight="15" x14ac:dyDescent="0.25"/>
  <cols>
    <col min="1" max="1" width="14.85546875" customWidth="1"/>
    <col min="4" max="6" width="11.42578125" style="309"/>
    <col min="7" max="8" width="6.85546875" style="309" bestFit="1" customWidth="1"/>
    <col min="9" max="9" width="7.85546875" style="309" bestFit="1" customWidth="1"/>
    <col min="10" max="10" width="6.85546875" style="309" bestFit="1" customWidth="1"/>
    <col min="11" max="12" width="7.85546875" style="309" bestFit="1" customWidth="1"/>
    <col min="13" max="16" width="10.28515625" style="309" bestFit="1" customWidth="1"/>
    <col min="17" max="19" width="9.28515625" style="309" bestFit="1" customWidth="1"/>
    <col min="20" max="21" width="7.85546875" style="309" customWidth="1"/>
    <col min="22" max="22" width="11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x14ac:dyDescent="0.25">
      <c r="A3" s="14" t="s">
        <v>25</v>
      </c>
    </row>
    <row r="4" spans="1:22" x14ac:dyDescent="0.25">
      <c r="A4" s="57" t="s">
        <v>243</v>
      </c>
    </row>
    <row r="5" spans="1:22" x14ac:dyDescent="0.25">
      <c r="A5" s="58" t="s">
        <v>211</v>
      </c>
    </row>
    <row r="6" spans="1:22" x14ac:dyDescent="0.25">
      <c r="A6" s="519" t="s">
        <v>201</v>
      </c>
      <c r="B6" s="526">
        <v>2018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3"/>
      <c r="N6" s="526">
        <v>2019</v>
      </c>
      <c r="O6" s="526"/>
      <c r="P6" s="526"/>
      <c r="Q6" s="526"/>
      <c r="R6" s="526"/>
      <c r="S6" s="526"/>
      <c r="T6" s="526"/>
      <c r="U6" s="526"/>
      <c r="V6" s="526"/>
    </row>
    <row r="7" spans="1:22" ht="33" customHeight="1" x14ac:dyDescent="0.25">
      <c r="A7" s="521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1" t="s">
        <v>1</v>
      </c>
      <c r="O7" s="451" t="s">
        <v>2</v>
      </c>
      <c r="P7" s="451" t="s">
        <v>3</v>
      </c>
      <c r="Q7" s="451" t="s">
        <v>4</v>
      </c>
      <c r="R7" s="486" t="s">
        <v>5</v>
      </c>
      <c r="S7" s="497" t="s">
        <v>6</v>
      </c>
      <c r="T7" s="500" t="s">
        <v>7</v>
      </c>
      <c r="U7" s="504" t="s">
        <v>8</v>
      </c>
      <c r="V7" s="504" t="s">
        <v>271</v>
      </c>
    </row>
    <row r="8" spans="1:22" x14ac:dyDescent="0.25">
      <c r="A8" s="208" t="s">
        <v>13</v>
      </c>
      <c r="B8" s="205">
        <f t="shared" ref="B8:T8" si="0">SUM(B9:B20)</f>
        <v>7850.56</v>
      </c>
      <c r="C8" s="32">
        <f t="shared" si="0"/>
        <v>9694.06</v>
      </c>
      <c r="D8" s="32">
        <f t="shared" si="0"/>
        <v>16479</v>
      </c>
      <c r="E8" s="32">
        <f t="shared" si="0"/>
        <v>13643.779999999999</v>
      </c>
      <c r="F8" s="32">
        <f t="shared" si="0"/>
        <v>12257.090000000002</v>
      </c>
      <c r="G8" s="32">
        <f t="shared" si="0"/>
        <v>6082.2099999999991</v>
      </c>
      <c r="H8" s="32">
        <f t="shared" si="0"/>
        <v>4646.0900000000011</v>
      </c>
      <c r="I8" s="32">
        <f t="shared" si="0"/>
        <v>11593.080000000002</v>
      </c>
      <c r="J8" s="32">
        <f t="shared" si="0"/>
        <v>7428.4499999999989</v>
      </c>
      <c r="K8" s="32">
        <f t="shared" si="0"/>
        <v>15763.85</v>
      </c>
      <c r="L8" s="32">
        <f t="shared" si="0"/>
        <v>16233.710000000001</v>
      </c>
      <c r="M8" s="32">
        <f t="shared" si="0"/>
        <v>10147.41</v>
      </c>
      <c r="N8" s="205">
        <f t="shared" si="0"/>
        <v>14744.389999999998</v>
      </c>
      <c r="O8" s="32">
        <f t="shared" si="0"/>
        <v>21014.63</v>
      </c>
      <c r="P8" s="32">
        <f t="shared" si="0"/>
        <v>21443.739999999998</v>
      </c>
      <c r="Q8" s="32">
        <f t="shared" si="0"/>
        <v>11612.31</v>
      </c>
      <c r="R8" s="32">
        <f t="shared" si="0"/>
        <v>11248.529999999995</v>
      </c>
      <c r="S8" s="32">
        <f t="shared" si="0"/>
        <v>14216.330000000002</v>
      </c>
      <c r="T8" s="32">
        <f t="shared" si="0"/>
        <v>12236.529999999999</v>
      </c>
      <c r="U8" s="32">
        <f>SUM(U9:U20)</f>
        <v>12834.599999999999</v>
      </c>
      <c r="V8" s="201">
        <f t="shared" ref="V8:V20" si="1">+IFERROR((U8/I8-1)*100,"-")</f>
        <v>10.709147180904433</v>
      </c>
    </row>
    <row r="9" spans="1:22" x14ac:dyDescent="0.25">
      <c r="A9" s="55" t="s">
        <v>27</v>
      </c>
      <c r="B9" s="206">
        <v>47.4</v>
      </c>
      <c r="C9" s="46">
        <v>0.55000000000000004</v>
      </c>
      <c r="D9" s="46">
        <v>1.32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206">
        <v>50.15</v>
      </c>
      <c r="O9" s="46">
        <v>24.5</v>
      </c>
      <c r="P9" s="46">
        <v>0</v>
      </c>
      <c r="Q9" s="46">
        <v>0</v>
      </c>
      <c r="R9" s="46">
        <v>0</v>
      </c>
      <c r="S9" s="46">
        <v>0</v>
      </c>
      <c r="T9" s="46">
        <v>22.73</v>
      </c>
      <c r="U9" s="46">
        <v>13.48</v>
      </c>
      <c r="V9" s="145" t="str">
        <f t="shared" si="1"/>
        <v>-</v>
      </c>
    </row>
    <row r="10" spans="1:22" x14ac:dyDescent="0.25">
      <c r="A10" s="55" t="s">
        <v>21</v>
      </c>
      <c r="B10" s="206">
        <v>4570.99</v>
      </c>
      <c r="C10" s="46">
        <v>5798.81</v>
      </c>
      <c r="D10" s="46">
        <v>7159.93</v>
      </c>
      <c r="E10" s="46">
        <v>4616.42</v>
      </c>
      <c r="F10" s="46">
        <v>6135.29</v>
      </c>
      <c r="G10" s="46">
        <v>2414.62</v>
      </c>
      <c r="H10" s="46">
        <v>1574.39</v>
      </c>
      <c r="I10" s="46">
        <v>3379.94</v>
      </c>
      <c r="J10" s="46">
        <v>4989.78</v>
      </c>
      <c r="K10" s="46">
        <v>7014.69</v>
      </c>
      <c r="L10" s="46">
        <v>8388.86</v>
      </c>
      <c r="M10" s="46">
        <v>3698.69</v>
      </c>
      <c r="N10" s="206">
        <v>7001.68</v>
      </c>
      <c r="O10" s="46">
        <v>4196.8999999999996</v>
      </c>
      <c r="P10" s="46">
        <v>6902.45</v>
      </c>
      <c r="Q10" s="46">
        <v>4182.66</v>
      </c>
      <c r="R10" s="46">
        <v>4611.24</v>
      </c>
      <c r="S10" s="46">
        <v>9085.35</v>
      </c>
      <c r="T10" s="46">
        <v>5168.8900000000003</v>
      </c>
      <c r="U10" s="46">
        <v>5644.06</v>
      </c>
      <c r="V10" s="202">
        <f t="shared" si="1"/>
        <v>66.986987934697083</v>
      </c>
    </row>
    <row r="11" spans="1:22" x14ac:dyDescent="0.25">
      <c r="A11" s="55" t="s">
        <v>29</v>
      </c>
      <c r="B11" s="206">
        <v>1369.51</v>
      </c>
      <c r="C11" s="46">
        <v>1316.63</v>
      </c>
      <c r="D11" s="46">
        <v>1493.05</v>
      </c>
      <c r="E11" s="46">
        <v>1326.35</v>
      </c>
      <c r="F11" s="46">
        <v>1512.35</v>
      </c>
      <c r="G11" s="46">
        <v>1053.17</v>
      </c>
      <c r="H11" s="46">
        <v>1402.57</v>
      </c>
      <c r="I11" s="46">
        <v>1557.59</v>
      </c>
      <c r="J11" s="46">
        <v>306.77999999999997</v>
      </c>
      <c r="K11" s="46">
        <v>1248.25</v>
      </c>
      <c r="L11" s="46">
        <v>2301.4299999999998</v>
      </c>
      <c r="M11" s="46">
        <v>1468.19</v>
      </c>
      <c r="N11" s="206">
        <v>1714.79</v>
      </c>
      <c r="O11" s="46">
        <v>1205.1099999999999</v>
      </c>
      <c r="P11" s="46">
        <v>1878.48</v>
      </c>
      <c r="Q11" s="46">
        <v>1828.51</v>
      </c>
      <c r="R11" s="46">
        <v>2106.9699999999998</v>
      </c>
      <c r="S11" s="46">
        <v>1750.03</v>
      </c>
      <c r="T11" s="46">
        <v>1669.41</v>
      </c>
      <c r="U11" s="46">
        <v>1966.8</v>
      </c>
      <c r="V11" s="202">
        <f t="shared" si="1"/>
        <v>26.271997123761714</v>
      </c>
    </row>
    <row r="12" spans="1:22" x14ac:dyDescent="0.25">
      <c r="A12" s="55" t="s">
        <v>30</v>
      </c>
      <c r="B12" s="150">
        <v>161.06</v>
      </c>
      <c r="C12" s="34">
        <v>253.07</v>
      </c>
      <c r="D12" s="34">
        <v>467.8</v>
      </c>
      <c r="E12" s="34">
        <v>497.15</v>
      </c>
      <c r="F12" s="34">
        <v>148.13999999999999</v>
      </c>
      <c r="G12" s="34">
        <v>328.06</v>
      </c>
      <c r="H12" s="34">
        <v>260.26</v>
      </c>
      <c r="I12" s="34">
        <v>447.8</v>
      </c>
      <c r="J12" s="34">
        <v>453.88</v>
      </c>
      <c r="K12" s="34">
        <v>435.4</v>
      </c>
      <c r="L12" s="34">
        <v>518.51</v>
      </c>
      <c r="M12" s="34">
        <v>484.5</v>
      </c>
      <c r="N12" s="150">
        <v>578.71</v>
      </c>
      <c r="O12" s="34">
        <v>408.94</v>
      </c>
      <c r="P12" s="34">
        <v>1270.19</v>
      </c>
      <c r="Q12" s="34">
        <v>790.75</v>
      </c>
      <c r="R12" s="34">
        <v>684.2</v>
      </c>
      <c r="S12" s="34">
        <v>819.26</v>
      </c>
      <c r="T12" s="34">
        <v>532.36</v>
      </c>
      <c r="U12" s="34">
        <v>675.46</v>
      </c>
      <c r="V12" s="202">
        <f t="shared" si="1"/>
        <v>50.839660562751241</v>
      </c>
    </row>
    <row r="13" spans="1:22" x14ac:dyDescent="0.25">
      <c r="A13" s="55" t="s">
        <v>31</v>
      </c>
      <c r="B13" s="206">
        <v>330.89</v>
      </c>
      <c r="C13" s="46">
        <v>670.51</v>
      </c>
      <c r="D13" s="46">
        <v>955.27</v>
      </c>
      <c r="E13" s="46">
        <v>211.96</v>
      </c>
      <c r="F13" s="46">
        <v>195.77</v>
      </c>
      <c r="G13" s="46">
        <v>181.06</v>
      </c>
      <c r="H13" s="46">
        <v>143.05000000000001</v>
      </c>
      <c r="I13" s="46">
        <v>233.4</v>
      </c>
      <c r="J13" s="46">
        <v>42.24</v>
      </c>
      <c r="K13" s="46">
        <v>123.37</v>
      </c>
      <c r="L13" s="46">
        <v>888.79</v>
      </c>
      <c r="M13" s="46">
        <v>634.66</v>
      </c>
      <c r="N13" s="206">
        <v>349.15</v>
      </c>
      <c r="O13" s="46">
        <v>661.34</v>
      </c>
      <c r="P13" s="46">
        <v>1195.68</v>
      </c>
      <c r="Q13" s="46">
        <v>2380.98</v>
      </c>
      <c r="R13" s="46">
        <v>1229.83</v>
      </c>
      <c r="S13" s="46">
        <v>80.069999999999993</v>
      </c>
      <c r="T13" s="46">
        <v>172.83</v>
      </c>
      <c r="U13" s="46">
        <v>129.51</v>
      </c>
      <c r="V13" s="202">
        <f t="shared" si="1"/>
        <v>-44.511568123393317</v>
      </c>
    </row>
    <row r="14" spans="1:22" x14ac:dyDescent="0.25">
      <c r="A14" s="55" t="s">
        <v>32</v>
      </c>
      <c r="B14" s="206">
        <v>906.54</v>
      </c>
      <c r="C14" s="46">
        <v>669.46</v>
      </c>
      <c r="D14" s="46">
        <v>5551.52</v>
      </c>
      <c r="E14" s="46">
        <v>5466.15</v>
      </c>
      <c r="F14" s="46">
        <v>2772.57</v>
      </c>
      <c r="G14" s="46">
        <v>1097.8599999999999</v>
      </c>
      <c r="H14" s="46">
        <v>700.86</v>
      </c>
      <c r="I14" s="46">
        <v>387.82</v>
      </c>
      <c r="J14" s="46">
        <v>816.68</v>
      </c>
      <c r="K14" s="46">
        <v>808.93</v>
      </c>
      <c r="L14" s="46">
        <v>1975.15</v>
      </c>
      <c r="M14" s="46">
        <v>2054.4699999999998</v>
      </c>
      <c r="N14" s="206">
        <v>1013.85</v>
      </c>
      <c r="O14" s="46">
        <v>7371.89</v>
      </c>
      <c r="P14" s="46">
        <v>7955.94</v>
      </c>
      <c r="Q14" s="46">
        <v>591.12</v>
      </c>
      <c r="R14" s="46">
        <v>659.21</v>
      </c>
      <c r="S14" s="46">
        <v>684.39</v>
      </c>
      <c r="T14" s="46">
        <v>853.18</v>
      </c>
      <c r="U14" s="46">
        <v>717.72</v>
      </c>
      <c r="V14" s="202">
        <f t="shared" si="1"/>
        <v>85.065236449899444</v>
      </c>
    </row>
    <row r="15" spans="1:22" s="309" customFormat="1" x14ac:dyDescent="0.25">
      <c r="A15" s="55" t="s">
        <v>264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150">
        <v>0</v>
      </c>
      <c r="O15" s="34">
        <v>2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145" t="str">
        <f t="shared" si="1"/>
        <v>-</v>
      </c>
    </row>
    <row r="16" spans="1:22" x14ac:dyDescent="0.25">
      <c r="A16" s="55" t="s">
        <v>34</v>
      </c>
      <c r="B16" s="206">
        <v>5.53</v>
      </c>
      <c r="C16" s="46">
        <v>0</v>
      </c>
      <c r="D16" s="46">
        <v>133.94999999999999</v>
      </c>
      <c r="E16" s="46">
        <v>75.599999999999994</v>
      </c>
      <c r="F16" s="46">
        <v>499.21</v>
      </c>
      <c r="G16" s="46">
        <v>204.21</v>
      </c>
      <c r="H16" s="46">
        <v>5.24</v>
      </c>
      <c r="I16" s="46">
        <v>4762.1099999999997</v>
      </c>
      <c r="J16" s="46">
        <v>199.15</v>
      </c>
      <c r="K16" s="46">
        <v>6076.45</v>
      </c>
      <c r="L16" s="46">
        <v>2113.67</v>
      </c>
      <c r="M16" s="46">
        <v>1320.48</v>
      </c>
      <c r="N16" s="206">
        <v>3865.64</v>
      </c>
      <c r="O16" s="46">
        <v>7056.72</v>
      </c>
      <c r="P16" s="46">
        <v>2179.33</v>
      </c>
      <c r="Q16" s="46">
        <v>1170.6500000000001</v>
      </c>
      <c r="R16" s="46">
        <v>1646.22</v>
      </c>
      <c r="S16" s="46">
        <v>1204.78</v>
      </c>
      <c r="T16" s="46">
        <v>3088.14</v>
      </c>
      <c r="U16" s="46">
        <v>3210.25</v>
      </c>
      <c r="V16" s="202">
        <f t="shared" si="1"/>
        <v>-32.58765547204915</v>
      </c>
    </row>
    <row r="17" spans="1:24" x14ac:dyDescent="0.25">
      <c r="A17" s="55" t="s">
        <v>35</v>
      </c>
      <c r="B17" s="206">
        <v>8.67</v>
      </c>
      <c r="C17" s="46">
        <v>112.22</v>
      </c>
      <c r="D17" s="46">
        <v>22.52</v>
      </c>
      <c r="E17" s="46">
        <v>97.61</v>
      </c>
      <c r="F17" s="46">
        <v>267.98</v>
      </c>
      <c r="G17" s="46">
        <v>113.04</v>
      </c>
      <c r="H17" s="46">
        <v>288.36</v>
      </c>
      <c r="I17" s="46">
        <v>235.37</v>
      </c>
      <c r="J17" s="46">
        <v>123.37</v>
      </c>
      <c r="K17" s="46">
        <v>27.92</v>
      </c>
      <c r="L17" s="46">
        <v>12.93</v>
      </c>
      <c r="M17" s="46">
        <v>0</v>
      </c>
      <c r="N17" s="206">
        <v>37.83</v>
      </c>
      <c r="O17" s="46">
        <v>2.57</v>
      </c>
      <c r="P17" s="46">
        <v>8.23</v>
      </c>
      <c r="Q17" s="46">
        <v>49.96</v>
      </c>
      <c r="R17" s="46">
        <v>30.96</v>
      </c>
      <c r="S17" s="46">
        <v>34.909999999999997</v>
      </c>
      <c r="T17" s="46">
        <v>173.32</v>
      </c>
      <c r="U17" s="46">
        <v>129.15</v>
      </c>
      <c r="V17" s="202">
        <f t="shared" si="1"/>
        <v>-45.128945914942435</v>
      </c>
    </row>
    <row r="18" spans="1:24" x14ac:dyDescent="0.25">
      <c r="A18" s="55" t="s">
        <v>36</v>
      </c>
      <c r="B18" s="206">
        <v>10.34</v>
      </c>
      <c r="C18" s="46">
        <v>112</v>
      </c>
      <c r="D18" s="46">
        <v>193.99</v>
      </c>
      <c r="E18" s="46">
        <v>165.07</v>
      </c>
      <c r="F18" s="46">
        <v>99.79</v>
      </c>
      <c r="G18" s="46">
        <v>83.16</v>
      </c>
      <c r="H18" s="46">
        <v>26.51</v>
      </c>
      <c r="I18" s="46">
        <v>8.3699999999999992</v>
      </c>
      <c r="J18" s="46">
        <v>43</v>
      </c>
      <c r="K18" s="46">
        <v>20.09</v>
      </c>
      <c r="L18" s="46">
        <v>34.369999999999997</v>
      </c>
      <c r="M18" s="46">
        <v>0</v>
      </c>
      <c r="N18" s="206">
        <v>38.75</v>
      </c>
      <c r="O18" s="46">
        <v>75.16</v>
      </c>
      <c r="P18" s="46">
        <v>34.82</v>
      </c>
      <c r="Q18" s="46">
        <v>15.06</v>
      </c>
      <c r="R18" s="46">
        <v>75.02</v>
      </c>
      <c r="S18" s="46">
        <v>20.87</v>
      </c>
      <c r="T18" s="46">
        <v>80.040000000000006</v>
      </c>
      <c r="U18" s="46">
        <v>84.6</v>
      </c>
      <c r="V18" s="202">
        <f t="shared" si="1"/>
        <v>910.75268817204301</v>
      </c>
    </row>
    <row r="19" spans="1:24" x14ac:dyDescent="0.25">
      <c r="A19" s="55" t="s">
        <v>37</v>
      </c>
      <c r="B19" s="206">
        <v>0</v>
      </c>
      <c r="C19" s="46">
        <v>0</v>
      </c>
      <c r="D19" s="46">
        <v>0</v>
      </c>
      <c r="E19" s="46">
        <v>0</v>
      </c>
      <c r="F19" s="46">
        <v>6.54</v>
      </c>
      <c r="G19" s="46">
        <v>0</v>
      </c>
      <c r="H19" s="46">
        <v>24.18</v>
      </c>
      <c r="I19" s="46">
        <v>5.82</v>
      </c>
      <c r="J19" s="46">
        <v>8.32</v>
      </c>
      <c r="K19" s="46">
        <v>0</v>
      </c>
      <c r="L19" s="46">
        <v>0</v>
      </c>
      <c r="M19" s="46">
        <v>0</v>
      </c>
      <c r="N19" s="20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202">
        <f t="shared" si="1"/>
        <v>-100</v>
      </c>
    </row>
    <row r="20" spans="1:24" x14ac:dyDescent="0.25">
      <c r="A20" s="51" t="s">
        <v>38</v>
      </c>
      <c r="B20" s="207">
        <v>439.63</v>
      </c>
      <c r="C20" s="203">
        <v>760.81</v>
      </c>
      <c r="D20" s="203">
        <v>499.65</v>
      </c>
      <c r="E20" s="203">
        <v>1187.47</v>
      </c>
      <c r="F20" s="203">
        <v>619.45000000000005</v>
      </c>
      <c r="G20" s="203">
        <v>607.03</v>
      </c>
      <c r="H20" s="203">
        <v>220.67</v>
      </c>
      <c r="I20" s="203">
        <v>574.86</v>
      </c>
      <c r="J20" s="203">
        <v>445.25</v>
      </c>
      <c r="K20" s="203">
        <v>8.75</v>
      </c>
      <c r="L20" s="203">
        <v>0</v>
      </c>
      <c r="M20" s="203">
        <v>486.42</v>
      </c>
      <c r="N20" s="207">
        <v>93.84</v>
      </c>
      <c r="O20" s="203">
        <v>9.5</v>
      </c>
      <c r="P20" s="203">
        <v>18.62</v>
      </c>
      <c r="Q20" s="203">
        <v>602.62</v>
      </c>
      <c r="R20" s="203">
        <v>204.88</v>
      </c>
      <c r="S20" s="203">
        <v>536.66999999999996</v>
      </c>
      <c r="T20" s="203">
        <v>475.63</v>
      </c>
      <c r="U20" s="203">
        <v>263.57</v>
      </c>
      <c r="V20" s="204">
        <f t="shared" si="1"/>
        <v>-54.150575792366837</v>
      </c>
    </row>
    <row r="21" spans="1:24" x14ac:dyDescent="0.25">
      <c r="A21" s="2" t="s">
        <v>23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</row>
    <row r="22" spans="1:24" x14ac:dyDescent="0.25">
      <c r="A22" s="2" t="s">
        <v>24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</row>
    <row r="23" spans="1:24" x14ac:dyDescent="0.25">
      <c r="A23" s="3" t="s">
        <v>207</v>
      </c>
      <c r="I23" s="217"/>
      <c r="J23" s="217"/>
      <c r="K23" s="217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</row>
    <row r="24" spans="1:24" x14ac:dyDescent="0.25">
      <c r="B24" s="217"/>
      <c r="E24" s="217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</row>
    <row r="25" spans="1:24" x14ac:dyDescent="0.25">
      <c r="B25" s="217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</row>
    <row r="26" spans="1:24" x14ac:dyDescent="0.25">
      <c r="L26" s="228"/>
      <c r="M26" s="218"/>
      <c r="N26" s="262"/>
      <c r="O26" s="228"/>
      <c r="P26" s="228"/>
      <c r="Q26" s="228"/>
      <c r="R26" s="228"/>
      <c r="S26" s="228"/>
      <c r="T26" s="228"/>
      <c r="U26" s="228"/>
      <c r="V26" s="228"/>
    </row>
    <row r="27" spans="1:24" x14ac:dyDescent="0.25">
      <c r="B27" s="217"/>
      <c r="L27" s="228"/>
      <c r="M27" s="218"/>
      <c r="N27" s="262"/>
      <c r="O27" s="228"/>
      <c r="P27" s="228"/>
      <c r="Q27" s="228"/>
      <c r="R27" s="228"/>
      <c r="S27" s="228"/>
      <c r="T27" s="228"/>
      <c r="U27" s="228"/>
      <c r="V27" s="228"/>
    </row>
    <row r="28" spans="1:24" x14ac:dyDescent="0.25">
      <c r="B28" s="217"/>
      <c r="L28" s="228"/>
      <c r="M28" s="218"/>
      <c r="N28" s="262"/>
      <c r="O28" s="228"/>
      <c r="P28" s="228"/>
      <c r="Q28" s="228"/>
      <c r="R28" s="228"/>
      <c r="S28" s="228"/>
      <c r="T28" s="228"/>
      <c r="U28" s="228"/>
      <c r="V28" s="228"/>
    </row>
    <row r="29" spans="1:24" x14ac:dyDescent="0.25">
      <c r="L29" s="228"/>
      <c r="M29" s="218"/>
      <c r="N29" s="228"/>
      <c r="O29" s="228"/>
      <c r="P29" s="228"/>
      <c r="Q29" s="228"/>
      <c r="R29" s="228"/>
      <c r="S29" s="228"/>
      <c r="T29" s="228"/>
      <c r="U29" s="228"/>
      <c r="V29" s="228"/>
    </row>
    <row r="30" spans="1:24" x14ac:dyDescent="0.25"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</row>
    <row r="31" spans="1:24" x14ac:dyDescent="0.25">
      <c r="B31" s="217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</row>
    <row r="32" spans="1:24" x14ac:dyDescent="0.25"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</row>
    <row r="33" spans="12:22" x14ac:dyDescent="0.25"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</row>
    <row r="34" spans="12:22" x14ac:dyDescent="0.25"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</row>
  </sheetData>
  <mergeCells count="3">
    <mergeCell ref="N6:V6"/>
    <mergeCell ref="A6:A7"/>
    <mergeCell ref="B6:M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8" sqref="B8"/>
    </sheetView>
  </sheetViews>
  <sheetFormatPr baseColWidth="10" defaultRowHeight="15" x14ac:dyDescent="0.25"/>
  <cols>
    <col min="1" max="1" width="18.140625" customWidth="1"/>
    <col min="2" max="2" width="8.140625" bestFit="1" customWidth="1"/>
    <col min="3" max="3" width="7.85546875" bestFit="1" customWidth="1"/>
    <col min="4" max="13" width="7.85546875" style="309" bestFit="1" customWidth="1"/>
    <col min="14" max="14" width="9.140625" style="309" bestFit="1" customWidth="1"/>
    <col min="15" max="15" width="8.85546875" style="309" bestFit="1" customWidth="1"/>
    <col min="16" max="19" width="7.85546875" style="309" bestFit="1" customWidth="1"/>
    <col min="20" max="21" width="7.85546875" style="309" customWidth="1"/>
    <col min="22" max="22" width="9.7109375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x14ac:dyDescent="0.25">
      <c r="A3" s="14" t="s">
        <v>39</v>
      </c>
    </row>
    <row r="4" spans="1:22" x14ac:dyDescent="0.25">
      <c r="A4" s="57" t="s">
        <v>244</v>
      </c>
    </row>
    <row r="5" spans="1:22" x14ac:dyDescent="0.25">
      <c r="A5" s="58" t="s">
        <v>211</v>
      </c>
    </row>
    <row r="6" spans="1:22" x14ac:dyDescent="0.25">
      <c r="A6" s="527" t="s">
        <v>201</v>
      </c>
      <c r="B6" s="530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1"/>
      <c r="N6" s="530">
        <v>2019</v>
      </c>
      <c r="O6" s="530"/>
      <c r="P6" s="530"/>
      <c r="Q6" s="530"/>
      <c r="R6" s="530"/>
      <c r="S6" s="530"/>
      <c r="T6" s="530"/>
      <c r="U6" s="530"/>
      <c r="V6" s="530"/>
    </row>
    <row r="7" spans="1:22" ht="25.5" x14ac:dyDescent="0.25">
      <c r="A7" s="528"/>
      <c r="B7" s="451" t="s">
        <v>1</v>
      </c>
      <c r="C7" s="455" t="s">
        <v>2</v>
      </c>
      <c r="D7" s="455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6" t="s">
        <v>1</v>
      </c>
      <c r="O7" s="451" t="s">
        <v>2</v>
      </c>
      <c r="P7" s="451" t="s">
        <v>3</v>
      </c>
      <c r="Q7" s="451" t="s">
        <v>4</v>
      </c>
      <c r="R7" s="486" t="s">
        <v>5</v>
      </c>
      <c r="S7" s="497" t="s">
        <v>6</v>
      </c>
      <c r="T7" s="500" t="s">
        <v>7</v>
      </c>
      <c r="U7" s="504" t="s">
        <v>8</v>
      </c>
      <c r="V7" s="504" t="s">
        <v>271</v>
      </c>
    </row>
    <row r="8" spans="1:22" x14ac:dyDescent="0.25">
      <c r="A8" s="37" t="s">
        <v>13</v>
      </c>
      <c r="B8" s="44">
        <f t="shared" ref="B8:D8" si="0">SUM(B9:B25)</f>
        <v>37676.640000000007</v>
      </c>
      <c r="C8" s="276">
        <f t="shared" si="0"/>
        <v>59614.509999999995</v>
      </c>
      <c r="D8" s="276">
        <f t="shared" si="0"/>
        <v>74832.25</v>
      </c>
      <c r="E8" s="276">
        <f t="shared" ref="E8:S8" si="1">SUM(E9:E25)</f>
        <v>66848.62999999999</v>
      </c>
      <c r="F8" s="276">
        <f t="shared" si="1"/>
        <v>56473.039999999994</v>
      </c>
      <c r="G8" s="276">
        <f t="shared" si="1"/>
        <v>71876.679999999993</v>
      </c>
      <c r="H8" s="276">
        <f t="shared" si="1"/>
        <v>34965.1</v>
      </c>
      <c r="I8" s="276">
        <f t="shared" si="1"/>
        <v>33475.26</v>
      </c>
      <c r="J8" s="276">
        <f t="shared" si="1"/>
        <v>19334.099999999999</v>
      </c>
      <c r="K8" s="276">
        <f t="shared" si="1"/>
        <v>38370.370000000003</v>
      </c>
      <c r="L8" s="276">
        <f t="shared" si="1"/>
        <v>35069.770000000004</v>
      </c>
      <c r="M8" s="276">
        <f t="shared" si="1"/>
        <v>24457.620000000003</v>
      </c>
      <c r="N8" s="397">
        <f t="shared" si="1"/>
        <v>83256.259999999995</v>
      </c>
      <c r="O8" s="276">
        <f t="shared" si="1"/>
        <v>107268.51000000001</v>
      </c>
      <c r="P8" s="276">
        <f t="shared" si="1"/>
        <v>88560.29</v>
      </c>
      <c r="Q8" s="276">
        <f t="shared" si="1"/>
        <v>51848.350000000006</v>
      </c>
      <c r="R8" s="276">
        <f t="shared" si="1"/>
        <v>43554.41</v>
      </c>
      <c r="S8" s="276">
        <f t="shared" si="1"/>
        <v>70271.14</v>
      </c>
      <c r="T8" s="276">
        <f>SUM(T9:T25)</f>
        <v>67260.62</v>
      </c>
      <c r="U8" s="276">
        <f>SUM(U9:U25)</f>
        <v>57768.14</v>
      </c>
      <c r="V8" s="35">
        <f t="shared" ref="V8:V25" si="2">+IFERROR((U8/I8-1)*100,"-")</f>
        <v>72.5696529317472</v>
      </c>
    </row>
    <row r="9" spans="1:22" x14ac:dyDescent="0.25">
      <c r="A9" s="55" t="s">
        <v>21</v>
      </c>
      <c r="B9" s="45">
        <v>2465.6999999999998</v>
      </c>
      <c r="C9" s="277">
        <v>3251.73</v>
      </c>
      <c r="D9" s="277">
        <v>4136.82</v>
      </c>
      <c r="E9" s="277">
        <v>2148.23</v>
      </c>
      <c r="F9" s="277">
        <v>2737.41</v>
      </c>
      <c r="G9" s="277">
        <v>1791.04</v>
      </c>
      <c r="H9" s="277">
        <v>2172.0100000000002</v>
      </c>
      <c r="I9" s="277">
        <v>2732.59</v>
      </c>
      <c r="J9" s="277">
        <v>3490.7</v>
      </c>
      <c r="K9" s="277">
        <v>2877.35</v>
      </c>
      <c r="L9" s="277">
        <v>4085.52</v>
      </c>
      <c r="M9" s="277">
        <v>3586.75</v>
      </c>
      <c r="N9" s="398">
        <v>2540.04</v>
      </c>
      <c r="O9" s="277">
        <v>2955.94</v>
      </c>
      <c r="P9" s="277">
        <v>2507.15</v>
      </c>
      <c r="Q9" s="277">
        <v>3715.93</v>
      </c>
      <c r="R9" s="277">
        <v>1831.38</v>
      </c>
      <c r="S9" s="277">
        <v>1664.98</v>
      </c>
      <c r="T9" s="277">
        <v>3034.37</v>
      </c>
      <c r="U9" s="277">
        <v>3021.82</v>
      </c>
      <c r="V9" s="348">
        <f t="shared" si="2"/>
        <v>10.584463823698398</v>
      </c>
    </row>
    <row r="10" spans="1:22" x14ac:dyDescent="0.25">
      <c r="A10" s="55" t="s">
        <v>40</v>
      </c>
      <c r="B10" s="45">
        <v>325.60000000000002</v>
      </c>
      <c r="C10" s="277">
        <v>434.95</v>
      </c>
      <c r="D10" s="277">
        <v>272.56</v>
      </c>
      <c r="E10" s="277">
        <v>284.29000000000002</v>
      </c>
      <c r="F10" s="277">
        <v>335.56</v>
      </c>
      <c r="G10" s="277">
        <v>336.49</v>
      </c>
      <c r="H10" s="277">
        <v>271.52</v>
      </c>
      <c r="I10" s="277">
        <v>330.59</v>
      </c>
      <c r="J10" s="277">
        <v>291.08999999999997</v>
      </c>
      <c r="K10" s="277">
        <v>231.11</v>
      </c>
      <c r="L10" s="277">
        <v>207.83</v>
      </c>
      <c r="M10" s="277">
        <v>299.41000000000003</v>
      </c>
      <c r="N10" s="398">
        <v>359.79</v>
      </c>
      <c r="O10" s="277">
        <v>334.53</v>
      </c>
      <c r="P10" s="277">
        <v>419.32</v>
      </c>
      <c r="Q10" s="277">
        <v>374.76</v>
      </c>
      <c r="R10" s="277">
        <v>413.26</v>
      </c>
      <c r="S10" s="277">
        <v>379.26</v>
      </c>
      <c r="T10" s="277">
        <v>307.16000000000003</v>
      </c>
      <c r="U10" s="277">
        <v>492.11</v>
      </c>
      <c r="V10" s="348">
        <f t="shared" si="2"/>
        <v>48.858102180949238</v>
      </c>
    </row>
    <row r="11" spans="1:22" x14ac:dyDescent="0.25">
      <c r="A11" s="55" t="s">
        <v>29</v>
      </c>
      <c r="B11" s="45">
        <v>484.52</v>
      </c>
      <c r="C11" s="277">
        <v>837.95</v>
      </c>
      <c r="D11" s="277">
        <v>1012.76</v>
      </c>
      <c r="E11" s="277">
        <v>830.15</v>
      </c>
      <c r="F11" s="277">
        <v>435.8</v>
      </c>
      <c r="G11" s="277">
        <v>729.3</v>
      </c>
      <c r="H11" s="277">
        <v>733.74</v>
      </c>
      <c r="I11" s="277">
        <v>812.5</v>
      </c>
      <c r="J11" s="277">
        <v>856.43</v>
      </c>
      <c r="K11" s="277">
        <v>797.76</v>
      </c>
      <c r="L11" s="277">
        <v>650.29999999999995</v>
      </c>
      <c r="M11" s="277">
        <v>640.63</v>
      </c>
      <c r="N11" s="398">
        <v>338.8</v>
      </c>
      <c r="O11" s="277">
        <v>692.47</v>
      </c>
      <c r="P11" s="277">
        <v>559.05999999999995</v>
      </c>
      <c r="Q11" s="277">
        <v>565.4</v>
      </c>
      <c r="R11" s="277">
        <v>1554.27</v>
      </c>
      <c r="S11" s="277">
        <v>1453.71</v>
      </c>
      <c r="T11" s="277">
        <v>1609.26</v>
      </c>
      <c r="U11" s="277">
        <v>783.44</v>
      </c>
      <c r="V11" s="348">
        <f t="shared" si="2"/>
        <v>-3.5766153846153781</v>
      </c>
    </row>
    <row r="12" spans="1:22" x14ac:dyDescent="0.25">
      <c r="A12" s="55" t="s">
        <v>30</v>
      </c>
      <c r="B12" s="45">
        <v>555.79</v>
      </c>
      <c r="C12" s="33">
        <v>386.54</v>
      </c>
      <c r="D12" s="33">
        <v>105.81</v>
      </c>
      <c r="E12" s="33">
        <v>234.75</v>
      </c>
      <c r="F12" s="33">
        <v>197.37</v>
      </c>
      <c r="G12" s="33">
        <v>848.38</v>
      </c>
      <c r="H12" s="33">
        <v>603.85</v>
      </c>
      <c r="I12" s="33">
        <v>0</v>
      </c>
      <c r="J12" s="33">
        <v>78.150000000000006</v>
      </c>
      <c r="K12" s="33">
        <v>371.37</v>
      </c>
      <c r="L12" s="33">
        <v>590.36</v>
      </c>
      <c r="M12" s="33">
        <v>675.85</v>
      </c>
      <c r="N12" s="45">
        <v>1500.02</v>
      </c>
      <c r="O12" s="277">
        <v>1277.47</v>
      </c>
      <c r="P12" s="277">
        <v>611.91</v>
      </c>
      <c r="Q12" s="277">
        <v>2586.23</v>
      </c>
      <c r="R12" s="277">
        <v>1437.32</v>
      </c>
      <c r="S12" s="277">
        <v>604.91</v>
      </c>
      <c r="T12" s="277">
        <v>407.92</v>
      </c>
      <c r="U12" s="277">
        <v>163.79</v>
      </c>
      <c r="V12" s="348" t="str">
        <f t="shared" si="2"/>
        <v>-</v>
      </c>
    </row>
    <row r="13" spans="1:22" x14ac:dyDescent="0.25">
      <c r="A13" s="55" t="s">
        <v>31</v>
      </c>
      <c r="B13" s="45">
        <v>199.36</v>
      </c>
      <c r="C13" s="271">
        <v>921.03</v>
      </c>
      <c r="D13" s="271">
        <v>1379.69</v>
      </c>
      <c r="E13" s="271">
        <v>371.24</v>
      </c>
      <c r="F13" s="271">
        <v>245.08</v>
      </c>
      <c r="G13" s="271">
        <v>288.14</v>
      </c>
      <c r="H13" s="271">
        <v>404.76</v>
      </c>
      <c r="I13" s="271">
        <v>180.67</v>
      </c>
      <c r="J13" s="271">
        <v>0</v>
      </c>
      <c r="K13" s="271">
        <v>49.83</v>
      </c>
      <c r="L13" s="271">
        <v>485.7</v>
      </c>
      <c r="M13" s="271">
        <v>125.02</v>
      </c>
      <c r="N13" s="270">
        <v>96.16</v>
      </c>
      <c r="O13" s="277">
        <v>406.33</v>
      </c>
      <c r="P13" s="277">
        <v>431.98</v>
      </c>
      <c r="Q13" s="277">
        <v>339.8</v>
      </c>
      <c r="R13" s="277">
        <v>470.55</v>
      </c>
      <c r="S13" s="277">
        <v>0</v>
      </c>
      <c r="T13" s="277">
        <v>0.54</v>
      </c>
      <c r="U13" s="277">
        <v>0</v>
      </c>
      <c r="V13" s="348">
        <f t="shared" si="2"/>
        <v>-100</v>
      </c>
    </row>
    <row r="14" spans="1:22" s="8" customFormat="1" x14ac:dyDescent="0.25">
      <c r="A14" s="508" t="s">
        <v>32</v>
      </c>
      <c r="B14" s="509">
        <v>78.53</v>
      </c>
      <c r="C14" s="510">
        <v>253.79</v>
      </c>
      <c r="D14" s="510">
        <v>16166.27</v>
      </c>
      <c r="E14" s="510">
        <v>2099.48</v>
      </c>
      <c r="F14" s="510">
        <v>1.7</v>
      </c>
      <c r="G14" s="510">
        <v>0</v>
      </c>
      <c r="H14" s="510">
        <v>0</v>
      </c>
      <c r="I14" s="510">
        <v>1271.58</v>
      </c>
      <c r="J14" s="510">
        <v>351</v>
      </c>
      <c r="K14" s="510">
        <v>966.33</v>
      </c>
      <c r="L14" s="510">
        <v>5032.97</v>
      </c>
      <c r="M14" s="510">
        <v>70.02</v>
      </c>
      <c r="N14" s="509">
        <v>7235.48</v>
      </c>
      <c r="O14" s="511">
        <v>8826.81</v>
      </c>
      <c r="P14" s="511">
        <v>3724.52</v>
      </c>
      <c r="Q14" s="511">
        <v>0</v>
      </c>
      <c r="R14" s="511">
        <v>0</v>
      </c>
      <c r="S14" s="511">
        <v>0</v>
      </c>
      <c r="T14" s="511">
        <v>323.88</v>
      </c>
      <c r="U14" s="511">
        <v>0</v>
      </c>
      <c r="V14" s="512">
        <f t="shared" si="2"/>
        <v>-100</v>
      </c>
    </row>
    <row r="15" spans="1:22" x14ac:dyDescent="0.25">
      <c r="A15" s="55" t="s">
        <v>33</v>
      </c>
      <c r="B15" s="45">
        <v>1.77</v>
      </c>
      <c r="C15" s="277">
        <v>0</v>
      </c>
      <c r="D15" s="277">
        <v>0</v>
      </c>
      <c r="E15" s="277">
        <v>5.35</v>
      </c>
      <c r="F15" s="277">
        <v>0</v>
      </c>
      <c r="G15" s="277">
        <v>0</v>
      </c>
      <c r="H15" s="277">
        <v>0</v>
      </c>
      <c r="I15" s="277">
        <v>1.76</v>
      </c>
      <c r="J15" s="277">
        <v>22.16</v>
      </c>
      <c r="K15" s="277">
        <v>3.52</v>
      </c>
      <c r="L15" s="277">
        <v>1.7</v>
      </c>
      <c r="M15" s="277">
        <v>0</v>
      </c>
      <c r="N15" s="398">
        <v>0</v>
      </c>
      <c r="O15" s="277">
        <v>0.81</v>
      </c>
      <c r="P15" s="277">
        <v>11.93</v>
      </c>
      <c r="Q15" s="277">
        <v>12.13</v>
      </c>
      <c r="R15" s="277">
        <v>2007.25</v>
      </c>
      <c r="S15" s="277">
        <v>1884.98</v>
      </c>
      <c r="T15" s="277">
        <v>601.04999999999995</v>
      </c>
      <c r="U15" s="277">
        <v>31.66</v>
      </c>
      <c r="V15" s="348">
        <f t="shared" si="2"/>
        <v>1698.8636363636363</v>
      </c>
    </row>
    <row r="16" spans="1:22" x14ac:dyDescent="0.25">
      <c r="A16" s="55" t="s">
        <v>41</v>
      </c>
      <c r="B16" s="45">
        <v>168.65</v>
      </c>
      <c r="C16" s="277">
        <v>304.94</v>
      </c>
      <c r="D16" s="277">
        <v>365.32</v>
      </c>
      <c r="E16" s="277">
        <v>212.8</v>
      </c>
      <c r="F16" s="277">
        <v>296.89999999999998</v>
      </c>
      <c r="G16" s="277">
        <v>392.49</v>
      </c>
      <c r="H16" s="277">
        <v>961.37</v>
      </c>
      <c r="I16" s="277">
        <v>2422.84</v>
      </c>
      <c r="J16" s="277">
        <v>3154.2</v>
      </c>
      <c r="K16" s="277">
        <v>3670.7</v>
      </c>
      <c r="L16" s="277">
        <v>3281.28</v>
      </c>
      <c r="M16" s="277">
        <v>1619.74</v>
      </c>
      <c r="N16" s="398">
        <v>1747.41</v>
      </c>
      <c r="O16" s="277">
        <v>373.9</v>
      </c>
      <c r="P16" s="277">
        <v>930.52</v>
      </c>
      <c r="Q16" s="277">
        <v>434.6</v>
      </c>
      <c r="R16" s="277">
        <v>1841.03</v>
      </c>
      <c r="S16" s="277">
        <v>361.78</v>
      </c>
      <c r="T16" s="277">
        <v>1682.09</v>
      </c>
      <c r="U16" s="277">
        <v>2347.79</v>
      </c>
      <c r="V16" s="348">
        <f t="shared" si="2"/>
        <v>-3.0976044641825351</v>
      </c>
    </row>
    <row r="17" spans="1:22" x14ac:dyDescent="0.25">
      <c r="A17" s="55" t="s">
        <v>34</v>
      </c>
      <c r="B17" s="45">
        <v>75.34</v>
      </c>
      <c r="C17" s="277">
        <v>118.96</v>
      </c>
      <c r="D17" s="277">
        <v>772.01</v>
      </c>
      <c r="E17" s="277">
        <v>29.02</v>
      </c>
      <c r="F17" s="277">
        <v>0</v>
      </c>
      <c r="G17" s="277">
        <v>0</v>
      </c>
      <c r="H17" s="277">
        <v>0</v>
      </c>
      <c r="I17" s="277">
        <v>6619.48</v>
      </c>
      <c r="J17" s="277">
        <v>2.21</v>
      </c>
      <c r="K17" s="277">
        <v>11255.37</v>
      </c>
      <c r="L17" s="277">
        <v>6030.02</v>
      </c>
      <c r="M17" s="277">
        <v>412.58</v>
      </c>
      <c r="N17" s="398">
        <v>10531.93</v>
      </c>
      <c r="O17" s="277">
        <v>42124.33</v>
      </c>
      <c r="P17" s="277">
        <v>10067.370000000001</v>
      </c>
      <c r="Q17" s="277">
        <v>0</v>
      </c>
      <c r="R17" s="277">
        <v>4.71</v>
      </c>
      <c r="S17" s="277">
        <v>203.26</v>
      </c>
      <c r="T17" s="277">
        <v>313.19</v>
      </c>
      <c r="U17" s="277">
        <v>175.3</v>
      </c>
      <c r="V17" s="348">
        <f t="shared" si="2"/>
        <v>-97.351755727035965</v>
      </c>
    </row>
    <row r="18" spans="1:22" x14ac:dyDescent="0.25">
      <c r="A18" s="55" t="s">
        <v>42</v>
      </c>
      <c r="B18" s="45">
        <v>3722.23</v>
      </c>
      <c r="C18" s="277">
        <v>3927.82</v>
      </c>
      <c r="D18" s="277">
        <v>4110.78</v>
      </c>
      <c r="E18" s="277">
        <v>4329.24</v>
      </c>
      <c r="F18" s="277">
        <v>4770.84</v>
      </c>
      <c r="G18" s="277">
        <v>3647.4</v>
      </c>
      <c r="H18" s="277">
        <v>3338.04</v>
      </c>
      <c r="I18" s="277">
        <v>4697.7</v>
      </c>
      <c r="J18" s="277">
        <v>3450.35</v>
      </c>
      <c r="K18" s="277">
        <v>3243.43</v>
      </c>
      <c r="L18" s="277">
        <v>3889.11</v>
      </c>
      <c r="M18" s="277">
        <v>3395.52</v>
      </c>
      <c r="N18" s="398">
        <v>5149.0600000000004</v>
      </c>
      <c r="O18" s="277">
        <v>1521.23</v>
      </c>
      <c r="P18" s="277">
        <v>4238.83</v>
      </c>
      <c r="Q18" s="277">
        <v>4491.45</v>
      </c>
      <c r="R18" s="277">
        <v>3721.56</v>
      </c>
      <c r="S18" s="277">
        <v>2836.3</v>
      </c>
      <c r="T18" s="277">
        <v>3322.78</v>
      </c>
      <c r="U18" s="277">
        <v>3176.21</v>
      </c>
      <c r="V18" s="348">
        <f t="shared" si="2"/>
        <v>-32.387977095174236</v>
      </c>
    </row>
    <row r="19" spans="1:22" x14ac:dyDescent="0.25">
      <c r="A19" s="55" t="s">
        <v>43</v>
      </c>
      <c r="B19" s="45">
        <v>4757.26</v>
      </c>
      <c r="C19" s="277">
        <v>4211.96</v>
      </c>
      <c r="D19" s="277">
        <v>4262.22</v>
      </c>
      <c r="E19" s="277">
        <v>2743.43</v>
      </c>
      <c r="F19" s="277">
        <v>3070.45</v>
      </c>
      <c r="G19" s="277">
        <v>3428.55</v>
      </c>
      <c r="H19" s="277">
        <v>2436.6999999999998</v>
      </c>
      <c r="I19" s="277">
        <v>2391.02</v>
      </c>
      <c r="J19" s="277">
        <v>261.60000000000002</v>
      </c>
      <c r="K19" s="277">
        <v>2599.39</v>
      </c>
      <c r="L19" s="277">
        <v>1597.64</v>
      </c>
      <c r="M19" s="277">
        <v>3020.25</v>
      </c>
      <c r="N19" s="398">
        <v>5313.7</v>
      </c>
      <c r="O19" s="277">
        <v>4869.1499999999996</v>
      </c>
      <c r="P19" s="277">
        <v>3817.77</v>
      </c>
      <c r="Q19" s="277">
        <v>2792.38</v>
      </c>
      <c r="R19" s="277">
        <v>2756.55</v>
      </c>
      <c r="S19" s="277">
        <v>2493.4499999999998</v>
      </c>
      <c r="T19" s="277">
        <v>1957.11</v>
      </c>
      <c r="U19" s="277">
        <v>2778.63</v>
      </c>
      <c r="V19" s="348">
        <f t="shared" si="2"/>
        <v>16.211073098510266</v>
      </c>
    </row>
    <row r="20" spans="1:22" x14ac:dyDescent="0.25">
      <c r="A20" s="55" t="s">
        <v>44</v>
      </c>
      <c r="B20" s="45">
        <v>0</v>
      </c>
      <c r="C20" s="33">
        <v>4.78</v>
      </c>
      <c r="D20" s="33">
        <v>0</v>
      </c>
      <c r="E20" s="33">
        <v>21.13</v>
      </c>
      <c r="F20" s="33">
        <v>129.56</v>
      </c>
      <c r="G20" s="33">
        <v>275.54000000000002</v>
      </c>
      <c r="H20" s="33">
        <v>162.84</v>
      </c>
      <c r="I20" s="33">
        <v>80.040000000000006</v>
      </c>
      <c r="J20" s="33">
        <v>0</v>
      </c>
      <c r="K20" s="33">
        <v>48.26</v>
      </c>
      <c r="L20" s="33">
        <v>22.08</v>
      </c>
      <c r="M20" s="33">
        <v>60.78</v>
      </c>
      <c r="N20" s="45">
        <v>32.53</v>
      </c>
      <c r="O20" s="277">
        <v>3.23</v>
      </c>
      <c r="P20" s="277">
        <v>47.44</v>
      </c>
      <c r="Q20" s="277">
        <v>188.81</v>
      </c>
      <c r="R20" s="277">
        <v>124.49</v>
      </c>
      <c r="S20" s="277">
        <v>19.53</v>
      </c>
      <c r="T20" s="277">
        <v>58.62</v>
      </c>
      <c r="U20" s="277">
        <v>236.29</v>
      </c>
      <c r="V20" s="348">
        <f t="shared" si="2"/>
        <v>195.2148925537231</v>
      </c>
    </row>
    <row r="21" spans="1:22" x14ac:dyDescent="0.25">
      <c r="A21" s="55" t="s">
        <v>45</v>
      </c>
      <c r="B21" s="45">
        <v>10657.76</v>
      </c>
      <c r="C21" s="33">
        <v>4466.68</v>
      </c>
      <c r="D21" s="33">
        <v>462.23</v>
      </c>
      <c r="E21" s="33">
        <v>60.22</v>
      </c>
      <c r="F21" s="33">
        <v>187.46</v>
      </c>
      <c r="G21" s="33">
        <v>223.22</v>
      </c>
      <c r="H21" s="33">
        <v>6.68</v>
      </c>
      <c r="I21" s="33">
        <v>98</v>
      </c>
      <c r="J21" s="33">
        <v>18.45</v>
      </c>
      <c r="K21" s="33">
        <v>2841.01</v>
      </c>
      <c r="L21" s="33">
        <v>1682.33</v>
      </c>
      <c r="M21" s="33">
        <v>4103.8</v>
      </c>
      <c r="N21" s="45">
        <v>3511.47</v>
      </c>
      <c r="O21" s="277">
        <v>885.74</v>
      </c>
      <c r="P21" s="277">
        <v>213.37</v>
      </c>
      <c r="Q21" s="277">
        <v>157.09</v>
      </c>
      <c r="R21" s="277">
        <v>4.62</v>
      </c>
      <c r="S21" s="277">
        <v>138.06</v>
      </c>
      <c r="T21" s="277">
        <v>0</v>
      </c>
      <c r="U21" s="277">
        <v>74.12</v>
      </c>
      <c r="V21" s="348">
        <f t="shared" si="2"/>
        <v>-24.367346938775501</v>
      </c>
    </row>
    <row r="22" spans="1:22" x14ac:dyDescent="0.25">
      <c r="A22" s="55" t="s">
        <v>27</v>
      </c>
      <c r="B22" s="42">
        <v>12.45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78">
        <v>24.9</v>
      </c>
      <c r="I22" s="278">
        <v>0</v>
      </c>
      <c r="J22" s="278">
        <v>0</v>
      </c>
      <c r="K22" s="278">
        <v>0</v>
      </c>
      <c r="L22" s="278">
        <v>0</v>
      </c>
      <c r="M22" s="278">
        <v>0</v>
      </c>
      <c r="N22" s="399">
        <v>0</v>
      </c>
      <c r="O22" s="277">
        <v>0</v>
      </c>
      <c r="P22" s="277" t="s">
        <v>28</v>
      </c>
      <c r="Q22" s="277">
        <v>0</v>
      </c>
      <c r="R22" s="277">
        <v>0</v>
      </c>
      <c r="S22" s="277">
        <v>0</v>
      </c>
      <c r="T22" s="277">
        <v>82.49</v>
      </c>
      <c r="U22" s="277">
        <v>7.48</v>
      </c>
      <c r="V22" s="348" t="str">
        <f t="shared" si="2"/>
        <v>-</v>
      </c>
    </row>
    <row r="23" spans="1:22" x14ac:dyDescent="0.25">
      <c r="A23" s="55" t="s">
        <v>36</v>
      </c>
      <c r="B23" s="45">
        <v>9973.41</v>
      </c>
      <c r="C23" s="277">
        <v>35491.5</v>
      </c>
      <c r="D23" s="277">
        <v>37323.94</v>
      </c>
      <c r="E23" s="277">
        <v>52750.71</v>
      </c>
      <c r="F23" s="277">
        <v>40598.76</v>
      </c>
      <c r="G23" s="277">
        <v>55884.68</v>
      </c>
      <c r="H23" s="277">
        <v>19874.91</v>
      </c>
      <c r="I23" s="277">
        <v>7910.32</v>
      </c>
      <c r="J23" s="277">
        <v>5051.59</v>
      </c>
      <c r="K23" s="277">
        <v>6468.76</v>
      </c>
      <c r="L23" s="277">
        <v>4607.26</v>
      </c>
      <c r="M23" s="277">
        <v>3940.06</v>
      </c>
      <c r="N23" s="398">
        <v>43944.59</v>
      </c>
      <c r="O23" s="277">
        <v>42802.3</v>
      </c>
      <c r="P23" s="277">
        <v>60667.89</v>
      </c>
      <c r="Q23" s="277">
        <v>33309.550000000003</v>
      </c>
      <c r="R23" s="277">
        <v>26956.73</v>
      </c>
      <c r="S23" s="277">
        <v>56833.38</v>
      </c>
      <c r="T23" s="277">
        <v>51064.9</v>
      </c>
      <c r="U23" s="277">
        <v>42877.72</v>
      </c>
      <c r="V23" s="348">
        <f t="shared" si="2"/>
        <v>442.0478564710404</v>
      </c>
    </row>
    <row r="24" spans="1:22" x14ac:dyDescent="0.25">
      <c r="A24" s="55" t="s">
        <v>37</v>
      </c>
      <c r="B24" s="45">
        <v>77.510000000000005</v>
      </c>
      <c r="C24" s="277">
        <v>18.45</v>
      </c>
      <c r="D24" s="277">
        <v>14.08</v>
      </c>
      <c r="E24" s="277">
        <v>36.04</v>
      </c>
      <c r="F24" s="277">
        <v>95.31</v>
      </c>
      <c r="G24" s="277">
        <v>115.29</v>
      </c>
      <c r="H24" s="277">
        <v>152.43</v>
      </c>
      <c r="I24" s="277">
        <v>160.38999999999999</v>
      </c>
      <c r="J24" s="277">
        <v>173.05</v>
      </c>
      <c r="K24" s="277">
        <v>103.5</v>
      </c>
      <c r="L24" s="277">
        <v>11.58</v>
      </c>
      <c r="M24" s="277">
        <v>10.75</v>
      </c>
      <c r="N24" s="398">
        <v>12.3</v>
      </c>
      <c r="O24" s="277">
        <v>13.08</v>
      </c>
      <c r="P24" s="277">
        <v>27.01</v>
      </c>
      <c r="Q24" s="277">
        <v>55.48</v>
      </c>
      <c r="R24" s="277">
        <v>32.5</v>
      </c>
      <c r="S24" s="277">
        <v>224.59</v>
      </c>
      <c r="T24" s="277">
        <v>108.06</v>
      </c>
      <c r="U24" s="277">
        <v>168.29</v>
      </c>
      <c r="V24" s="348">
        <f t="shared" si="2"/>
        <v>4.9254941081114723</v>
      </c>
    </row>
    <row r="25" spans="1:22" x14ac:dyDescent="0.25">
      <c r="A25" s="51" t="s">
        <v>38</v>
      </c>
      <c r="B25" s="50">
        <v>4120.76</v>
      </c>
      <c r="C25" s="279">
        <v>4983.43</v>
      </c>
      <c r="D25" s="279">
        <v>4447.76</v>
      </c>
      <c r="E25" s="279">
        <v>692.55</v>
      </c>
      <c r="F25" s="279">
        <v>3370.84</v>
      </c>
      <c r="G25" s="279">
        <v>3916.16</v>
      </c>
      <c r="H25" s="279">
        <v>3821.35</v>
      </c>
      <c r="I25" s="279">
        <v>3765.78</v>
      </c>
      <c r="J25" s="279">
        <v>2133.12</v>
      </c>
      <c r="K25" s="279">
        <v>2842.68</v>
      </c>
      <c r="L25" s="279">
        <v>2894.09</v>
      </c>
      <c r="M25" s="279">
        <v>2496.46</v>
      </c>
      <c r="N25" s="400">
        <v>942.98</v>
      </c>
      <c r="O25" s="279">
        <v>181.19</v>
      </c>
      <c r="P25" s="279">
        <v>284.22000000000003</v>
      </c>
      <c r="Q25" s="279">
        <v>2824.74</v>
      </c>
      <c r="R25" s="279">
        <v>398.19</v>
      </c>
      <c r="S25" s="279">
        <v>1172.95</v>
      </c>
      <c r="T25" s="279">
        <v>2387.1999999999998</v>
      </c>
      <c r="U25" s="279">
        <v>1433.49</v>
      </c>
      <c r="V25" s="401">
        <f t="shared" si="2"/>
        <v>-61.933782642639777</v>
      </c>
    </row>
    <row r="26" spans="1:22" x14ac:dyDescent="0.25">
      <c r="A26" s="2" t="s">
        <v>23</v>
      </c>
      <c r="R26" s="277"/>
      <c r="S26" s="277"/>
      <c r="T26" s="277"/>
      <c r="U26" s="277"/>
    </row>
    <row r="27" spans="1:22" x14ac:dyDescent="0.25">
      <c r="A27" s="2" t="s">
        <v>24</v>
      </c>
      <c r="I27" s="217"/>
      <c r="J27" s="217"/>
      <c r="K27" s="217"/>
      <c r="L27" s="217"/>
      <c r="M27" s="217"/>
      <c r="N27" s="217"/>
      <c r="O27" s="217"/>
      <c r="P27" s="217"/>
      <c r="Q27" s="217"/>
      <c r="R27" s="277"/>
      <c r="S27" s="277"/>
      <c r="T27" s="277"/>
      <c r="U27" s="277"/>
    </row>
    <row r="28" spans="1:22" x14ac:dyDescent="0.25">
      <c r="A28" s="3" t="s">
        <v>207</v>
      </c>
      <c r="B28" s="217"/>
      <c r="U28" s="277"/>
    </row>
    <row r="29" spans="1:22" x14ac:dyDescent="0.25">
      <c r="A29" s="7"/>
      <c r="B29" s="217"/>
      <c r="M29" s="217"/>
      <c r="N29" s="217"/>
      <c r="O29" s="217"/>
      <c r="P29" s="217"/>
      <c r="Q29" s="217"/>
      <c r="R29" s="217"/>
      <c r="S29" s="217"/>
      <c r="T29" s="217"/>
      <c r="U29" s="217"/>
    </row>
    <row r="30" spans="1:22" x14ac:dyDescent="0.25">
      <c r="B30" s="263"/>
      <c r="C30" s="19"/>
      <c r="M30" s="217"/>
      <c r="N30" s="217"/>
      <c r="O30" s="217"/>
      <c r="P30" s="217"/>
      <c r="Q30" s="217"/>
      <c r="R30" s="217"/>
      <c r="S30" s="217"/>
      <c r="T30" s="217"/>
      <c r="U30" s="217"/>
    </row>
    <row r="31" spans="1:22" x14ac:dyDescent="0.25">
      <c r="B31" s="19"/>
      <c r="C31" s="19"/>
    </row>
    <row r="32" spans="1:22" x14ac:dyDescent="0.25">
      <c r="B32" s="217"/>
    </row>
    <row r="33" spans="2:2" x14ac:dyDescent="0.25">
      <c r="B33" s="217"/>
    </row>
    <row r="73" spans="1:1" x14ac:dyDescent="0.25">
      <c r="A73" s="322" t="s">
        <v>229</v>
      </c>
    </row>
  </sheetData>
  <mergeCells count="3">
    <mergeCell ref="A6:A7"/>
    <mergeCell ref="N6:V6"/>
    <mergeCell ref="B6:M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E22" sqref="E22"/>
    </sheetView>
  </sheetViews>
  <sheetFormatPr baseColWidth="10" defaultRowHeight="12.75" x14ac:dyDescent="0.2"/>
  <cols>
    <col min="1" max="1" width="14.5703125" style="19" customWidth="1"/>
    <col min="2" max="3" width="6.42578125" style="19" bestFit="1" customWidth="1"/>
    <col min="4" max="14" width="6.42578125" style="310" bestFit="1" customWidth="1"/>
    <col min="15" max="15" width="7.7109375" style="310" bestFit="1" customWidth="1"/>
    <col min="16" max="16" width="6.28515625" style="310" bestFit="1" customWidth="1"/>
    <col min="17" max="19" width="7.7109375" style="310" bestFit="1" customWidth="1"/>
    <col min="20" max="21" width="7.7109375" style="310" customWidth="1"/>
    <col min="22" max="22" width="11.7109375" style="19" customWidth="1"/>
    <col min="23" max="16384" width="11.42578125" style="19"/>
  </cols>
  <sheetData>
    <row r="1" spans="1:22" x14ac:dyDescent="0.2">
      <c r="A1" s="71" t="s">
        <v>199</v>
      </c>
    </row>
    <row r="3" spans="1:22" x14ac:dyDescent="0.2">
      <c r="A3" s="14" t="s">
        <v>46</v>
      </c>
    </row>
    <row r="4" spans="1:22" ht="15" customHeight="1" x14ac:dyDescent="0.2">
      <c r="A4" s="57" t="s">
        <v>245</v>
      </c>
    </row>
    <row r="5" spans="1:22" x14ac:dyDescent="0.2">
      <c r="A5" s="58" t="s">
        <v>211</v>
      </c>
    </row>
    <row r="6" spans="1:22" x14ac:dyDescent="0.2">
      <c r="A6" s="532" t="s">
        <v>201</v>
      </c>
      <c r="B6" s="534">
        <v>2018</v>
      </c>
      <c r="C6" s="535"/>
      <c r="D6" s="535"/>
      <c r="E6" s="536"/>
      <c r="F6" s="536"/>
      <c r="G6" s="536"/>
      <c r="H6" s="536"/>
      <c r="I6" s="536"/>
      <c r="J6" s="536"/>
      <c r="K6" s="536"/>
      <c r="L6" s="536"/>
      <c r="M6" s="536"/>
      <c r="N6" s="537">
        <v>2019</v>
      </c>
      <c r="O6" s="534"/>
      <c r="P6" s="538"/>
      <c r="Q6" s="538"/>
      <c r="R6" s="538"/>
      <c r="S6" s="538"/>
      <c r="T6" s="538"/>
      <c r="U6" s="538"/>
      <c r="V6" s="539"/>
    </row>
    <row r="7" spans="1:22" ht="28.5" customHeight="1" x14ac:dyDescent="0.2">
      <c r="A7" s="533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6" t="s">
        <v>1</v>
      </c>
      <c r="O7" s="451" t="s">
        <v>2</v>
      </c>
      <c r="P7" s="451" t="s">
        <v>3</v>
      </c>
      <c r="Q7" s="451" t="s">
        <v>4</v>
      </c>
      <c r="R7" s="486" t="s">
        <v>5</v>
      </c>
      <c r="S7" s="497" t="s">
        <v>6</v>
      </c>
      <c r="T7" s="500" t="s">
        <v>7</v>
      </c>
      <c r="U7" s="504" t="s">
        <v>8</v>
      </c>
      <c r="V7" s="504" t="s">
        <v>271</v>
      </c>
    </row>
    <row r="8" spans="1:22" x14ac:dyDescent="0.2">
      <c r="A8" s="37" t="s">
        <v>13</v>
      </c>
      <c r="B8" s="156">
        <f t="shared" ref="B8:D8" si="0">SUM(B9:B19)</f>
        <v>1645.08</v>
      </c>
      <c r="C8" s="156">
        <f t="shared" si="0"/>
        <v>1664.45</v>
      </c>
      <c r="D8" s="156">
        <f t="shared" si="0"/>
        <v>1177.6300000000001</v>
      </c>
      <c r="E8" s="156">
        <f t="shared" ref="E8:N8" si="1">SUM(E9:E19)</f>
        <v>1534.85</v>
      </c>
      <c r="F8" s="156">
        <f t="shared" si="1"/>
        <v>1639.1199999999997</v>
      </c>
      <c r="G8" s="156">
        <f t="shared" si="1"/>
        <v>1456.2999999999997</v>
      </c>
      <c r="H8" s="156">
        <f t="shared" si="1"/>
        <v>1501.6</v>
      </c>
      <c r="I8" s="156">
        <f t="shared" si="1"/>
        <v>1731.0899999999997</v>
      </c>
      <c r="J8" s="156">
        <f t="shared" si="1"/>
        <v>1464.48</v>
      </c>
      <c r="K8" s="156">
        <f t="shared" si="1"/>
        <v>1827.7599999999998</v>
      </c>
      <c r="L8" s="156">
        <f t="shared" si="1"/>
        <v>2032.8300000000002</v>
      </c>
      <c r="M8" s="274">
        <f t="shared" si="1"/>
        <v>1856.69</v>
      </c>
      <c r="N8" s="402">
        <f t="shared" si="1"/>
        <v>2231.9300000000003</v>
      </c>
      <c r="O8" s="257">
        <f t="shared" ref="O8:U8" si="2">+SUM(O9:O19)</f>
        <v>1225.8799999999999</v>
      </c>
      <c r="P8" s="257">
        <f t="shared" si="2"/>
        <v>909.00999999999988</v>
      </c>
      <c r="Q8" s="257">
        <f t="shared" si="2"/>
        <v>1586.32</v>
      </c>
      <c r="R8" s="257">
        <f t="shared" si="2"/>
        <v>1413.68</v>
      </c>
      <c r="S8" s="257">
        <f t="shared" si="2"/>
        <v>1709.57</v>
      </c>
      <c r="T8" s="257">
        <f t="shared" si="2"/>
        <v>1462.45</v>
      </c>
      <c r="U8" s="257">
        <f t="shared" si="2"/>
        <v>1747.1</v>
      </c>
      <c r="V8" s="35">
        <f t="shared" ref="V8:V19" si="3">+IFERROR((U8/I8-1)*100,"-")</f>
        <v>0.92485081653757018</v>
      </c>
    </row>
    <row r="9" spans="1:22" x14ac:dyDescent="0.2">
      <c r="A9" s="72" t="s">
        <v>21</v>
      </c>
      <c r="B9" s="236">
        <v>1425.08</v>
      </c>
      <c r="C9" s="236">
        <v>1481.12</v>
      </c>
      <c r="D9" s="236">
        <v>982.73</v>
      </c>
      <c r="E9" s="236">
        <v>1357.6</v>
      </c>
      <c r="F9" s="236">
        <v>1458.26</v>
      </c>
      <c r="G9" s="236">
        <v>1296.0999999999999</v>
      </c>
      <c r="H9" s="236">
        <v>1344.03</v>
      </c>
      <c r="I9" s="236">
        <v>1559.24</v>
      </c>
      <c r="J9" s="236">
        <v>1338.36</v>
      </c>
      <c r="K9" s="236">
        <v>1642.06</v>
      </c>
      <c r="L9" s="236">
        <v>1884.03</v>
      </c>
      <c r="M9" s="275">
        <v>1692.69</v>
      </c>
      <c r="N9" s="403">
        <v>2036.93</v>
      </c>
      <c r="O9" s="275">
        <v>981.28</v>
      </c>
      <c r="P9" s="275">
        <v>674.31</v>
      </c>
      <c r="Q9" s="275">
        <v>1396.94</v>
      </c>
      <c r="R9" s="275">
        <v>1226.18</v>
      </c>
      <c r="S9" s="275">
        <v>1523.2</v>
      </c>
      <c r="T9" s="275">
        <v>1257.29</v>
      </c>
      <c r="U9" s="275">
        <v>1576.01</v>
      </c>
      <c r="V9" s="408">
        <f t="shared" si="3"/>
        <v>1.0755239732177291</v>
      </c>
    </row>
    <row r="10" spans="1:22" x14ac:dyDescent="0.2">
      <c r="A10" s="72" t="s">
        <v>32</v>
      </c>
      <c r="B10" s="236">
        <v>15.5</v>
      </c>
      <c r="C10" s="236">
        <v>6.75</v>
      </c>
      <c r="D10" s="236">
        <v>15.6</v>
      </c>
      <c r="E10" s="236">
        <v>17.5</v>
      </c>
      <c r="F10" s="236">
        <v>15</v>
      </c>
      <c r="G10" s="236">
        <v>8.6</v>
      </c>
      <c r="H10" s="236">
        <v>10.4</v>
      </c>
      <c r="I10" s="236">
        <v>9</v>
      </c>
      <c r="J10" s="236">
        <v>7</v>
      </c>
      <c r="K10" s="236">
        <v>7.2</v>
      </c>
      <c r="L10" s="236">
        <v>9.5</v>
      </c>
      <c r="M10" s="275">
        <v>8.5</v>
      </c>
      <c r="N10" s="403">
        <v>16</v>
      </c>
      <c r="O10" s="275">
        <v>26.25</v>
      </c>
      <c r="P10" s="275">
        <v>17.5</v>
      </c>
      <c r="Q10" s="275">
        <v>0</v>
      </c>
      <c r="R10" s="275">
        <v>0</v>
      </c>
      <c r="S10" s="275">
        <v>8.5</v>
      </c>
      <c r="T10" s="275">
        <v>7.4</v>
      </c>
      <c r="U10" s="275">
        <v>6.1</v>
      </c>
      <c r="V10" s="408">
        <f t="shared" si="3"/>
        <v>-32.222222222222229</v>
      </c>
    </row>
    <row r="11" spans="1:22" x14ac:dyDescent="0.2">
      <c r="A11" s="72" t="s">
        <v>47</v>
      </c>
      <c r="B11" s="177">
        <v>5</v>
      </c>
      <c r="C11" s="177">
        <v>3</v>
      </c>
      <c r="D11" s="177">
        <v>3.5</v>
      </c>
      <c r="E11" s="177">
        <v>3.8</v>
      </c>
      <c r="F11" s="177">
        <v>5.6</v>
      </c>
      <c r="G11" s="177">
        <v>7.5</v>
      </c>
      <c r="H11" s="177">
        <v>10</v>
      </c>
      <c r="I11" s="177">
        <v>15</v>
      </c>
      <c r="J11" s="177">
        <v>6.5</v>
      </c>
      <c r="K11" s="177">
        <v>7.5</v>
      </c>
      <c r="L11" s="177">
        <v>1.5</v>
      </c>
      <c r="M11" s="177">
        <v>5.5</v>
      </c>
      <c r="N11" s="404">
        <v>0</v>
      </c>
      <c r="O11" s="275">
        <v>2.25</v>
      </c>
      <c r="P11" s="275">
        <v>1</v>
      </c>
      <c r="Q11" s="275">
        <v>2.5</v>
      </c>
      <c r="R11" s="275">
        <v>4</v>
      </c>
      <c r="S11" s="275">
        <v>2.5</v>
      </c>
      <c r="T11" s="275">
        <v>0</v>
      </c>
      <c r="U11" s="275">
        <v>2</v>
      </c>
      <c r="V11" s="408">
        <f t="shared" si="3"/>
        <v>-86.666666666666671</v>
      </c>
    </row>
    <row r="12" spans="1:22" x14ac:dyDescent="0.2">
      <c r="A12" s="72" t="s">
        <v>34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404">
        <v>25</v>
      </c>
      <c r="O12" s="275">
        <v>35.5</v>
      </c>
      <c r="P12" s="275">
        <v>15.55</v>
      </c>
      <c r="Q12" s="275">
        <v>0</v>
      </c>
      <c r="R12" s="275">
        <v>0</v>
      </c>
      <c r="S12" s="275">
        <v>12.6</v>
      </c>
      <c r="T12" s="275">
        <v>15</v>
      </c>
      <c r="U12" s="275">
        <v>15</v>
      </c>
      <c r="V12" s="36" t="str">
        <f t="shared" si="3"/>
        <v>-</v>
      </c>
    </row>
    <row r="13" spans="1:22" x14ac:dyDescent="0.2">
      <c r="A13" s="72" t="s">
        <v>48</v>
      </c>
      <c r="B13" s="236">
        <v>8.5</v>
      </c>
      <c r="C13" s="236">
        <v>4</v>
      </c>
      <c r="D13" s="236">
        <v>7.2</v>
      </c>
      <c r="E13" s="236">
        <v>9.8000000000000007</v>
      </c>
      <c r="F13" s="236">
        <v>9.5</v>
      </c>
      <c r="G13" s="236">
        <v>10</v>
      </c>
      <c r="H13" s="236">
        <v>8.6</v>
      </c>
      <c r="I13" s="236">
        <v>9.6</v>
      </c>
      <c r="J13" s="236">
        <v>12.5</v>
      </c>
      <c r="K13" s="236">
        <v>7.5</v>
      </c>
      <c r="L13" s="236">
        <v>4.2</v>
      </c>
      <c r="M13" s="275">
        <v>4.5</v>
      </c>
      <c r="N13" s="403">
        <v>17.5</v>
      </c>
      <c r="O13" s="275">
        <v>18</v>
      </c>
      <c r="P13" s="275">
        <v>19.5</v>
      </c>
      <c r="Q13" s="275">
        <v>22.5</v>
      </c>
      <c r="R13" s="275">
        <v>20</v>
      </c>
      <c r="S13" s="275">
        <v>23</v>
      </c>
      <c r="T13" s="275">
        <v>12.5</v>
      </c>
      <c r="U13" s="275">
        <v>15</v>
      </c>
      <c r="V13" s="408">
        <f t="shared" si="3"/>
        <v>56.25</v>
      </c>
    </row>
    <row r="14" spans="1:22" x14ac:dyDescent="0.2">
      <c r="A14" s="72" t="s">
        <v>43</v>
      </c>
      <c r="B14" s="236">
        <v>16.5</v>
      </c>
      <c r="C14" s="236">
        <v>14.85</v>
      </c>
      <c r="D14" s="236">
        <v>10.5</v>
      </c>
      <c r="E14" s="236">
        <v>12.8</v>
      </c>
      <c r="F14" s="236">
        <v>14</v>
      </c>
      <c r="G14" s="236">
        <v>12.8</v>
      </c>
      <c r="H14" s="236">
        <v>9.75</v>
      </c>
      <c r="I14" s="236">
        <v>8.6</v>
      </c>
      <c r="J14" s="236">
        <v>5</v>
      </c>
      <c r="K14" s="236">
        <v>8.6</v>
      </c>
      <c r="L14" s="236">
        <v>7</v>
      </c>
      <c r="M14" s="275">
        <v>7.5</v>
      </c>
      <c r="N14" s="403">
        <v>11</v>
      </c>
      <c r="O14" s="275">
        <v>6.75</v>
      </c>
      <c r="P14" s="275">
        <v>10.5</v>
      </c>
      <c r="Q14" s="275">
        <v>11.8</v>
      </c>
      <c r="R14" s="275">
        <v>10.5</v>
      </c>
      <c r="S14" s="275">
        <v>10</v>
      </c>
      <c r="T14" s="275">
        <v>8</v>
      </c>
      <c r="U14" s="275">
        <v>8.5</v>
      </c>
      <c r="V14" s="408">
        <f t="shared" si="3"/>
        <v>-1.1627906976744096</v>
      </c>
    </row>
    <row r="15" spans="1:22" x14ac:dyDescent="0.2">
      <c r="A15" s="72" t="s">
        <v>45</v>
      </c>
      <c r="B15" s="236">
        <v>25</v>
      </c>
      <c r="C15" s="236">
        <v>20.9</v>
      </c>
      <c r="D15" s="236">
        <v>7.6</v>
      </c>
      <c r="E15" s="236">
        <v>2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75">
        <v>9.5</v>
      </c>
      <c r="N15" s="403">
        <v>18</v>
      </c>
      <c r="O15" s="275">
        <v>14.6</v>
      </c>
      <c r="P15" s="275">
        <v>10.8</v>
      </c>
      <c r="Q15" s="275">
        <v>3.6</v>
      </c>
      <c r="R15" s="275">
        <v>0</v>
      </c>
      <c r="S15" s="275">
        <v>0</v>
      </c>
      <c r="T15" s="275">
        <v>0</v>
      </c>
      <c r="U15" s="275">
        <v>0</v>
      </c>
      <c r="V15" s="408" t="str">
        <f t="shared" si="3"/>
        <v>-</v>
      </c>
    </row>
    <row r="16" spans="1:22" x14ac:dyDescent="0.2">
      <c r="A16" s="72" t="s">
        <v>222</v>
      </c>
      <c r="B16" s="236">
        <v>4.5</v>
      </c>
      <c r="C16" s="236">
        <v>2.65</v>
      </c>
      <c r="D16" s="236">
        <v>5</v>
      </c>
      <c r="E16" s="236">
        <v>5.4</v>
      </c>
      <c r="F16" s="236">
        <v>2.6</v>
      </c>
      <c r="G16" s="236">
        <v>1.6</v>
      </c>
      <c r="H16" s="236">
        <v>2</v>
      </c>
      <c r="I16" s="236">
        <v>2.8</v>
      </c>
      <c r="J16" s="236">
        <v>0</v>
      </c>
      <c r="K16" s="236">
        <v>3.2</v>
      </c>
      <c r="L16" s="236">
        <v>6</v>
      </c>
      <c r="M16" s="275">
        <v>3.5</v>
      </c>
      <c r="N16" s="403">
        <v>16.5</v>
      </c>
      <c r="O16" s="275">
        <v>15</v>
      </c>
      <c r="P16" s="275">
        <v>9.85</v>
      </c>
      <c r="Q16" s="275">
        <v>2.5</v>
      </c>
      <c r="R16" s="275">
        <v>5</v>
      </c>
      <c r="S16" s="275">
        <v>0</v>
      </c>
      <c r="T16" s="275">
        <v>6</v>
      </c>
      <c r="U16" s="275">
        <v>2.5</v>
      </c>
      <c r="V16" s="408">
        <f t="shared" si="3"/>
        <v>-10.71428571428571</v>
      </c>
    </row>
    <row r="17" spans="1:22" x14ac:dyDescent="0.2">
      <c r="A17" s="72" t="s">
        <v>49</v>
      </c>
      <c r="B17" s="236">
        <v>1</v>
      </c>
      <c r="C17" s="236">
        <v>1.45</v>
      </c>
      <c r="D17" s="236">
        <v>4</v>
      </c>
      <c r="E17" s="236">
        <v>5.2</v>
      </c>
      <c r="F17" s="236">
        <v>4.3</v>
      </c>
      <c r="G17" s="236">
        <v>5</v>
      </c>
      <c r="H17" s="236">
        <v>4</v>
      </c>
      <c r="I17" s="236">
        <v>4.3499999999999996</v>
      </c>
      <c r="J17" s="236">
        <v>1.65</v>
      </c>
      <c r="K17" s="236">
        <v>1.1000000000000001</v>
      </c>
      <c r="L17" s="236">
        <v>0</v>
      </c>
      <c r="M17" s="275">
        <v>0</v>
      </c>
      <c r="N17" s="403">
        <v>1</v>
      </c>
      <c r="O17" s="275">
        <v>1</v>
      </c>
      <c r="P17" s="275">
        <v>8.5</v>
      </c>
      <c r="Q17" s="275">
        <v>12.3</v>
      </c>
      <c r="R17" s="275">
        <v>12.5</v>
      </c>
      <c r="S17" s="275">
        <v>0</v>
      </c>
      <c r="T17" s="275">
        <v>3.5</v>
      </c>
      <c r="U17" s="275">
        <v>1</v>
      </c>
      <c r="V17" s="408">
        <f t="shared" si="3"/>
        <v>-77.011494252873561</v>
      </c>
    </row>
    <row r="18" spans="1:22" s="74" customFormat="1" x14ac:dyDescent="0.2">
      <c r="A18" s="73" t="s">
        <v>38</v>
      </c>
      <c r="B18" s="237">
        <v>140</v>
      </c>
      <c r="C18" s="237">
        <v>124.73</v>
      </c>
      <c r="D18" s="237">
        <v>135</v>
      </c>
      <c r="E18" s="237">
        <v>115</v>
      </c>
      <c r="F18" s="237">
        <v>123.86</v>
      </c>
      <c r="G18" s="237">
        <v>110</v>
      </c>
      <c r="H18" s="237">
        <v>106.82</v>
      </c>
      <c r="I18" s="237">
        <v>115</v>
      </c>
      <c r="J18" s="237">
        <v>87.97</v>
      </c>
      <c r="K18" s="237">
        <v>144.80000000000001</v>
      </c>
      <c r="L18" s="237">
        <v>115.4</v>
      </c>
      <c r="M18" s="344">
        <v>125</v>
      </c>
      <c r="N18" s="405">
        <v>83.5</v>
      </c>
      <c r="O18" s="275">
        <v>120.25</v>
      </c>
      <c r="P18" s="275">
        <v>135</v>
      </c>
      <c r="Q18" s="275">
        <v>127.18</v>
      </c>
      <c r="R18" s="275">
        <v>130</v>
      </c>
      <c r="S18" s="275">
        <v>124.97</v>
      </c>
      <c r="T18" s="275">
        <v>147.26</v>
      </c>
      <c r="U18" s="275">
        <v>114.99</v>
      </c>
      <c r="V18" s="489">
        <f t="shared" si="3"/>
        <v>-8.6956521739178783E-3</v>
      </c>
    </row>
    <row r="19" spans="1:22" s="74" customFormat="1" x14ac:dyDescent="0.2">
      <c r="A19" s="75" t="s">
        <v>50</v>
      </c>
      <c r="B19" s="238">
        <v>4</v>
      </c>
      <c r="C19" s="238">
        <v>5</v>
      </c>
      <c r="D19" s="238">
        <v>6.5</v>
      </c>
      <c r="E19" s="238">
        <v>5.75</v>
      </c>
      <c r="F19" s="238">
        <v>6</v>
      </c>
      <c r="G19" s="238">
        <v>4.7</v>
      </c>
      <c r="H19" s="238">
        <v>6</v>
      </c>
      <c r="I19" s="238">
        <v>7.5</v>
      </c>
      <c r="J19" s="238">
        <v>5.5</v>
      </c>
      <c r="K19" s="238">
        <v>5.8</v>
      </c>
      <c r="L19" s="238">
        <v>5.2</v>
      </c>
      <c r="M19" s="238">
        <v>0</v>
      </c>
      <c r="N19" s="406">
        <v>6.5</v>
      </c>
      <c r="O19" s="407">
        <v>5</v>
      </c>
      <c r="P19" s="407">
        <v>6.5</v>
      </c>
      <c r="Q19" s="407">
        <v>7</v>
      </c>
      <c r="R19" s="407">
        <v>5.5</v>
      </c>
      <c r="S19" s="407">
        <v>4.8</v>
      </c>
      <c r="T19" s="407">
        <v>5.5</v>
      </c>
      <c r="U19" s="407">
        <v>6</v>
      </c>
      <c r="V19" s="490">
        <f t="shared" si="3"/>
        <v>-19.999999999999996</v>
      </c>
    </row>
    <row r="20" spans="1:22" x14ac:dyDescent="0.2">
      <c r="A20" s="3" t="s">
        <v>23</v>
      </c>
      <c r="O20" s="275"/>
      <c r="P20" s="275"/>
      <c r="Q20" s="275"/>
      <c r="R20" s="275"/>
      <c r="S20" s="275"/>
      <c r="T20" s="275"/>
      <c r="U20" s="275"/>
    </row>
    <row r="21" spans="1:22" x14ac:dyDescent="0.2">
      <c r="A21" s="3" t="s">
        <v>24</v>
      </c>
      <c r="O21" s="275"/>
      <c r="P21" s="275"/>
      <c r="Q21" s="275"/>
      <c r="R21" s="275"/>
      <c r="S21" s="275"/>
      <c r="T21" s="275"/>
      <c r="U21" s="275"/>
    </row>
    <row r="22" spans="1:22" x14ac:dyDescent="0.2">
      <c r="A22" s="3" t="s">
        <v>207</v>
      </c>
      <c r="O22" s="275"/>
      <c r="P22" s="275"/>
      <c r="Q22" s="275"/>
      <c r="R22" s="275"/>
      <c r="S22" s="275"/>
      <c r="T22" s="275"/>
      <c r="U22" s="275"/>
    </row>
    <row r="23" spans="1:22" x14ac:dyDescent="0.2">
      <c r="E23" s="335"/>
    </row>
  </sheetData>
  <mergeCells count="3">
    <mergeCell ref="A6:A7"/>
    <mergeCell ref="B6:M6"/>
    <mergeCell ref="N6:V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7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18.42578125" customWidth="1"/>
    <col min="2" max="2" width="8.140625" bestFit="1" customWidth="1"/>
    <col min="3" max="3" width="7.85546875" bestFit="1" customWidth="1"/>
    <col min="4" max="13" width="7.85546875" style="309" bestFit="1" customWidth="1"/>
    <col min="14" max="14" width="11" style="309" bestFit="1" customWidth="1"/>
    <col min="15" max="19" width="7.85546875" style="309" bestFit="1" customWidth="1"/>
    <col min="20" max="21" width="7.85546875" style="309" customWidth="1"/>
    <col min="22" max="22" width="11.140625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x14ac:dyDescent="0.25">
      <c r="A3" s="14" t="s">
        <v>51</v>
      </c>
    </row>
    <row r="4" spans="1:24" x14ac:dyDescent="0.25">
      <c r="A4" s="57" t="s">
        <v>246</v>
      </c>
    </row>
    <row r="5" spans="1:24" x14ac:dyDescent="0.25">
      <c r="A5" s="58" t="s">
        <v>211</v>
      </c>
    </row>
    <row r="6" spans="1:24" x14ac:dyDescent="0.25">
      <c r="A6" s="528" t="s">
        <v>201</v>
      </c>
      <c r="B6" s="530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>
        <v>2019</v>
      </c>
      <c r="O6" s="530"/>
      <c r="P6" s="530"/>
      <c r="Q6" s="530"/>
      <c r="R6" s="530"/>
      <c r="S6" s="530"/>
      <c r="T6" s="530"/>
      <c r="U6" s="530"/>
      <c r="V6" s="530"/>
    </row>
    <row r="7" spans="1:24" ht="25.5" x14ac:dyDescent="0.25">
      <c r="A7" s="540"/>
      <c r="B7" s="454" t="s">
        <v>1</v>
      </c>
      <c r="C7" s="454" t="s">
        <v>2</v>
      </c>
      <c r="D7" s="454" t="s">
        <v>3</v>
      </c>
      <c r="E7" s="454" t="s">
        <v>4</v>
      </c>
      <c r="F7" s="454" t="s">
        <v>5</v>
      </c>
      <c r="G7" s="454" t="s">
        <v>6</v>
      </c>
      <c r="H7" s="454" t="s">
        <v>7</v>
      </c>
      <c r="I7" s="454" t="s">
        <v>8</v>
      </c>
      <c r="J7" s="454" t="s">
        <v>9</v>
      </c>
      <c r="K7" s="454" t="s">
        <v>10</v>
      </c>
      <c r="L7" s="454" t="s">
        <v>11</v>
      </c>
      <c r="M7" s="454" t="s">
        <v>12</v>
      </c>
      <c r="N7" s="454" t="s">
        <v>1</v>
      </c>
      <c r="O7" s="454" t="s">
        <v>2</v>
      </c>
      <c r="P7" s="451" t="s">
        <v>3</v>
      </c>
      <c r="Q7" s="454" t="s">
        <v>4</v>
      </c>
      <c r="R7" s="488" t="s">
        <v>5</v>
      </c>
      <c r="S7" s="497" t="s">
        <v>6</v>
      </c>
      <c r="T7" s="500" t="s">
        <v>7</v>
      </c>
      <c r="U7" s="504" t="s">
        <v>8</v>
      </c>
      <c r="V7" s="504" t="s">
        <v>271</v>
      </c>
    </row>
    <row r="8" spans="1:24" x14ac:dyDescent="0.25">
      <c r="A8" s="52" t="s">
        <v>13</v>
      </c>
      <c r="B8" s="40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R8" si="1">SUM(K9:K30)</f>
        <v>29504.97</v>
      </c>
      <c r="L8" s="6">
        <f t="shared" si="1"/>
        <v>33026.579999999994</v>
      </c>
      <c r="M8" s="32">
        <f t="shared" si="1"/>
        <v>36180.65</v>
      </c>
      <c r="N8" s="44">
        <f t="shared" si="1"/>
        <v>33293.89</v>
      </c>
      <c r="O8" s="32">
        <f t="shared" si="1"/>
        <v>32165.81</v>
      </c>
      <c r="P8" s="32">
        <f t="shared" si="1"/>
        <v>34183.07</v>
      </c>
      <c r="Q8" s="32">
        <f t="shared" si="1"/>
        <v>31358.38</v>
      </c>
      <c r="R8" s="32">
        <f t="shared" si="1"/>
        <v>33251.870000000003</v>
      </c>
      <c r="S8" s="32">
        <f>SUM(S9:S30)</f>
        <v>32141.100000000002</v>
      </c>
      <c r="T8" s="32">
        <f>SUM(T9:T30)</f>
        <v>32100.99</v>
      </c>
      <c r="U8" s="32">
        <f>SUM(U9:U30)</f>
        <v>33734.53</v>
      </c>
      <c r="V8" s="35">
        <f t="shared" ref="V8:V30" si="2">+IFERROR((U8/I8-1)*100,"-")</f>
        <v>23.553187943736464</v>
      </c>
      <c r="W8" s="309"/>
      <c r="X8" s="309"/>
    </row>
    <row r="9" spans="1:24" x14ac:dyDescent="0.25">
      <c r="A9" s="53" t="s">
        <v>21</v>
      </c>
      <c r="B9" s="42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42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14.88</v>
      </c>
      <c r="V9" s="36" t="str">
        <f t="shared" si="2"/>
        <v>-</v>
      </c>
      <c r="W9" s="309"/>
      <c r="X9" s="309"/>
    </row>
    <row r="10" spans="1:24" x14ac:dyDescent="0.25">
      <c r="A10" s="53" t="s">
        <v>31</v>
      </c>
      <c r="B10" s="41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46">
        <v>5345.18</v>
      </c>
      <c r="N10" s="41">
        <v>5248.77</v>
      </c>
      <c r="O10" s="34">
        <v>5684.09</v>
      </c>
      <c r="P10" s="34">
        <v>8231.4</v>
      </c>
      <c r="Q10" s="34">
        <v>10566.13</v>
      </c>
      <c r="R10" s="34">
        <v>9037.6</v>
      </c>
      <c r="S10" s="34">
        <v>6224.38</v>
      </c>
      <c r="T10" s="34">
        <v>1735.56</v>
      </c>
      <c r="U10" s="34">
        <v>2010.31</v>
      </c>
      <c r="V10" s="39">
        <f t="shared" si="2"/>
        <v>-23.160630673674156</v>
      </c>
      <c r="W10" s="309"/>
      <c r="X10" s="309"/>
    </row>
    <row r="11" spans="1:24" x14ac:dyDescent="0.25">
      <c r="A11" s="53" t="s">
        <v>32</v>
      </c>
      <c r="B11" s="41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46">
        <v>1613.75</v>
      </c>
      <c r="N11" s="41">
        <v>1017.81</v>
      </c>
      <c r="O11" s="34">
        <v>1794.52</v>
      </c>
      <c r="P11" s="34">
        <v>1165.1300000000001</v>
      </c>
      <c r="Q11" s="34">
        <v>92</v>
      </c>
      <c r="R11" s="34">
        <v>50.75</v>
      </c>
      <c r="S11" s="34">
        <v>495.31</v>
      </c>
      <c r="T11" s="34">
        <v>429.96</v>
      </c>
      <c r="U11" s="34">
        <v>389.23</v>
      </c>
      <c r="V11" s="39">
        <f t="shared" si="2"/>
        <v>-70.985464032799101</v>
      </c>
      <c r="W11" s="309"/>
      <c r="X11" s="309"/>
    </row>
    <row r="12" spans="1:24" x14ac:dyDescent="0.25">
      <c r="A12" s="53" t="s">
        <v>52</v>
      </c>
      <c r="B12" s="41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46">
        <v>388.25</v>
      </c>
      <c r="N12" s="41">
        <v>639.30999999999995</v>
      </c>
      <c r="O12" s="34">
        <v>133.71</v>
      </c>
      <c r="P12" s="34">
        <v>319.08999999999997</v>
      </c>
      <c r="Q12" s="34">
        <v>367.7</v>
      </c>
      <c r="R12" s="34">
        <v>389.41</v>
      </c>
      <c r="S12" s="34">
        <v>558.9</v>
      </c>
      <c r="T12" s="34">
        <v>465.32</v>
      </c>
      <c r="U12" s="34">
        <v>526.49</v>
      </c>
      <c r="V12" s="39">
        <f t="shared" si="2"/>
        <v>10.144351464435154</v>
      </c>
      <c r="W12" s="309"/>
      <c r="X12" s="309"/>
    </row>
    <row r="13" spans="1:24" x14ac:dyDescent="0.25">
      <c r="A13" s="53" t="s">
        <v>33</v>
      </c>
      <c r="B13" s="41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46">
        <v>56.25</v>
      </c>
      <c r="N13" s="41">
        <v>74.5</v>
      </c>
      <c r="O13" s="34">
        <v>158.38</v>
      </c>
      <c r="P13" s="34">
        <v>270.88</v>
      </c>
      <c r="Q13" s="34">
        <v>124.58</v>
      </c>
      <c r="R13" s="34">
        <v>503.25</v>
      </c>
      <c r="S13" s="34">
        <v>419.5</v>
      </c>
      <c r="T13" s="34">
        <v>456.5</v>
      </c>
      <c r="U13" s="34">
        <v>318.77999999999997</v>
      </c>
      <c r="V13" s="408" t="str">
        <f t="shared" si="2"/>
        <v>-</v>
      </c>
      <c r="W13" s="309"/>
      <c r="X13" s="309"/>
    </row>
    <row r="14" spans="1:24" s="309" customFormat="1" x14ac:dyDescent="0.25">
      <c r="A14" s="53" t="s">
        <v>132</v>
      </c>
      <c r="B14" s="41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6">
        <v>0</v>
      </c>
      <c r="N14" s="41">
        <f>+[1]D_Fresco_Especie!D14</f>
        <v>172.38</v>
      </c>
      <c r="O14" s="34">
        <f>+[1]D_Fresco_Especie!E14</f>
        <v>102.78</v>
      </c>
      <c r="P14" s="34">
        <v>117</v>
      </c>
      <c r="Q14" s="34">
        <v>133.88</v>
      </c>
      <c r="R14" s="34">
        <v>74.25</v>
      </c>
      <c r="S14" s="34">
        <v>94</v>
      </c>
      <c r="T14" s="34">
        <v>103.5</v>
      </c>
      <c r="U14" s="34">
        <v>48.4</v>
      </c>
      <c r="V14" s="408" t="str">
        <f t="shared" si="2"/>
        <v>-</v>
      </c>
    </row>
    <row r="15" spans="1:24" x14ac:dyDescent="0.25">
      <c r="A15" s="53" t="s">
        <v>53</v>
      </c>
      <c r="B15" s="41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46">
        <v>137.41999999999999</v>
      </c>
      <c r="N15" s="41">
        <v>75.38</v>
      </c>
      <c r="O15" s="34">
        <v>132.5</v>
      </c>
      <c r="P15" s="34">
        <v>69.63</v>
      </c>
      <c r="Q15" s="34">
        <v>161</v>
      </c>
      <c r="R15" s="34">
        <v>75.75</v>
      </c>
      <c r="S15" s="34">
        <v>95</v>
      </c>
      <c r="T15" s="34">
        <v>136.75</v>
      </c>
      <c r="U15" s="34">
        <v>105.5</v>
      </c>
      <c r="V15" s="39">
        <f t="shared" si="2"/>
        <v>-72.861736334405151</v>
      </c>
      <c r="W15" s="309"/>
      <c r="X15" s="309"/>
    </row>
    <row r="16" spans="1:24" x14ac:dyDescent="0.25">
      <c r="A16" s="53" t="s">
        <v>54</v>
      </c>
      <c r="B16" s="41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46">
        <v>174.7</v>
      </c>
      <c r="N16" s="41">
        <v>142.68</v>
      </c>
      <c r="O16" s="34">
        <v>26.63</v>
      </c>
      <c r="P16" s="34">
        <v>44.03</v>
      </c>
      <c r="Q16" s="34">
        <v>56.73</v>
      </c>
      <c r="R16" s="34">
        <v>38.5</v>
      </c>
      <c r="S16" s="34">
        <v>60.3</v>
      </c>
      <c r="T16" s="34">
        <v>12.07</v>
      </c>
      <c r="U16" s="34">
        <v>52.8</v>
      </c>
      <c r="V16" s="39">
        <f t="shared" si="2"/>
        <v>29.570552147239248</v>
      </c>
      <c r="W16" s="309"/>
      <c r="X16" s="309"/>
    </row>
    <row r="17" spans="1:24" x14ac:dyDescent="0.25">
      <c r="A17" s="53" t="s">
        <v>55</v>
      </c>
      <c r="B17" s="47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45">
        <v>120.15</v>
      </c>
      <c r="N17" s="41">
        <v>106.85</v>
      </c>
      <c r="O17" s="34">
        <v>33.1</v>
      </c>
      <c r="P17" s="34">
        <v>50.98</v>
      </c>
      <c r="Q17" s="34">
        <v>122.05</v>
      </c>
      <c r="R17" s="34">
        <v>80.900000000000006</v>
      </c>
      <c r="S17" s="34">
        <v>118</v>
      </c>
      <c r="T17" s="34">
        <v>57.95</v>
      </c>
      <c r="U17" s="34">
        <v>26.58</v>
      </c>
      <c r="V17" s="409">
        <f t="shared" si="2"/>
        <v>-37.824561403508774</v>
      </c>
      <c r="W17" s="309"/>
      <c r="X17" s="309"/>
    </row>
    <row r="18" spans="1:24" x14ac:dyDescent="0.25">
      <c r="A18" s="53" t="s">
        <v>34</v>
      </c>
      <c r="B18" s="41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46">
        <v>2125.7800000000002</v>
      </c>
      <c r="N18" s="41">
        <v>2952.36</v>
      </c>
      <c r="O18" s="34">
        <v>5211.57</v>
      </c>
      <c r="P18" s="34">
        <v>2680.03</v>
      </c>
      <c r="Q18" s="34">
        <v>164.5</v>
      </c>
      <c r="R18" s="34">
        <v>912.49</v>
      </c>
      <c r="S18" s="34">
        <v>3884.13</v>
      </c>
      <c r="T18" s="34">
        <v>6871.22</v>
      </c>
      <c r="U18" s="34">
        <v>7657.64</v>
      </c>
      <c r="V18" s="39">
        <f t="shared" si="2"/>
        <v>214.37884883816403</v>
      </c>
      <c r="W18" s="309"/>
      <c r="X18" s="309"/>
    </row>
    <row r="19" spans="1:24" x14ac:dyDescent="0.25">
      <c r="A19" s="53" t="s">
        <v>42</v>
      </c>
      <c r="B19" s="41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46">
        <v>593.67999999999995</v>
      </c>
      <c r="N19" s="41">
        <v>613.13</v>
      </c>
      <c r="O19" s="34">
        <v>545.20000000000005</v>
      </c>
      <c r="P19" s="34">
        <v>639.41999999999996</v>
      </c>
      <c r="Q19" s="34">
        <v>667.02</v>
      </c>
      <c r="R19" s="34">
        <v>712.13</v>
      </c>
      <c r="S19" s="34">
        <v>547</v>
      </c>
      <c r="T19" s="34">
        <v>777.8</v>
      </c>
      <c r="U19" s="34">
        <v>646.36</v>
      </c>
      <c r="V19" s="39">
        <f t="shared" si="2"/>
        <v>-6.2227058396808088</v>
      </c>
      <c r="W19" s="309"/>
      <c r="X19" s="309"/>
    </row>
    <row r="20" spans="1:24" x14ac:dyDescent="0.25">
      <c r="A20" s="53" t="s">
        <v>265</v>
      </c>
      <c r="B20" s="41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46">
        <v>901.55</v>
      </c>
      <c r="N20" s="41">
        <v>1401.38</v>
      </c>
      <c r="O20" s="34">
        <v>1523.48</v>
      </c>
      <c r="P20" s="34">
        <v>1701.9</v>
      </c>
      <c r="Q20" s="34">
        <v>1967.27</v>
      </c>
      <c r="R20" s="34">
        <v>2060.92</v>
      </c>
      <c r="S20" s="34">
        <v>2452.2199999999998</v>
      </c>
      <c r="T20" s="34">
        <v>1510.63</v>
      </c>
      <c r="U20" s="34">
        <v>2008.7</v>
      </c>
      <c r="V20" s="39">
        <f t="shared" si="2"/>
        <v>-9.2728093947606176</v>
      </c>
      <c r="W20" s="309"/>
      <c r="X20" s="309"/>
    </row>
    <row r="21" spans="1:24" x14ac:dyDescent="0.25">
      <c r="A21" s="53" t="s">
        <v>56</v>
      </c>
      <c r="B21" s="41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46">
        <v>368</v>
      </c>
      <c r="N21" s="41">
        <v>328.63</v>
      </c>
      <c r="O21" s="34">
        <v>230</v>
      </c>
      <c r="P21" s="34">
        <v>428.5</v>
      </c>
      <c r="Q21" s="34">
        <v>2.5</v>
      </c>
      <c r="R21" s="34">
        <v>294.26</v>
      </c>
      <c r="S21" s="34">
        <v>111</v>
      </c>
      <c r="T21" s="34">
        <v>203.87</v>
      </c>
      <c r="U21" s="34">
        <v>261</v>
      </c>
      <c r="V21" s="39">
        <f t="shared" si="2"/>
        <v>-38.407079646017692</v>
      </c>
      <c r="W21" s="309"/>
      <c r="X21" s="309"/>
    </row>
    <row r="22" spans="1:24" x14ac:dyDescent="0.25">
      <c r="A22" s="53" t="s">
        <v>35</v>
      </c>
      <c r="B22" s="41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46">
        <v>243.25</v>
      </c>
      <c r="N22" s="41">
        <v>194</v>
      </c>
      <c r="O22" s="34">
        <v>80.78</v>
      </c>
      <c r="P22" s="34">
        <v>226.51</v>
      </c>
      <c r="Q22" s="34">
        <v>199.5</v>
      </c>
      <c r="R22" s="34">
        <v>109</v>
      </c>
      <c r="S22" s="34">
        <v>55.5</v>
      </c>
      <c r="T22" s="34">
        <v>90.38</v>
      </c>
      <c r="U22" s="34">
        <v>131.38</v>
      </c>
      <c r="V22" s="39">
        <f t="shared" si="2"/>
        <v>-39.034802784222741</v>
      </c>
      <c r="W22" s="309"/>
      <c r="X22" s="309"/>
    </row>
    <row r="23" spans="1:24" x14ac:dyDescent="0.25">
      <c r="A23" s="53" t="s">
        <v>43</v>
      </c>
      <c r="B23" s="41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46">
        <v>2642.8</v>
      </c>
      <c r="N23" s="41">
        <v>2900.36</v>
      </c>
      <c r="O23" s="34">
        <v>1832.75</v>
      </c>
      <c r="P23" s="34">
        <v>2886</v>
      </c>
      <c r="Q23" s="34">
        <v>3345.89</v>
      </c>
      <c r="R23" s="34">
        <v>3158.76</v>
      </c>
      <c r="S23" s="34">
        <v>3203.87</v>
      </c>
      <c r="T23" s="34">
        <v>3163.54</v>
      </c>
      <c r="U23" s="34">
        <v>3496.67</v>
      </c>
      <c r="V23" s="39">
        <f t="shared" si="2"/>
        <v>15.822126531964219</v>
      </c>
      <c r="W23" s="309"/>
      <c r="X23" s="309"/>
    </row>
    <row r="24" spans="1:24" x14ac:dyDescent="0.25">
      <c r="A24" s="53" t="s">
        <v>44</v>
      </c>
      <c r="B24" s="41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46">
        <v>183.25</v>
      </c>
      <c r="N24" s="41">
        <v>283.5</v>
      </c>
      <c r="O24" s="34">
        <v>190.63</v>
      </c>
      <c r="P24" s="34">
        <v>278.5</v>
      </c>
      <c r="Q24" s="34">
        <v>280.88</v>
      </c>
      <c r="R24" s="34">
        <v>338</v>
      </c>
      <c r="S24" s="34">
        <v>163.25</v>
      </c>
      <c r="T24" s="34">
        <v>281.17</v>
      </c>
      <c r="U24" s="34">
        <v>259</v>
      </c>
      <c r="V24" s="408">
        <f t="shared" si="2"/>
        <v>319.43319838056681</v>
      </c>
      <c r="W24" s="309"/>
      <c r="X24" s="309"/>
    </row>
    <row r="25" spans="1:24" x14ac:dyDescent="0.25">
      <c r="A25" s="53" t="s">
        <v>45</v>
      </c>
      <c r="B25" s="41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46">
        <v>7886.81</v>
      </c>
      <c r="N25" s="41">
        <v>4309.63</v>
      </c>
      <c r="O25" s="34">
        <v>3508.59</v>
      </c>
      <c r="P25" s="34">
        <v>2691.4</v>
      </c>
      <c r="Q25" s="34">
        <v>1050.28</v>
      </c>
      <c r="R25" s="34">
        <v>0</v>
      </c>
      <c r="S25" s="34">
        <v>0</v>
      </c>
      <c r="T25" s="34">
        <v>0</v>
      </c>
      <c r="U25" s="34">
        <v>0</v>
      </c>
      <c r="V25" s="408" t="str">
        <f t="shared" si="2"/>
        <v>-</v>
      </c>
      <c r="W25" s="309"/>
      <c r="X25" s="309"/>
    </row>
    <row r="26" spans="1:24" s="272" customFormat="1" x14ac:dyDescent="0.25">
      <c r="A26" s="449" t="s">
        <v>36</v>
      </c>
      <c r="B26" s="265">
        <v>3309.27</v>
      </c>
      <c r="C26" s="266">
        <v>3334.17</v>
      </c>
      <c r="D26" s="266">
        <v>3920.44</v>
      </c>
      <c r="E26" s="266">
        <v>3482.94</v>
      </c>
      <c r="F26" s="266">
        <v>3528.45</v>
      </c>
      <c r="G26" s="266">
        <v>2741.1</v>
      </c>
      <c r="H26" s="266">
        <v>2608.92</v>
      </c>
      <c r="I26" s="266">
        <v>2950.44</v>
      </c>
      <c r="J26" s="266">
        <v>2661.11</v>
      </c>
      <c r="K26" s="266">
        <v>3148</v>
      </c>
      <c r="L26" s="266">
        <v>2849.49</v>
      </c>
      <c r="M26" s="268">
        <v>1719.34</v>
      </c>
      <c r="N26" s="265">
        <v>2920.68</v>
      </c>
      <c r="O26" s="267">
        <v>2677.68</v>
      </c>
      <c r="P26" s="267">
        <v>3500.69</v>
      </c>
      <c r="Q26" s="267">
        <v>3732.8</v>
      </c>
      <c r="R26" s="267">
        <v>3256.91</v>
      </c>
      <c r="S26" s="267">
        <v>3344.64</v>
      </c>
      <c r="T26" s="267">
        <v>4122.55</v>
      </c>
      <c r="U26" s="267">
        <v>4762.6899999999996</v>
      </c>
      <c r="V26" s="269">
        <f t="shared" si="2"/>
        <v>61.42304198695787</v>
      </c>
      <c r="W26" s="309"/>
      <c r="X26" s="309"/>
    </row>
    <row r="27" spans="1:24" x14ac:dyDescent="0.25">
      <c r="A27" s="53" t="s">
        <v>49</v>
      </c>
      <c r="B27" s="41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46">
        <v>0</v>
      </c>
      <c r="N27" s="41">
        <v>5.5</v>
      </c>
      <c r="O27" s="34">
        <v>4.13</v>
      </c>
      <c r="P27" s="34">
        <v>55.83</v>
      </c>
      <c r="Q27" s="34">
        <v>88.88</v>
      </c>
      <c r="R27" s="34">
        <v>92.13</v>
      </c>
      <c r="S27" s="34">
        <v>6.5</v>
      </c>
      <c r="T27" s="34">
        <v>27</v>
      </c>
      <c r="U27" s="34">
        <v>8.5500000000000007</v>
      </c>
      <c r="V27" s="39">
        <f t="shared" si="2"/>
        <v>-98.344627299128746</v>
      </c>
      <c r="W27" s="309"/>
      <c r="X27" s="309"/>
    </row>
    <row r="28" spans="1:24" x14ac:dyDescent="0.25">
      <c r="A28" s="53" t="s">
        <v>57</v>
      </c>
      <c r="B28" s="41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6">
        <v>0</v>
      </c>
      <c r="N28" s="41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10</v>
      </c>
      <c r="V28" s="39" t="str">
        <f t="shared" si="2"/>
        <v>-</v>
      </c>
      <c r="W28" s="309"/>
      <c r="X28" s="309"/>
    </row>
    <row r="29" spans="1:24" x14ac:dyDescent="0.25">
      <c r="A29" s="53" t="s">
        <v>58</v>
      </c>
      <c r="B29" s="41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46">
        <v>1694.91</v>
      </c>
      <c r="N29" s="41">
        <f>+[1]D_Fresco_Especie!D29</f>
        <v>1304.76</v>
      </c>
      <c r="O29" s="34">
        <f>+[1]D_Fresco_Especie!E29</f>
        <v>1351.92</v>
      </c>
      <c r="P29" s="34">
        <v>1240.68</v>
      </c>
      <c r="Q29" s="34">
        <v>1274.79</v>
      </c>
      <c r="R29" s="34">
        <v>933.43</v>
      </c>
      <c r="S29" s="34">
        <v>1208.99</v>
      </c>
      <c r="T29" s="34">
        <v>1107.97</v>
      </c>
      <c r="U29" s="34">
        <v>756.55</v>
      </c>
      <c r="V29" s="39">
        <f t="shared" si="2"/>
        <v>-63.067377444519302</v>
      </c>
      <c r="W29" s="309"/>
      <c r="X29" s="309"/>
    </row>
    <row r="30" spans="1:24" x14ac:dyDescent="0.25">
      <c r="A30" s="54" t="s">
        <v>59</v>
      </c>
      <c r="B30" s="48">
        <v>5379.41</v>
      </c>
      <c r="C30" s="43">
        <v>6622.39</v>
      </c>
      <c r="D30" s="43">
        <v>5688.71</v>
      </c>
      <c r="E30" s="43">
        <v>4222.55</v>
      </c>
      <c r="F30" s="43">
        <v>5008.6899999999996</v>
      </c>
      <c r="G30" s="43">
        <v>7232.68</v>
      </c>
      <c r="H30" s="43">
        <v>7205.26</v>
      </c>
      <c r="I30" s="43">
        <v>7821.2</v>
      </c>
      <c r="J30" s="43">
        <v>7087.39</v>
      </c>
      <c r="K30" s="43">
        <v>7477.63</v>
      </c>
      <c r="L30" s="43">
        <v>8130.22</v>
      </c>
      <c r="M30" s="346">
        <v>9985.58</v>
      </c>
      <c r="N30" s="289">
        <v>8602.2800000000007</v>
      </c>
      <c r="O30" s="410">
        <v>6943.37</v>
      </c>
      <c r="P30" s="410">
        <v>7585.47</v>
      </c>
      <c r="Q30" s="410">
        <v>6960</v>
      </c>
      <c r="R30" s="410">
        <v>11133.43</v>
      </c>
      <c r="S30" s="410">
        <v>9098.61</v>
      </c>
      <c r="T30" s="410">
        <v>10547.25</v>
      </c>
      <c r="U30" s="410">
        <v>10243.02</v>
      </c>
      <c r="V30" s="49">
        <f t="shared" si="2"/>
        <v>30.964813583593308</v>
      </c>
      <c r="W30" s="309"/>
      <c r="X30" s="309"/>
    </row>
    <row r="31" spans="1:24" x14ac:dyDescent="0.25">
      <c r="A31" s="2" t="s">
        <v>23</v>
      </c>
      <c r="O31" s="306"/>
      <c r="P31" s="306"/>
      <c r="Q31" s="306"/>
      <c r="R31" s="306"/>
      <c r="S31" s="306"/>
      <c r="T31" s="306"/>
      <c r="U31" s="306"/>
      <c r="W31" s="309"/>
      <c r="X31" s="309"/>
    </row>
    <row r="32" spans="1:24" x14ac:dyDescent="0.25">
      <c r="A32" s="2" t="s">
        <v>24</v>
      </c>
      <c r="B32" s="217"/>
      <c r="N32" s="217"/>
      <c r="O32" s="306"/>
      <c r="P32" s="306"/>
      <c r="Q32" s="306"/>
      <c r="R32" s="306"/>
      <c r="S32" s="306"/>
      <c r="T32" s="306"/>
      <c r="U32" s="306"/>
      <c r="W32" s="309"/>
      <c r="X32" s="309"/>
    </row>
    <row r="33" spans="1:24" x14ac:dyDescent="0.25">
      <c r="A33" s="3" t="s">
        <v>207</v>
      </c>
      <c r="N33" s="218"/>
      <c r="O33" s="306"/>
      <c r="P33" s="306"/>
      <c r="Q33" s="306"/>
      <c r="R33" s="306"/>
      <c r="S33" s="306"/>
      <c r="T33" s="306"/>
      <c r="U33" s="306"/>
      <c r="W33" s="309"/>
      <c r="X33" s="309"/>
    </row>
    <row r="34" spans="1:24" x14ac:dyDescent="0.25">
      <c r="N34" s="218"/>
    </row>
    <row r="35" spans="1:24" x14ac:dyDescent="0.25">
      <c r="B35" s="217"/>
      <c r="N35" s="218"/>
    </row>
    <row r="36" spans="1:24" x14ac:dyDescent="0.25">
      <c r="N36" s="218"/>
    </row>
    <row r="37" spans="1:24" x14ac:dyDescent="0.25">
      <c r="B37" s="217"/>
    </row>
  </sheetData>
  <mergeCells count="3">
    <mergeCell ref="N6:V6"/>
    <mergeCell ref="B6:M6"/>
    <mergeCell ref="A6:A7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J30" sqref="J30"/>
    </sheetView>
  </sheetViews>
  <sheetFormatPr baseColWidth="10" defaultRowHeight="15" x14ac:dyDescent="0.25"/>
  <cols>
    <col min="1" max="1" width="16.7109375" customWidth="1"/>
    <col min="2" max="3" width="6.85546875" bestFit="1" customWidth="1"/>
    <col min="4" max="5" width="7.85546875" style="309" bestFit="1" customWidth="1"/>
    <col min="6" max="14" width="6.85546875" style="309" bestFit="1" customWidth="1"/>
    <col min="15" max="16" width="7.85546875" style="309" bestFit="1" customWidth="1"/>
    <col min="17" max="19" width="6.85546875" style="309" bestFit="1" customWidth="1"/>
    <col min="20" max="21" width="6.85546875" style="309" customWidth="1"/>
    <col min="22" max="22" width="10.5703125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x14ac:dyDescent="0.25">
      <c r="A3" s="59" t="s">
        <v>60</v>
      </c>
    </row>
    <row r="4" spans="1:22" x14ac:dyDescent="0.25">
      <c r="A4" s="57" t="s">
        <v>247</v>
      </c>
    </row>
    <row r="5" spans="1:22" x14ac:dyDescent="0.25">
      <c r="A5" s="58" t="s">
        <v>211</v>
      </c>
    </row>
    <row r="6" spans="1:22" x14ac:dyDescent="0.25">
      <c r="A6" s="541" t="s">
        <v>26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6">
        <v>2019</v>
      </c>
      <c r="O6" s="526"/>
      <c r="P6" s="526"/>
      <c r="Q6" s="526"/>
      <c r="R6" s="526"/>
      <c r="S6" s="526"/>
      <c r="T6" s="526"/>
      <c r="U6" s="526"/>
      <c r="V6" s="526"/>
    </row>
    <row r="7" spans="1:22" ht="25.5" x14ac:dyDescent="0.25">
      <c r="A7" s="542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504" t="s">
        <v>1</v>
      </c>
      <c r="O7" s="504" t="s">
        <v>2</v>
      </c>
      <c r="P7" s="504" t="s">
        <v>3</v>
      </c>
      <c r="Q7" s="504" t="s">
        <v>4</v>
      </c>
      <c r="R7" s="488" t="s">
        <v>5</v>
      </c>
      <c r="S7" s="504" t="s">
        <v>6</v>
      </c>
      <c r="T7" s="504" t="s">
        <v>7</v>
      </c>
      <c r="U7" s="504" t="s">
        <v>8</v>
      </c>
      <c r="V7" s="504" t="s">
        <v>271</v>
      </c>
    </row>
    <row r="8" spans="1:22" x14ac:dyDescent="0.25">
      <c r="A8" s="208" t="s">
        <v>13</v>
      </c>
      <c r="B8" s="287">
        <f t="shared" ref="B8:Q8" si="0">SUM(B9:B23)</f>
        <v>7850.5599999999995</v>
      </c>
      <c r="C8" s="223">
        <f t="shared" si="0"/>
        <v>9694.0600000000013</v>
      </c>
      <c r="D8" s="223">
        <f t="shared" si="0"/>
        <v>16479</v>
      </c>
      <c r="E8" s="223">
        <f t="shared" si="0"/>
        <v>13643.480000000001</v>
      </c>
      <c r="F8" s="223">
        <f t="shared" si="0"/>
        <v>12257.09</v>
      </c>
      <c r="G8" s="223">
        <f t="shared" si="0"/>
        <v>6082.21</v>
      </c>
      <c r="H8" s="223">
        <f t="shared" si="0"/>
        <v>4646.09</v>
      </c>
      <c r="I8" s="223">
        <f t="shared" si="0"/>
        <v>11593.08</v>
      </c>
      <c r="J8" s="223">
        <f t="shared" si="0"/>
        <v>7428.4500000000007</v>
      </c>
      <c r="K8" s="223">
        <f t="shared" si="0"/>
        <v>15763.850000000002</v>
      </c>
      <c r="L8" s="223">
        <f t="shared" si="0"/>
        <v>16234.17</v>
      </c>
      <c r="M8" s="223">
        <f t="shared" si="0"/>
        <v>10147.210000000001</v>
      </c>
      <c r="N8" s="234">
        <f t="shared" si="0"/>
        <v>14744.390000000001</v>
      </c>
      <c r="O8" s="223">
        <f t="shared" si="0"/>
        <v>21014.629999999997</v>
      </c>
      <c r="P8" s="223">
        <f t="shared" si="0"/>
        <v>21443.739999999998</v>
      </c>
      <c r="Q8" s="223">
        <f t="shared" si="0"/>
        <v>11612.31</v>
      </c>
      <c r="R8" s="223">
        <f>SUM(R9:R23)</f>
        <v>11248.529999999999</v>
      </c>
      <c r="S8" s="223">
        <f>SUM(S9:S23)</f>
        <v>14216.330000000002</v>
      </c>
      <c r="T8" s="223">
        <f>SUM(T9:T23)</f>
        <v>12236.53</v>
      </c>
      <c r="U8" s="223">
        <f>SUM(U9:U23)</f>
        <v>12834.6</v>
      </c>
      <c r="V8" s="201">
        <f t="shared" ref="V8:V23" si="1">+IFERROR((U8/I8-1)*100,"-")</f>
        <v>10.709147180904477</v>
      </c>
    </row>
    <row r="9" spans="1:22" x14ac:dyDescent="0.25">
      <c r="A9" s="99" t="s">
        <v>61</v>
      </c>
      <c r="B9" s="210">
        <v>1081.76</v>
      </c>
      <c r="C9" s="63">
        <v>2288.71</v>
      </c>
      <c r="D9" s="63">
        <v>1559.96</v>
      </c>
      <c r="E9" s="63">
        <v>1049.72</v>
      </c>
      <c r="F9" s="63">
        <v>1828.89</v>
      </c>
      <c r="G9" s="63">
        <v>1408.5</v>
      </c>
      <c r="H9" s="63">
        <v>1375.34</v>
      </c>
      <c r="I9" s="63">
        <v>1708.91</v>
      </c>
      <c r="J9" s="63">
        <v>1676.79</v>
      </c>
      <c r="K9" s="63">
        <v>3162.76</v>
      </c>
      <c r="L9" s="63">
        <v>3363.29</v>
      </c>
      <c r="M9" s="63">
        <v>2057.0300000000002</v>
      </c>
      <c r="N9" s="210">
        <v>3320.3</v>
      </c>
      <c r="O9" s="63">
        <v>1936.19</v>
      </c>
      <c r="P9" s="63">
        <v>2183.5100000000002</v>
      </c>
      <c r="Q9" s="63">
        <v>2403.4299999999998</v>
      </c>
      <c r="R9" s="63">
        <v>2597.96</v>
      </c>
      <c r="S9" s="63">
        <v>1703.38</v>
      </c>
      <c r="T9" s="63">
        <v>2759.65</v>
      </c>
      <c r="U9" s="63">
        <v>2659.08</v>
      </c>
      <c r="V9" s="364">
        <f t="shared" si="1"/>
        <v>55.600938609991161</v>
      </c>
    </row>
    <row r="10" spans="1:22" x14ac:dyDescent="0.25">
      <c r="A10" s="99" t="s">
        <v>62</v>
      </c>
      <c r="B10" s="210">
        <v>30.34</v>
      </c>
      <c r="C10" s="63">
        <v>213.56</v>
      </c>
      <c r="D10" s="63">
        <v>340.63</v>
      </c>
      <c r="E10" s="63">
        <v>333.1</v>
      </c>
      <c r="F10" s="63">
        <v>503.83</v>
      </c>
      <c r="G10" s="63">
        <v>217.3</v>
      </c>
      <c r="H10" s="63">
        <v>198.22</v>
      </c>
      <c r="I10" s="63">
        <v>223.06</v>
      </c>
      <c r="J10" s="63">
        <v>370.76</v>
      </c>
      <c r="K10" s="63">
        <v>321.67</v>
      </c>
      <c r="L10" s="63">
        <v>0</v>
      </c>
      <c r="M10" s="63">
        <v>374.38</v>
      </c>
      <c r="N10" s="210">
        <v>410.52</v>
      </c>
      <c r="O10" s="63">
        <v>276.92</v>
      </c>
      <c r="P10" s="63">
        <v>214.13</v>
      </c>
      <c r="Q10" s="63">
        <v>118.22</v>
      </c>
      <c r="R10" s="63">
        <v>238.38</v>
      </c>
      <c r="S10" s="63">
        <v>118.7</v>
      </c>
      <c r="T10" s="63">
        <v>237.41</v>
      </c>
      <c r="U10" s="63">
        <v>177.16</v>
      </c>
      <c r="V10" s="364">
        <f t="shared" si="1"/>
        <v>-20.577423114856998</v>
      </c>
    </row>
    <row r="11" spans="1:22" s="309" customFormat="1" x14ac:dyDescent="0.25">
      <c r="A11" s="247" t="s">
        <v>273</v>
      </c>
      <c r="B11" s="576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210">
        <v>0.81</v>
      </c>
      <c r="O11" s="63">
        <v>10.25</v>
      </c>
      <c r="P11" s="63">
        <v>1032.57</v>
      </c>
      <c r="Q11" s="63">
        <v>818.21</v>
      </c>
      <c r="R11" s="63">
        <v>346.09</v>
      </c>
      <c r="S11" s="63">
        <v>419.74</v>
      </c>
      <c r="T11" s="63">
        <v>184.74</v>
      </c>
      <c r="U11" s="63">
        <v>683.54</v>
      </c>
      <c r="V11" s="364" t="str">
        <f t="shared" si="1"/>
        <v>-</v>
      </c>
    </row>
    <row r="12" spans="1:22" x14ac:dyDescent="0.25">
      <c r="A12" s="247" t="s">
        <v>272</v>
      </c>
      <c r="B12" s="578">
        <v>662.18</v>
      </c>
      <c r="C12" s="579">
        <v>563.37</v>
      </c>
      <c r="D12" s="579">
        <v>757.88</v>
      </c>
      <c r="E12" s="579">
        <v>703.46</v>
      </c>
      <c r="F12" s="579">
        <v>553.69000000000005</v>
      </c>
      <c r="G12" s="579">
        <v>557.47</v>
      </c>
      <c r="H12" s="579">
        <v>604.52</v>
      </c>
      <c r="I12" s="579">
        <v>109.27</v>
      </c>
      <c r="J12" s="579">
        <v>652.85</v>
      </c>
      <c r="K12" s="579">
        <v>597.33000000000004</v>
      </c>
      <c r="L12" s="579">
        <v>1258.21</v>
      </c>
      <c r="M12" s="579">
        <v>1298.52</v>
      </c>
      <c r="N12" s="211">
        <v>1094.69</v>
      </c>
      <c r="O12" s="64">
        <v>2282.54</v>
      </c>
      <c r="P12" s="64">
        <v>3759.39</v>
      </c>
      <c r="Q12" s="64">
        <v>1711.35</v>
      </c>
      <c r="R12" s="64">
        <v>882.22</v>
      </c>
      <c r="S12" s="64">
        <v>1409.88</v>
      </c>
      <c r="T12" s="64">
        <v>2026.51</v>
      </c>
      <c r="U12" s="64">
        <v>2268.08</v>
      </c>
      <c r="V12" s="364">
        <f t="shared" si="1"/>
        <v>1975.6657820078703</v>
      </c>
    </row>
    <row r="13" spans="1:22" x14ac:dyDescent="0.25">
      <c r="A13" s="247" t="s">
        <v>64</v>
      </c>
      <c r="B13" s="576">
        <v>5614.33</v>
      </c>
      <c r="C13" s="577">
        <v>6213.08</v>
      </c>
      <c r="D13" s="577">
        <v>12708.78</v>
      </c>
      <c r="E13" s="577">
        <v>10404.450000000001</v>
      </c>
      <c r="F13" s="577">
        <v>8356.01</v>
      </c>
      <c r="G13" s="577">
        <v>2793.69</v>
      </c>
      <c r="H13" s="577">
        <v>1568.72</v>
      </c>
      <c r="I13" s="577">
        <v>7224.52</v>
      </c>
      <c r="J13" s="577">
        <v>4466.46</v>
      </c>
      <c r="K13" s="577">
        <v>9019.2900000000009</v>
      </c>
      <c r="L13" s="577">
        <v>9592.5499999999993</v>
      </c>
      <c r="M13" s="577">
        <v>4293.5200000000004</v>
      </c>
      <c r="N13" s="210">
        <v>7036.98</v>
      </c>
      <c r="O13" s="63">
        <v>11336.52</v>
      </c>
      <c r="P13" s="63">
        <v>12283.19</v>
      </c>
      <c r="Q13" s="63">
        <v>5198.3999999999996</v>
      </c>
      <c r="R13" s="63">
        <v>4984.1899999999996</v>
      </c>
      <c r="S13" s="63">
        <v>8402.6</v>
      </c>
      <c r="T13" s="63">
        <v>4626.1099999999997</v>
      </c>
      <c r="U13" s="63">
        <v>4253.59</v>
      </c>
      <c r="V13" s="364">
        <f t="shared" si="1"/>
        <v>-41.122870446756323</v>
      </c>
    </row>
    <row r="14" spans="1:22" x14ac:dyDescent="0.25">
      <c r="A14" s="247" t="s">
        <v>65</v>
      </c>
      <c r="B14" s="578">
        <v>0</v>
      </c>
      <c r="C14" s="579">
        <v>0</v>
      </c>
      <c r="D14" s="579">
        <v>0</v>
      </c>
      <c r="E14" s="579">
        <v>0</v>
      </c>
      <c r="F14" s="579">
        <v>0</v>
      </c>
      <c r="G14" s="579">
        <v>0</v>
      </c>
      <c r="H14" s="579">
        <v>0</v>
      </c>
      <c r="I14" s="579">
        <v>0</v>
      </c>
      <c r="J14" s="579">
        <v>0</v>
      </c>
      <c r="K14" s="579">
        <v>0</v>
      </c>
      <c r="L14" s="579">
        <v>0</v>
      </c>
      <c r="M14" s="579">
        <v>0</v>
      </c>
      <c r="N14" s="211">
        <v>0</v>
      </c>
      <c r="O14" s="64">
        <v>0</v>
      </c>
      <c r="P14" s="64">
        <v>446.74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364" t="str">
        <f t="shared" si="1"/>
        <v>-</v>
      </c>
    </row>
    <row r="15" spans="1:22" x14ac:dyDescent="0.25">
      <c r="A15" s="247" t="s">
        <v>66</v>
      </c>
      <c r="B15" s="578">
        <v>0</v>
      </c>
      <c r="C15" s="579">
        <v>61.2</v>
      </c>
      <c r="D15" s="579">
        <v>0</v>
      </c>
      <c r="E15" s="579">
        <v>0</v>
      </c>
      <c r="F15" s="579">
        <v>0</v>
      </c>
      <c r="G15" s="579">
        <v>0</v>
      </c>
      <c r="H15" s="579">
        <v>0</v>
      </c>
      <c r="I15" s="579">
        <v>0</v>
      </c>
      <c r="J15" s="579">
        <v>0</v>
      </c>
      <c r="K15" s="579">
        <v>75.400000000000006</v>
      </c>
      <c r="L15" s="579">
        <v>0</v>
      </c>
      <c r="M15" s="579">
        <v>0</v>
      </c>
      <c r="N15" s="211">
        <v>0</v>
      </c>
      <c r="O15" s="64">
        <v>22.97</v>
      </c>
      <c r="P15" s="64">
        <v>0</v>
      </c>
      <c r="Q15" s="64">
        <v>0</v>
      </c>
      <c r="R15" s="64">
        <v>0</v>
      </c>
      <c r="S15" s="64">
        <v>27.11</v>
      </c>
      <c r="T15" s="64">
        <v>62.42</v>
      </c>
      <c r="U15" s="64">
        <v>21.98</v>
      </c>
      <c r="V15" s="364" t="str">
        <f t="shared" si="1"/>
        <v>-</v>
      </c>
    </row>
    <row r="16" spans="1:22" x14ac:dyDescent="0.25">
      <c r="A16" s="247" t="s">
        <v>67</v>
      </c>
      <c r="B16" s="576">
        <v>167.31</v>
      </c>
      <c r="C16" s="577">
        <v>95.77</v>
      </c>
      <c r="D16" s="577">
        <v>358.4</v>
      </c>
      <c r="E16" s="577">
        <v>664.78</v>
      </c>
      <c r="F16" s="577">
        <v>55.45</v>
      </c>
      <c r="G16" s="577">
        <v>100.72</v>
      </c>
      <c r="H16" s="577">
        <v>17.73</v>
      </c>
      <c r="I16" s="577">
        <v>7.82</v>
      </c>
      <c r="J16" s="577">
        <v>0</v>
      </c>
      <c r="K16" s="577">
        <v>498.85</v>
      </c>
      <c r="L16" s="577">
        <v>22.78</v>
      </c>
      <c r="M16" s="577">
        <v>168.01</v>
      </c>
      <c r="N16" s="210">
        <v>8.7799999999999994</v>
      </c>
      <c r="O16" s="63">
        <v>36.82</v>
      </c>
      <c r="P16" s="63">
        <v>0</v>
      </c>
      <c r="Q16" s="63">
        <v>14.74</v>
      </c>
      <c r="R16" s="63">
        <v>0</v>
      </c>
      <c r="S16" s="63">
        <v>0</v>
      </c>
      <c r="T16" s="63">
        <v>18.16</v>
      </c>
      <c r="U16" s="63">
        <v>246.7</v>
      </c>
      <c r="V16" s="364">
        <f t="shared" si="1"/>
        <v>3054.7314578005116</v>
      </c>
    </row>
    <row r="17" spans="1:22" x14ac:dyDescent="0.25">
      <c r="A17" s="247" t="s">
        <v>68</v>
      </c>
      <c r="B17" s="576">
        <v>0</v>
      </c>
      <c r="C17" s="577">
        <v>0</v>
      </c>
      <c r="D17" s="577">
        <v>0</v>
      </c>
      <c r="E17" s="577">
        <v>0</v>
      </c>
      <c r="F17" s="577">
        <v>0</v>
      </c>
      <c r="G17" s="577">
        <v>0</v>
      </c>
      <c r="H17" s="577">
        <v>0</v>
      </c>
      <c r="I17" s="577">
        <v>0</v>
      </c>
      <c r="J17" s="577">
        <v>0</v>
      </c>
      <c r="K17" s="577">
        <v>0</v>
      </c>
      <c r="L17" s="577">
        <v>0</v>
      </c>
      <c r="M17" s="577">
        <v>0</v>
      </c>
      <c r="N17" s="210">
        <v>0</v>
      </c>
      <c r="O17" s="63">
        <v>297.89999999999998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364" t="str">
        <f t="shared" si="1"/>
        <v>-</v>
      </c>
    </row>
    <row r="18" spans="1:22" x14ac:dyDescent="0.25">
      <c r="A18" s="247" t="s">
        <v>69</v>
      </c>
      <c r="B18" s="576">
        <v>22.91</v>
      </c>
      <c r="C18" s="577">
        <v>117.26</v>
      </c>
      <c r="D18" s="577">
        <v>486.82</v>
      </c>
      <c r="E18" s="577">
        <v>249.14</v>
      </c>
      <c r="F18" s="577">
        <v>183.42</v>
      </c>
      <c r="G18" s="577">
        <v>427.04</v>
      </c>
      <c r="H18" s="577">
        <v>76.58</v>
      </c>
      <c r="I18" s="577">
        <v>516.74</v>
      </c>
      <c r="J18" s="577">
        <v>0</v>
      </c>
      <c r="K18" s="577">
        <v>1876.59</v>
      </c>
      <c r="L18" s="577">
        <v>1104.9100000000001</v>
      </c>
      <c r="M18" s="577">
        <v>786.6</v>
      </c>
      <c r="N18" s="210">
        <v>2181.86</v>
      </c>
      <c r="O18" s="63">
        <v>2487.1799999999998</v>
      </c>
      <c r="P18" s="63">
        <v>915.1</v>
      </c>
      <c r="Q18" s="63">
        <v>427.34</v>
      </c>
      <c r="R18" s="63">
        <v>1527.12</v>
      </c>
      <c r="S18" s="63">
        <v>836.6</v>
      </c>
      <c r="T18" s="63">
        <v>482.94</v>
      </c>
      <c r="U18" s="63">
        <v>1006.12</v>
      </c>
      <c r="V18" s="364">
        <f t="shared" si="1"/>
        <v>94.70526763943181</v>
      </c>
    </row>
    <row r="19" spans="1:22" x14ac:dyDescent="0.25">
      <c r="A19" s="247" t="s">
        <v>70</v>
      </c>
      <c r="B19" s="576">
        <v>10.34</v>
      </c>
      <c r="C19" s="577">
        <v>1</v>
      </c>
      <c r="D19" s="577">
        <v>8.56</v>
      </c>
      <c r="E19" s="577">
        <v>0</v>
      </c>
      <c r="F19" s="577">
        <v>551.9</v>
      </c>
      <c r="G19" s="577">
        <v>180.34</v>
      </c>
      <c r="H19" s="577">
        <v>244.06</v>
      </c>
      <c r="I19" s="577">
        <v>385.04</v>
      </c>
      <c r="J19" s="577">
        <v>246.54</v>
      </c>
      <c r="K19" s="577">
        <v>109.77</v>
      </c>
      <c r="L19" s="577">
        <v>287.08</v>
      </c>
      <c r="M19" s="577">
        <v>261.97000000000003</v>
      </c>
      <c r="N19" s="210">
        <v>527.74</v>
      </c>
      <c r="O19" s="63">
        <v>2193.0700000000002</v>
      </c>
      <c r="P19" s="63">
        <v>466.91</v>
      </c>
      <c r="Q19" s="63">
        <v>434.21</v>
      </c>
      <c r="R19" s="63">
        <v>268.32</v>
      </c>
      <c r="S19" s="63">
        <v>91.56</v>
      </c>
      <c r="T19" s="63">
        <v>478.51</v>
      </c>
      <c r="U19" s="63">
        <v>219.24</v>
      </c>
      <c r="V19" s="364">
        <f t="shared" si="1"/>
        <v>-43.060461250779134</v>
      </c>
    </row>
    <row r="20" spans="1:22" s="309" customFormat="1" x14ac:dyDescent="0.25">
      <c r="A20" s="247" t="s">
        <v>274</v>
      </c>
      <c r="B20" s="576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210">
        <v>7.37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160.72999999999999</v>
      </c>
      <c r="U20" s="63">
        <v>536.99</v>
      </c>
      <c r="V20" s="364" t="str">
        <f t="shared" si="1"/>
        <v>-</v>
      </c>
    </row>
    <row r="21" spans="1:22" x14ac:dyDescent="0.25">
      <c r="A21" s="99" t="s">
        <v>71</v>
      </c>
      <c r="B21" s="211">
        <v>213.98</v>
      </c>
      <c r="C21" s="64">
        <v>0</v>
      </c>
      <c r="D21" s="64">
        <v>38.15</v>
      </c>
      <c r="E21" s="64">
        <v>17.399999999999999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30.85</v>
      </c>
      <c r="L21" s="64">
        <v>84.79</v>
      </c>
      <c r="M21" s="64">
        <v>17.329999999999998</v>
      </c>
      <c r="N21" s="211">
        <v>0</v>
      </c>
      <c r="O21" s="64">
        <v>0</v>
      </c>
      <c r="P21" s="64">
        <v>18.760000000000002</v>
      </c>
      <c r="Q21" s="64">
        <v>43.29</v>
      </c>
      <c r="R21" s="64">
        <v>0</v>
      </c>
      <c r="S21" s="64">
        <v>14.3</v>
      </c>
      <c r="T21" s="64">
        <v>898.7</v>
      </c>
      <c r="U21" s="64">
        <v>519.72</v>
      </c>
      <c r="V21" s="364" t="str">
        <f t="shared" si="1"/>
        <v>-</v>
      </c>
    </row>
    <row r="22" spans="1:22" x14ac:dyDescent="0.25">
      <c r="A22" s="99" t="s">
        <v>72</v>
      </c>
      <c r="B22" s="211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211">
        <v>50.15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19.96</v>
      </c>
      <c r="U22" s="64">
        <v>23.96</v>
      </c>
      <c r="V22" s="364" t="str">
        <f t="shared" si="1"/>
        <v>-</v>
      </c>
    </row>
    <row r="23" spans="1:22" x14ac:dyDescent="0.25">
      <c r="A23" s="101" t="s">
        <v>73</v>
      </c>
      <c r="B23" s="212">
        <v>47.41</v>
      </c>
      <c r="C23" s="209">
        <v>140.11000000000001</v>
      </c>
      <c r="D23" s="209">
        <v>219.82</v>
      </c>
      <c r="E23" s="209">
        <v>221.43</v>
      </c>
      <c r="F23" s="209">
        <v>223.9</v>
      </c>
      <c r="G23" s="209">
        <v>397.15</v>
      </c>
      <c r="H23" s="209">
        <v>560.91999999999996</v>
      </c>
      <c r="I23" s="209">
        <v>1417.72</v>
      </c>
      <c r="J23" s="209">
        <v>15.05</v>
      </c>
      <c r="K23" s="209">
        <v>71.34</v>
      </c>
      <c r="L23" s="209">
        <v>520.55999999999995</v>
      </c>
      <c r="M23" s="209">
        <v>889.85</v>
      </c>
      <c r="N23" s="212">
        <v>105.19</v>
      </c>
      <c r="O23" s="209">
        <v>134.27000000000001</v>
      </c>
      <c r="P23" s="209">
        <v>123.44</v>
      </c>
      <c r="Q23" s="209">
        <v>443.12</v>
      </c>
      <c r="R23" s="209">
        <v>404.25</v>
      </c>
      <c r="S23" s="209">
        <v>1192.46</v>
      </c>
      <c r="T23" s="209">
        <v>280.69</v>
      </c>
      <c r="U23" s="209">
        <v>218.44</v>
      </c>
      <c r="V23" s="365">
        <f t="shared" si="1"/>
        <v>-84.592162063030784</v>
      </c>
    </row>
    <row r="24" spans="1:22" x14ac:dyDescent="0.25">
      <c r="A24" s="2" t="s">
        <v>23</v>
      </c>
      <c r="O24" s="63"/>
      <c r="P24" s="63"/>
      <c r="Q24" s="63"/>
      <c r="R24" s="63"/>
      <c r="S24" s="63"/>
      <c r="T24" s="63"/>
      <c r="U24" s="63"/>
    </row>
    <row r="25" spans="1:22" x14ac:dyDescent="0.25">
      <c r="A25" s="2" t="s">
        <v>24</v>
      </c>
      <c r="O25" s="63"/>
      <c r="P25" s="63"/>
      <c r="Q25" s="63"/>
      <c r="R25" s="63"/>
      <c r="S25" s="63"/>
      <c r="T25" s="63"/>
      <c r="U25" s="63"/>
    </row>
    <row r="26" spans="1:22" x14ac:dyDescent="0.25">
      <c r="A26" s="3" t="s">
        <v>207</v>
      </c>
      <c r="O26" s="63"/>
      <c r="P26" s="63"/>
      <c r="Q26" s="63"/>
      <c r="R26" s="63"/>
      <c r="S26" s="63"/>
      <c r="T26" s="63"/>
      <c r="U26" s="63"/>
    </row>
  </sheetData>
  <mergeCells count="3">
    <mergeCell ref="A6:A7"/>
    <mergeCell ref="N6:V6"/>
    <mergeCell ref="B6:M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6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G21" sqref="G21"/>
    </sheetView>
  </sheetViews>
  <sheetFormatPr baseColWidth="10" defaultRowHeight="15" x14ac:dyDescent="0.25"/>
  <cols>
    <col min="1" max="1" width="17.140625" customWidth="1"/>
    <col min="2" max="3" width="7.85546875" bestFit="1" customWidth="1"/>
    <col min="4" max="14" width="7.85546875" style="309" bestFit="1" customWidth="1"/>
    <col min="15" max="15" width="8.85546875" style="309" bestFit="1" customWidth="1"/>
    <col min="16" max="19" width="7.85546875" style="309" bestFit="1" customWidth="1"/>
    <col min="20" max="21" width="7.85546875" style="309" customWidth="1"/>
    <col min="22" max="22" width="11.42578125" customWidth="1"/>
  </cols>
  <sheetData>
    <row r="1" spans="1:22" x14ac:dyDescent="0.25">
      <c r="A1" s="29" t="s">
        <v>199</v>
      </c>
    </row>
    <row r="3" spans="1:22" x14ac:dyDescent="0.25">
      <c r="A3" s="14" t="s">
        <v>74</v>
      </c>
    </row>
    <row r="4" spans="1:22" x14ac:dyDescent="0.25">
      <c r="A4" s="57" t="s">
        <v>248</v>
      </c>
    </row>
    <row r="5" spans="1:22" x14ac:dyDescent="0.25">
      <c r="A5" s="58" t="s">
        <v>211</v>
      </c>
    </row>
    <row r="6" spans="1:22" x14ac:dyDescent="0.25">
      <c r="A6" s="527" t="s">
        <v>26</v>
      </c>
      <c r="B6" s="543">
        <v>2018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4"/>
      <c r="N6" s="531">
        <v>2019</v>
      </c>
      <c r="O6" s="545"/>
      <c r="P6" s="545"/>
      <c r="Q6" s="545"/>
      <c r="R6" s="545"/>
      <c r="S6" s="545"/>
      <c r="T6" s="545"/>
      <c r="U6" s="545"/>
      <c r="V6" s="546"/>
    </row>
    <row r="7" spans="1:22" ht="25.5" x14ac:dyDescent="0.25">
      <c r="A7" s="528"/>
      <c r="B7" s="454" t="s">
        <v>1</v>
      </c>
      <c r="C7" s="459" t="s">
        <v>2</v>
      </c>
      <c r="D7" s="459" t="s">
        <v>3</v>
      </c>
      <c r="E7" s="459" t="s">
        <v>4</v>
      </c>
      <c r="F7" s="459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60" t="s">
        <v>1</v>
      </c>
      <c r="O7" s="461" t="s">
        <v>2</v>
      </c>
      <c r="P7" s="451" t="s">
        <v>3</v>
      </c>
      <c r="Q7" s="461" t="s">
        <v>4</v>
      </c>
      <c r="R7" s="488" t="s">
        <v>5</v>
      </c>
      <c r="S7" s="497" t="s">
        <v>6</v>
      </c>
      <c r="T7" s="500" t="s">
        <v>7</v>
      </c>
      <c r="U7" s="504" t="s">
        <v>8</v>
      </c>
      <c r="V7" s="504" t="s">
        <v>271</v>
      </c>
    </row>
    <row r="8" spans="1:22" x14ac:dyDescent="0.25">
      <c r="A8" s="37" t="s">
        <v>13</v>
      </c>
      <c r="B8" s="44">
        <v>37676.639999999992</v>
      </c>
      <c r="C8" s="32">
        <f t="shared" ref="C8:L8" si="0">SUM(C9:C33)</f>
        <v>59614.509999999987</v>
      </c>
      <c r="D8" s="32">
        <f t="shared" si="0"/>
        <v>74832.249999999985</v>
      </c>
      <c r="E8" s="32">
        <f t="shared" si="0"/>
        <v>66848.63</v>
      </c>
      <c r="F8" s="32">
        <f t="shared" si="0"/>
        <v>56473.039999999986</v>
      </c>
      <c r="G8" s="32">
        <f t="shared" si="0"/>
        <v>71877.16</v>
      </c>
      <c r="H8" s="32">
        <f t="shared" si="0"/>
        <v>34965.01</v>
      </c>
      <c r="I8" s="32">
        <f t="shared" si="0"/>
        <v>33475.26</v>
      </c>
      <c r="J8" s="32">
        <f t="shared" si="0"/>
        <v>19334.100000000002</v>
      </c>
      <c r="K8" s="32">
        <f t="shared" si="0"/>
        <v>38370.370000000017</v>
      </c>
      <c r="L8" s="32">
        <f t="shared" si="0"/>
        <v>35069.769999999997</v>
      </c>
      <c r="M8" s="32">
        <f t="shared" ref="M8:S8" si="1">+SUM(M9:M33)</f>
        <v>24457.62</v>
      </c>
      <c r="N8" s="44">
        <f t="shared" si="1"/>
        <v>83256.260000000009</v>
      </c>
      <c r="O8" s="32">
        <f t="shared" si="1"/>
        <v>107268.51</v>
      </c>
      <c r="P8" s="32">
        <f t="shared" si="1"/>
        <v>88560.290000000023</v>
      </c>
      <c r="Q8" s="32">
        <f t="shared" si="1"/>
        <v>51848.349999999991</v>
      </c>
      <c r="R8" s="32">
        <f t="shared" si="1"/>
        <v>43554.41</v>
      </c>
      <c r="S8" s="32">
        <f t="shared" si="1"/>
        <v>70271.14</v>
      </c>
      <c r="T8" s="32">
        <f>+SUM(T9:T33)</f>
        <v>67260.62</v>
      </c>
      <c r="U8" s="32">
        <f>+SUM(U9:U33)</f>
        <v>57768.14</v>
      </c>
      <c r="V8" s="35">
        <f t="shared" ref="V8:V33" si="2">+IFERROR((U8/I8-1)*100,"-")</f>
        <v>72.5696529317472</v>
      </c>
    </row>
    <row r="9" spans="1:22" x14ac:dyDescent="0.25">
      <c r="A9" s="55" t="s">
        <v>75</v>
      </c>
      <c r="B9" s="42">
        <v>1830.07</v>
      </c>
      <c r="C9" s="28">
        <v>2121.98</v>
      </c>
      <c r="D9" s="28">
        <v>1674.84</v>
      </c>
      <c r="E9" s="28">
        <v>1580.82</v>
      </c>
      <c r="F9" s="28">
        <v>1456.22</v>
      </c>
      <c r="G9" s="28">
        <v>1531.09</v>
      </c>
      <c r="H9" s="28">
        <v>1669.74</v>
      </c>
      <c r="I9" s="28">
        <v>3380.77</v>
      </c>
      <c r="J9" s="28">
        <v>1627.12</v>
      </c>
      <c r="K9" s="28">
        <v>1688.4</v>
      </c>
      <c r="L9" s="28">
        <v>1413.77</v>
      </c>
      <c r="M9" s="28">
        <v>1572.09</v>
      </c>
      <c r="N9" s="42">
        <v>1458.53</v>
      </c>
      <c r="O9" s="34">
        <v>657.06</v>
      </c>
      <c r="P9" s="34">
        <v>993.05</v>
      </c>
      <c r="Q9" s="34">
        <v>1640.04</v>
      </c>
      <c r="R9" s="34">
        <v>1566.08</v>
      </c>
      <c r="S9" s="34">
        <v>1039.32</v>
      </c>
      <c r="T9" s="34">
        <v>953.88</v>
      </c>
      <c r="U9" s="34">
        <v>1046.82</v>
      </c>
      <c r="V9" s="360">
        <f t="shared" si="2"/>
        <v>-69.0360480008992</v>
      </c>
    </row>
    <row r="10" spans="1:22" x14ac:dyDescent="0.25">
      <c r="A10" s="55" t="s">
        <v>223</v>
      </c>
      <c r="B10" s="288">
        <v>1166.83</v>
      </c>
      <c r="C10" s="34">
        <v>1014.72</v>
      </c>
      <c r="D10" s="34">
        <v>1222.28</v>
      </c>
      <c r="E10" s="34">
        <v>2752.02</v>
      </c>
      <c r="F10" s="34">
        <v>3279.2</v>
      </c>
      <c r="G10" s="34">
        <v>1791.01</v>
      </c>
      <c r="H10" s="34">
        <v>670.56</v>
      </c>
      <c r="I10" s="34">
        <v>1198.1099999999999</v>
      </c>
      <c r="J10" s="34">
        <v>1823.23</v>
      </c>
      <c r="K10" s="34">
        <v>1473.69</v>
      </c>
      <c r="L10" s="34">
        <v>1012.34</v>
      </c>
      <c r="M10" s="34">
        <v>982.96</v>
      </c>
      <c r="N10" s="288">
        <v>2950.38</v>
      </c>
      <c r="O10" s="34">
        <v>856.85</v>
      </c>
      <c r="P10" s="34">
        <v>3024.66</v>
      </c>
      <c r="Q10" s="34">
        <v>2539.94</v>
      </c>
      <c r="R10" s="34">
        <v>2031.67</v>
      </c>
      <c r="S10" s="34">
        <v>1569.07</v>
      </c>
      <c r="T10" s="34">
        <v>2118.41</v>
      </c>
      <c r="U10" s="34">
        <v>1559.84</v>
      </c>
      <c r="V10" s="36">
        <f t="shared" si="2"/>
        <v>30.191718623498677</v>
      </c>
    </row>
    <row r="11" spans="1:22" x14ac:dyDescent="0.25">
      <c r="A11" s="55" t="s">
        <v>76</v>
      </c>
      <c r="B11" s="288">
        <v>1018.44</v>
      </c>
      <c r="C11" s="28">
        <v>1718.09</v>
      </c>
      <c r="D11" s="28">
        <v>1666.48</v>
      </c>
      <c r="E11" s="28">
        <v>2459.77</v>
      </c>
      <c r="F11" s="28">
        <v>1408.31</v>
      </c>
      <c r="G11" s="28">
        <v>1656.89</v>
      </c>
      <c r="H11" s="28">
        <v>501.67</v>
      </c>
      <c r="I11" s="28">
        <v>617.75</v>
      </c>
      <c r="J11" s="28">
        <v>36.799999999999997</v>
      </c>
      <c r="K11" s="28">
        <v>34.380000000000003</v>
      </c>
      <c r="L11" s="28">
        <v>29.32</v>
      </c>
      <c r="M11" s="28">
        <v>63.4</v>
      </c>
      <c r="N11" s="288">
        <v>139.77000000000001</v>
      </c>
      <c r="O11" s="34">
        <v>35.64</v>
      </c>
      <c r="P11" s="34">
        <v>1354.65</v>
      </c>
      <c r="Q11" s="34">
        <v>340.34</v>
      </c>
      <c r="R11" s="34">
        <v>405.1</v>
      </c>
      <c r="S11" s="34">
        <v>43.81</v>
      </c>
      <c r="T11" s="34">
        <v>81.84</v>
      </c>
      <c r="U11" s="34">
        <v>47.41</v>
      </c>
      <c r="V11" s="360">
        <f t="shared" si="2"/>
        <v>-92.325374342371518</v>
      </c>
    </row>
    <row r="12" spans="1:22" x14ac:dyDescent="0.25">
      <c r="A12" s="55" t="s">
        <v>61</v>
      </c>
      <c r="B12" s="288">
        <v>18417.62</v>
      </c>
      <c r="C12" s="28">
        <v>40098.69</v>
      </c>
      <c r="D12" s="28">
        <v>37895.599999999999</v>
      </c>
      <c r="E12" s="28">
        <v>48197.99</v>
      </c>
      <c r="F12" s="28">
        <v>38358.22</v>
      </c>
      <c r="G12" s="28">
        <v>45397.51</v>
      </c>
      <c r="H12" s="28">
        <v>19469.28</v>
      </c>
      <c r="I12" s="28">
        <v>9652.32</v>
      </c>
      <c r="J12" s="28">
        <v>5955.48</v>
      </c>
      <c r="K12" s="28">
        <v>10429.68</v>
      </c>
      <c r="L12" s="28">
        <v>7772.87</v>
      </c>
      <c r="M12" s="28">
        <v>11741.49</v>
      </c>
      <c r="N12" s="288">
        <v>49240.72</v>
      </c>
      <c r="O12" s="34">
        <v>48647.37</v>
      </c>
      <c r="P12" s="34">
        <v>60454.86</v>
      </c>
      <c r="Q12" s="34">
        <v>36879.449999999997</v>
      </c>
      <c r="R12" s="34">
        <v>22498.17</v>
      </c>
      <c r="S12" s="34">
        <v>26175.55</v>
      </c>
      <c r="T12" s="34">
        <v>35844.18</v>
      </c>
      <c r="U12" s="34">
        <v>26727.63</v>
      </c>
      <c r="V12" s="360">
        <f t="shared" si="2"/>
        <v>176.90368740365011</v>
      </c>
    </row>
    <row r="13" spans="1:22" x14ac:dyDescent="0.25">
      <c r="A13" s="55" t="s">
        <v>62</v>
      </c>
      <c r="B13" s="288">
        <v>404.6</v>
      </c>
      <c r="C13" s="28">
        <v>1574.84</v>
      </c>
      <c r="D13" s="28">
        <v>2106.0300000000002</v>
      </c>
      <c r="E13" s="28">
        <v>390.56</v>
      </c>
      <c r="F13" s="28">
        <v>597.37</v>
      </c>
      <c r="G13" s="28">
        <v>2059.6799999999998</v>
      </c>
      <c r="H13" s="28">
        <v>2368.69</v>
      </c>
      <c r="I13" s="28">
        <v>1129.3699999999999</v>
      </c>
      <c r="J13" s="28">
        <v>1072.03</v>
      </c>
      <c r="K13" s="28">
        <v>2741.51</v>
      </c>
      <c r="L13" s="28">
        <v>2503.7199999999998</v>
      </c>
      <c r="M13" s="28">
        <v>1699.51</v>
      </c>
      <c r="N13" s="288">
        <v>2370.6999999999998</v>
      </c>
      <c r="O13" s="34">
        <v>915.48</v>
      </c>
      <c r="P13" s="34">
        <v>2265.0700000000002</v>
      </c>
      <c r="Q13" s="34">
        <v>863</v>
      </c>
      <c r="R13" s="34">
        <v>1149.26</v>
      </c>
      <c r="S13" s="34">
        <v>336.65</v>
      </c>
      <c r="T13" s="34">
        <v>1979.91</v>
      </c>
      <c r="U13" s="34">
        <v>1961.28</v>
      </c>
      <c r="V13" s="360">
        <f t="shared" si="2"/>
        <v>73.66142185466235</v>
      </c>
    </row>
    <row r="14" spans="1:22" x14ac:dyDescent="0.25">
      <c r="A14" s="55" t="s">
        <v>77</v>
      </c>
      <c r="B14" s="288">
        <v>2245.6799999999998</v>
      </c>
      <c r="C14" s="28">
        <v>2849.99</v>
      </c>
      <c r="D14" s="28">
        <v>3368.64</v>
      </c>
      <c r="E14" s="28">
        <v>1863.65</v>
      </c>
      <c r="F14" s="28">
        <v>3228.91</v>
      </c>
      <c r="G14" s="28">
        <v>1643.97</v>
      </c>
      <c r="H14" s="28">
        <v>1660.64</v>
      </c>
      <c r="I14" s="28">
        <v>2160.91</v>
      </c>
      <c r="J14" s="28">
        <v>2317.4499999999998</v>
      </c>
      <c r="K14" s="28">
        <v>757.32</v>
      </c>
      <c r="L14" s="28">
        <v>2349.87</v>
      </c>
      <c r="M14" s="28">
        <v>1967.82</v>
      </c>
      <c r="N14" s="288">
        <v>0</v>
      </c>
      <c r="O14" s="34">
        <v>44.02</v>
      </c>
      <c r="P14" s="34">
        <v>1611.52</v>
      </c>
      <c r="Q14" s="34">
        <v>1979.7</v>
      </c>
      <c r="R14" s="34">
        <v>166.25</v>
      </c>
      <c r="S14" s="34">
        <v>234.93</v>
      </c>
      <c r="T14" s="34">
        <v>2176.86</v>
      </c>
      <c r="U14" s="34">
        <v>518.84</v>
      </c>
      <c r="V14" s="360">
        <f t="shared" si="2"/>
        <v>-75.989745061108522</v>
      </c>
    </row>
    <row r="15" spans="1:22" s="272" customFormat="1" x14ac:dyDescent="0.25">
      <c r="A15" s="55" t="s">
        <v>236</v>
      </c>
      <c r="B15" s="358">
        <v>0</v>
      </c>
      <c r="C15" s="357">
        <v>0</v>
      </c>
      <c r="D15" s="357">
        <v>0</v>
      </c>
      <c r="E15" s="357">
        <v>0</v>
      </c>
      <c r="F15" s="357">
        <v>0</v>
      </c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0</v>
      </c>
      <c r="M15" s="357">
        <v>0</v>
      </c>
      <c r="N15" s="358">
        <v>1256.58</v>
      </c>
      <c r="O15" s="34">
        <v>1228.82</v>
      </c>
      <c r="P15" s="34">
        <v>1431.77</v>
      </c>
      <c r="Q15" s="34">
        <v>642.26</v>
      </c>
      <c r="R15" s="34">
        <v>435.67</v>
      </c>
      <c r="S15" s="34">
        <v>185.64</v>
      </c>
      <c r="T15" s="34">
        <v>215.77</v>
      </c>
      <c r="U15" s="34">
        <v>311.67</v>
      </c>
      <c r="V15" s="361" t="str">
        <f t="shared" si="2"/>
        <v>-</v>
      </c>
    </row>
    <row r="16" spans="1:22" s="272" customFormat="1" x14ac:dyDescent="0.25">
      <c r="A16" s="55" t="s">
        <v>272</v>
      </c>
      <c r="B16" s="358">
        <v>0</v>
      </c>
      <c r="C16" s="357">
        <v>0</v>
      </c>
      <c r="D16" s="357">
        <v>7413.79</v>
      </c>
      <c r="E16" s="357">
        <v>795.26</v>
      </c>
      <c r="F16" s="357">
        <v>286.25</v>
      </c>
      <c r="G16" s="357">
        <v>284.32</v>
      </c>
      <c r="H16" s="357">
        <v>359.73</v>
      </c>
      <c r="I16" s="357">
        <v>173.6</v>
      </c>
      <c r="J16" s="357">
        <v>327.14</v>
      </c>
      <c r="K16" s="357">
        <v>378.84</v>
      </c>
      <c r="L16" s="357">
        <v>374.87</v>
      </c>
      <c r="M16" s="357">
        <v>352.51</v>
      </c>
      <c r="N16" s="358">
        <v>3801.49</v>
      </c>
      <c r="O16" s="34">
        <v>9410.51</v>
      </c>
      <c r="P16" s="34">
        <v>3025.03</v>
      </c>
      <c r="Q16" s="34">
        <v>0</v>
      </c>
      <c r="R16" s="34">
        <v>382.97</v>
      </c>
      <c r="S16" s="34">
        <v>456.95</v>
      </c>
      <c r="T16" s="34">
        <v>1345.65</v>
      </c>
      <c r="U16" s="34">
        <v>1253.9000000000001</v>
      </c>
      <c r="V16" s="348">
        <f t="shared" si="2"/>
        <v>622.29262672811069</v>
      </c>
    </row>
    <row r="17" spans="1:22" s="272" customFormat="1" x14ac:dyDescent="0.25">
      <c r="A17" s="55" t="s">
        <v>64</v>
      </c>
      <c r="B17" s="359">
        <v>601.28</v>
      </c>
      <c r="C17" s="357">
        <v>1238.24</v>
      </c>
      <c r="D17" s="357">
        <v>4413.1899999999996</v>
      </c>
      <c r="E17" s="357">
        <v>955.06</v>
      </c>
      <c r="F17" s="357">
        <v>1507.14</v>
      </c>
      <c r="G17" s="357">
        <v>9266.44</v>
      </c>
      <c r="H17" s="357">
        <v>1615.08</v>
      </c>
      <c r="I17" s="357">
        <v>764.79</v>
      </c>
      <c r="J17" s="357">
        <v>477.41</v>
      </c>
      <c r="K17" s="357">
        <v>4168.8599999999997</v>
      </c>
      <c r="L17" s="357">
        <v>991.72</v>
      </c>
      <c r="M17" s="357">
        <v>596.22</v>
      </c>
      <c r="N17" s="359">
        <v>563.54999999999995</v>
      </c>
      <c r="O17" s="34">
        <v>784.87</v>
      </c>
      <c r="P17" s="34">
        <v>785.13</v>
      </c>
      <c r="Q17" s="34">
        <v>740.51</v>
      </c>
      <c r="R17" s="34">
        <v>4632.82</v>
      </c>
      <c r="S17" s="34">
        <v>20957.2</v>
      </c>
      <c r="T17" s="34">
        <v>10483.620000000001</v>
      </c>
      <c r="U17" s="34">
        <v>10530.58</v>
      </c>
      <c r="V17" s="361">
        <f t="shared" si="2"/>
        <v>1276.9243844715543</v>
      </c>
    </row>
    <row r="18" spans="1:22" s="272" customFormat="1" x14ac:dyDescent="0.25">
      <c r="A18" s="55" t="s">
        <v>65</v>
      </c>
      <c r="B18" s="358">
        <v>305.45999999999998</v>
      </c>
      <c r="C18" s="267">
        <v>132.01</v>
      </c>
      <c r="D18" s="267">
        <v>132.19</v>
      </c>
      <c r="E18" s="267">
        <v>33.28</v>
      </c>
      <c r="F18" s="267">
        <v>83.78</v>
      </c>
      <c r="G18" s="267">
        <v>441.36</v>
      </c>
      <c r="H18" s="267">
        <v>358.28</v>
      </c>
      <c r="I18" s="267">
        <v>643.27</v>
      </c>
      <c r="J18" s="267">
        <v>256.68</v>
      </c>
      <c r="K18" s="267">
        <v>67.64</v>
      </c>
      <c r="L18" s="267">
        <v>156.74</v>
      </c>
      <c r="M18" s="267">
        <v>103.22</v>
      </c>
      <c r="N18" s="358">
        <v>92.51</v>
      </c>
      <c r="O18" s="34">
        <v>108.99</v>
      </c>
      <c r="P18" s="34">
        <v>1955.43</v>
      </c>
      <c r="Q18" s="34">
        <v>198.03</v>
      </c>
      <c r="R18" s="34">
        <v>2590.37</v>
      </c>
      <c r="S18" s="34">
        <v>5351.13</v>
      </c>
      <c r="T18" s="34">
        <v>1094.22</v>
      </c>
      <c r="U18" s="34">
        <v>1709.96</v>
      </c>
      <c r="V18" s="362">
        <f t="shared" si="2"/>
        <v>165.82306030127319</v>
      </c>
    </row>
    <row r="19" spans="1:22" s="272" customFormat="1" x14ac:dyDescent="0.25">
      <c r="A19" s="55" t="s">
        <v>78</v>
      </c>
      <c r="B19" s="358">
        <v>0</v>
      </c>
      <c r="C19" s="267">
        <v>0</v>
      </c>
      <c r="D19" s="267">
        <v>0</v>
      </c>
      <c r="E19" s="267">
        <v>54.68</v>
      </c>
      <c r="F19" s="267">
        <v>25.34</v>
      </c>
      <c r="G19" s="267">
        <v>60.12</v>
      </c>
      <c r="H19" s="267">
        <v>90.3</v>
      </c>
      <c r="I19" s="267">
        <v>103.58</v>
      </c>
      <c r="J19" s="267">
        <v>103.59</v>
      </c>
      <c r="K19" s="267">
        <v>103.25</v>
      </c>
      <c r="L19" s="267">
        <v>110.35</v>
      </c>
      <c r="M19" s="267">
        <v>71.66</v>
      </c>
      <c r="N19" s="358">
        <v>100.48</v>
      </c>
      <c r="O19" s="34">
        <v>0</v>
      </c>
      <c r="P19" s="34">
        <v>26.12</v>
      </c>
      <c r="Q19" s="34">
        <v>0</v>
      </c>
      <c r="R19" s="34">
        <v>0</v>
      </c>
      <c r="S19" s="34">
        <v>40.33</v>
      </c>
      <c r="T19" s="34">
        <v>176.58</v>
      </c>
      <c r="U19" s="34">
        <v>32.979999999999997</v>
      </c>
      <c r="V19" s="362">
        <f t="shared" si="2"/>
        <v>-68.159876424020084</v>
      </c>
    </row>
    <row r="20" spans="1:22" s="272" customFormat="1" x14ac:dyDescent="0.25">
      <c r="A20" s="55" t="s">
        <v>79</v>
      </c>
      <c r="B20" s="358">
        <v>11.44</v>
      </c>
      <c r="C20" s="357">
        <v>5.09</v>
      </c>
      <c r="D20" s="357">
        <v>0</v>
      </c>
      <c r="E20" s="357">
        <v>18.46</v>
      </c>
      <c r="F20" s="357">
        <v>47.34</v>
      </c>
      <c r="G20" s="357">
        <v>85.92</v>
      </c>
      <c r="H20" s="357">
        <v>63.29</v>
      </c>
      <c r="I20" s="357">
        <v>9.69</v>
      </c>
      <c r="J20" s="357">
        <v>6.43</v>
      </c>
      <c r="K20" s="357">
        <v>0</v>
      </c>
      <c r="L20" s="357">
        <v>944.82</v>
      </c>
      <c r="M20" s="357">
        <v>0</v>
      </c>
      <c r="N20" s="358">
        <v>0</v>
      </c>
      <c r="O20" s="34">
        <v>1.58</v>
      </c>
      <c r="P20" s="34">
        <v>52.52</v>
      </c>
      <c r="Q20" s="34">
        <v>97.71</v>
      </c>
      <c r="R20" s="34">
        <v>193.28</v>
      </c>
      <c r="S20" s="34">
        <v>0</v>
      </c>
      <c r="T20" s="34">
        <v>53.39</v>
      </c>
      <c r="U20" s="34">
        <v>16.61</v>
      </c>
      <c r="V20" s="351">
        <f t="shared" si="2"/>
        <v>71.41382868937049</v>
      </c>
    </row>
    <row r="21" spans="1:22" s="272" customFormat="1" x14ac:dyDescent="0.25">
      <c r="A21" s="55" t="s">
        <v>80</v>
      </c>
      <c r="B21" s="358">
        <v>0</v>
      </c>
      <c r="C21" s="267">
        <v>0</v>
      </c>
      <c r="D21" s="267">
        <v>0</v>
      </c>
      <c r="E21" s="267">
        <v>0</v>
      </c>
      <c r="F21" s="267">
        <v>0</v>
      </c>
      <c r="G21" s="267">
        <v>0</v>
      </c>
      <c r="H21" s="267">
        <v>0</v>
      </c>
      <c r="I21" s="267">
        <v>0</v>
      </c>
      <c r="J21" s="267">
        <v>0</v>
      </c>
      <c r="K21" s="267">
        <v>0</v>
      </c>
      <c r="L21" s="267">
        <v>0</v>
      </c>
      <c r="M21" s="267">
        <v>0</v>
      </c>
      <c r="N21" s="358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51" t="str">
        <f t="shared" si="2"/>
        <v>-</v>
      </c>
    </row>
    <row r="22" spans="1:22" s="272" customFormat="1" x14ac:dyDescent="0.25">
      <c r="A22" s="55" t="s">
        <v>69</v>
      </c>
      <c r="B22" s="358">
        <v>1298.03</v>
      </c>
      <c r="C22" s="357">
        <v>495.84</v>
      </c>
      <c r="D22" s="357">
        <v>8566.6299999999992</v>
      </c>
      <c r="E22" s="357">
        <v>2070.62</v>
      </c>
      <c r="F22" s="357">
        <v>3263.32</v>
      </c>
      <c r="G22" s="357">
        <v>4861.46</v>
      </c>
      <c r="H22" s="357">
        <v>2196.73</v>
      </c>
      <c r="I22" s="357">
        <v>6378.12</v>
      </c>
      <c r="J22" s="357">
        <v>364.26</v>
      </c>
      <c r="K22" s="357">
        <v>7468.7</v>
      </c>
      <c r="L22" s="357">
        <v>6500.71</v>
      </c>
      <c r="M22" s="357">
        <v>341.35</v>
      </c>
      <c r="N22" s="358">
        <v>10318.98</v>
      </c>
      <c r="O22" s="34">
        <v>25203.49</v>
      </c>
      <c r="P22" s="34">
        <v>5937.06</v>
      </c>
      <c r="Q22" s="34">
        <v>265.67</v>
      </c>
      <c r="R22" s="34">
        <v>1420.24</v>
      </c>
      <c r="S22" s="34">
        <v>1624.74</v>
      </c>
      <c r="T22" s="34">
        <v>1219.32</v>
      </c>
      <c r="U22" s="34">
        <v>1878.94</v>
      </c>
      <c r="V22" s="361">
        <f t="shared" si="2"/>
        <v>-70.540849027613149</v>
      </c>
    </row>
    <row r="23" spans="1:22" s="272" customFormat="1" x14ac:dyDescent="0.25">
      <c r="A23" s="55" t="s">
        <v>224</v>
      </c>
      <c r="B23" s="358">
        <v>5265.02</v>
      </c>
      <c r="C23" s="267">
        <v>2553.7800000000002</v>
      </c>
      <c r="D23" s="267">
        <v>1289.43</v>
      </c>
      <c r="E23" s="267">
        <v>1297.6099999999999</v>
      </c>
      <c r="F23" s="267">
        <v>238.74</v>
      </c>
      <c r="G23" s="267">
        <v>498.2</v>
      </c>
      <c r="H23" s="267">
        <v>2054.2199999999998</v>
      </c>
      <c r="I23" s="267">
        <v>451.34</v>
      </c>
      <c r="J23" s="267">
        <v>382.37</v>
      </c>
      <c r="K23" s="267">
        <v>95.83</v>
      </c>
      <c r="L23" s="267">
        <v>538.48</v>
      </c>
      <c r="M23" s="267">
        <v>136.74</v>
      </c>
      <c r="N23" s="358">
        <v>50.62</v>
      </c>
      <c r="O23" s="34">
        <v>48.96</v>
      </c>
      <c r="P23" s="34">
        <v>76.11</v>
      </c>
      <c r="Q23" s="34">
        <v>25.94</v>
      </c>
      <c r="R23" s="34">
        <v>233.37</v>
      </c>
      <c r="S23" s="34">
        <v>671.63</v>
      </c>
      <c r="T23" s="34">
        <v>74.17</v>
      </c>
      <c r="U23" s="34">
        <v>756.95</v>
      </c>
      <c r="V23" s="351">
        <f t="shared" si="2"/>
        <v>67.711702929055733</v>
      </c>
    </row>
    <row r="24" spans="1:22" s="272" customFormat="1" x14ac:dyDescent="0.25">
      <c r="A24" s="55" t="s">
        <v>81</v>
      </c>
      <c r="B24" s="358">
        <v>0</v>
      </c>
      <c r="C24" s="267">
        <v>0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7">
        <v>0</v>
      </c>
      <c r="M24" s="267">
        <v>0</v>
      </c>
      <c r="N24" s="358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51" t="str">
        <f t="shared" si="2"/>
        <v>-</v>
      </c>
    </row>
    <row r="25" spans="1:22" s="272" customFormat="1" x14ac:dyDescent="0.25">
      <c r="A25" s="55" t="s">
        <v>70</v>
      </c>
      <c r="B25" s="358">
        <v>282.39</v>
      </c>
      <c r="C25" s="357">
        <v>213.19</v>
      </c>
      <c r="D25" s="357">
        <v>281.48</v>
      </c>
      <c r="E25" s="357">
        <v>144.81</v>
      </c>
      <c r="F25" s="357">
        <v>49.27</v>
      </c>
      <c r="G25" s="357">
        <v>266.95999999999998</v>
      </c>
      <c r="H25" s="357">
        <v>580.15</v>
      </c>
      <c r="I25" s="357">
        <v>738.49</v>
      </c>
      <c r="J25" s="357">
        <v>1338.04</v>
      </c>
      <c r="K25" s="357">
        <v>3275.22</v>
      </c>
      <c r="L25" s="357">
        <v>1145.75</v>
      </c>
      <c r="M25" s="357">
        <v>406.71</v>
      </c>
      <c r="N25" s="358">
        <v>235.11</v>
      </c>
      <c r="O25" s="34">
        <v>12202.69</v>
      </c>
      <c r="P25" s="34">
        <v>4240.6099999999997</v>
      </c>
      <c r="Q25" s="34">
        <v>2714.32</v>
      </c>
      <c r="R25" s="34">
        <v>1940.39</v>
      </c>
      <c r="S25" s="34">
        <v>1972.37</v>
      </c>
      <c r="T25" s="34">
        <v>3512.12</v>
      </c>
      <c r="U25" s="34">
        <v>2998.68</v>
      </c>
      <c r="V25" s="361">
        <f t="shared" si="2"/>
        <v>306.05559994041897</v>
      </c>
    </row>
    <row r="26" spans="1:22" s="272" customFormat="1" x14ac:dyDescent="0.25">
      <c r="A26" s="55" t="s">
        <v>82</v>
      </c>
      <c r="B26" s="358">
        <v>0</v>
      </c>
      <c r="C26" s="267">
        <v>0</v>
      </c>
      <c r="D26" s="267">
        <v>1299.22</v>
      </c>
      <c r="E26" s="267">
        <v>0</v>
      </c>
      <c r="F26" s="267">
        <v>0</v>
      </c>
      <c r="G26" s="267">
        <v>0</v>
      </c>
      <c r="H26" s="267">
        <v>0</v>
      </c>
      <c r="I26" s="267">
        <v>0</v>
      </c>
      <c r="J26" s="267">
        <v>0</v>
      </c>
      <c r="K26" s="267">
        <v>186.33</v>
      </c>
      <c r="L26" s="267">
        <v>3133.18</v>
      </c>
      <c r="M26" s="267">
        <v>0</v>
      </c>
      <c r="N26" s="358">
        <v>0</v>
      </c>
      <c r="O26" s="34">
        <v>338.43</v>
      </c>
      <c r="P26" s="34">
        <v>6.21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51" t="str">
        <f t="shared" si="2"/>
        <v>-</v>
      </c>
    </row>
    <row r="27" spans="1:22" s="272" customFormat="1" x14ac:dyDescent="0.25">
      <c r="A27" s="55" t="s">
        <v>237</v>
      </c>
      <c r="B27" s="358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358">
        <v>2987.76</v>
      </c>
      <c r="O27" s="34">
        <v>941.16</v>
      </c>
      <c r="P27" s="34">
        <v>1.58</v>
      </c>
      <c r="Q27" s="34">
        <v>20.45</v>
      </c>
      <c r="R27" s="34">
        <v>1.77</v>
      </c>
      <c r="S27" s="34">
        <v>47.79</v>
      </c>
      <c r="T27" s="34">
        <v>30.6</v>
      </c>
      <c r="U27" s="34">
        <v>48.75</v>
      </c>
      <c r="V27" s="351" t="str">
        <f t="shared" si="2"/>
        <v>-</v>
      </c>
    </row>
    <row r="28" spans="1:22" s="272" customFormat="1" x14ac:dyDescent="0.25">
      <c r="A28" s="55" t="s">
        <v>83</v>
      </c>
      <c r="B28" s="358">
        <v>13.8</v>
      </c>
      <c r="C28" s="357">
        <v>149</v>
      </c>
      <c r="D28" s="357">
        <v>0</v>
      </c>
      <c r="E28" s="357">
        <v>4.68</v>
      </c>
      <c r="F28" s="357">
        <v>6.82</v>
      </c>
      <c r="G28" s="357">
        <v>12.8</v>
      </c>
      <c r="H28" s="357">
        <v>18.73</v>
      </c>
      <c r="I28" s="357">
        <v>1628.2</v>
      </c>
      <c r="J28" s="357">
        <v>165.52</v>
      </c>
      <c r="K28" s="357">
        <v>817.69</v>
      </c>
      <c r="L28" s="357">
        <v>40.44</v>
      </c>
      <c r="M28" s="357">
        <v>334.91</v>
      </c>
      <c r="N28" s="358">
        <v>394</v>
      </c>
      <c r="O28" s="34">
        <v>83.53</v>
      </c>
      <c r="P28" s="34">
        <v>0.99</v>
      </c>
      <c r="Q28" s="34">
        <v>84.69</v>
      </c>
      <c r="R28" s="34">
        <v>356.41</v>
      </c>
      <c r="S28" s="34">
        <v>390.6</v>
      </c>
      <c r="T28" s="34">
        <v>350.54</v>
      </c>
      <c r="U28" s="34">
        <v>167.77</v>
      </c>
      <c r="V28" s="351">
        <f t="shared" si="2"/>
        <v>-89.695983294435578</v>
      </c>
    </row>
    <row r="29" spans="1:22" x14ac:dyDescent="0.25">
      <c r="A29" s="55" t="s">
        <v>84</v>
      </c>
      <c r="B29" s="288">
        <v>993.89</v>
      </c>
      <c r="C29" s="28">
        <v>414</v>
      </c>
      <c r="D29" s="28">
        <v>213.53</v>
      </c>
      <c r="E29" s="28">
        <v>197.11</v>
      </c>
      <c r="F29" s="28">
        <v>136.26</v>
      </c>
      <c r="G29" s="28">
        <v>230.14</v>
      </c>
      <c r="H29" s="28">
        <v>32.72</v>
      </c>
      <c r="I29" s="28">
        <v>360.26</v>
      </c>
      <c r="J29" s="28">
        <v>257.17</v>
      </c>
      <c r="K29" s="28">
        <v>2075.25</v>
      </c>
      <c r="L29" s="28">
        <v>1696.93</v>
      </c>
      <c r="M29" s="28">
        <v>683.59</v>
      </c>
      <c r="N29" s="288">
        <v>742.16</v>
      </c>
      <c r="O29" s="34">
        <v>108.54</v>
      </c>
      <c r="P29" s="34">
        <v>201.2</v>
      </c>
      <c r="Q29" s="34">
        <v>1143.6300000000001</v>
      </c>
      <c r="R29" s="34">
        <v>1134.08</v>
      </c>
      <c r="S29" s="34">
        <v>3598.74</v>
      </c>
      <c r="T29" s="34">
        <v>2049.66</v>
      </c>
      <c r="U29" s="34">
        <v>2342.4</v>
      </c>
      <c r="V29" s="360">
        <f t="shared" si="2"/>
        <v>550.1970798867485</v>
      </c>
    </row>
    <row r="30" spans="1:22" x14ac:dyDescent="0.25">
      <c r="A30" s="55" t="s">
        <v>202</v>
      </c>
      <c r="B30" s="288">
        <v>184.46</v>
      </c>
      <c r="C30" s="28">
        <v>48.13</v>
      </c>
      <c r="D30" s="28">
        <v>0</v>
      </c>
      <c r="E30" s="28">
        <v>0</v>
      </c>
      <c r="F30" s="28">
        <v>0</v>
      </c>
      <c r="G30" s="28">
        <v>1.36</v>
      </c>
      <c r="H30" s="28">
        <v>7.61</v>
      </c>
      <c r="I30" s="28">
        <v>3.39</v>
      </c>
      <c r="J30" s="28">
        <v>0</v>
      </c>
      <c r="K30" s="28">
        <v>49.87</v>
      </c>
      <c r="L30" s="28">
        <v>120.53</v>
      </c>
      <c r="M30" s="28">
        <v>166.3</v>
      </c>
      <c r="N30" s="288">
        <v>250.08</v>
      </c>
      <c r="O30" s="34">
        <v>54.09</v>
      </c>
      <c r="P30" s="34">
        <v>0</v>
      </c>
      <c r="Q30" s="34">
        <v>0</v>
      </c>
      <c r="R30" s="34">
        <v>8.0500000000000007</v>
      </c>
      <c r="S30" s="34">
        <v>45.65</v>
      </c>
      <c r="T30" s="34">
        <v>0</v>
      </c>
      <c r="U30" s="34">
        <v>0</v>
      </c>
      <c r="V30" s="36">
        <f t="shared" si="2"/>
        <v>-100</v>
      </c>
    </row>
    <row r="31" spans="1:22" x14ac:dyDescent="0.25">
      <c r="A31" s="55" t="s">
        <v>71</v>
      </c>
      <c r="B31" s="288">
        <v>993.09</v>
      </c>
      <c r="C31" s="28">
        <v>1767.99</v>
      </c>
      <c r="D31" s="28">
        <v>353.99</v>
      </c>
      <c r="E31" s="28">
        <v>52.41</v>
      </c>
      <c r="F31" s="28">
        <v>127.04</v>
      </c>
      <c r="G31" s="28">
        <v>300.7</v>
      </c>
      <c r="H31" s="28">
        <v>252.56</v>
      </c>
      <c r="I31" s="28">
        <v>1831.63</v>
      </c>
      <c r="J31" s="28">
        <v>47.93</v>
      </c>
      <c r="K31" s="28">
        <v>93.8</v>
      </c>
      <c r="L31" s="28">
        <v>407.68</v>
      </c>
      <c r="M31" s="28">
        <v>501.37</v>
      </c>
      <c r="N31" s="288">
        <v>707.71</v>
      </c>
      <c r="O31" s="34">
        <v>137.81</v>
      </c>
      <c r="P31" s="34">
        <v>4.8899999999999997</v>
      </c>
      <c r="Q31" s="34">
        <v>34.590000000000003</v>
      </c>
      <c r="R31" s="34">
        <v>18.86</v>
      </c>
      <c r="S31" s="34">
        <v>346.53</v>
      </c>
      <c r="T31" s="34">
        <v>335.34</v>
      </c>
      <c r="U31" s="34">
        <v>68.97</v>
      </c>
      <c r="V31" s="360">
        <f t="shared" si="2"/>
        <v>-96.234501509584362</v>
      </c>
    </row>
    <row r="32" spans="1:22" x14ac:dyDescent="0.25">
      <c r="A32" s="55" t="s">
        <v>228</v>
      </c>
      <c r="B32" s="288">
        <v>108.15</v>
      </c>
      <c r="C32" s="28">
        <v>109.95</v>
      </c>
      <c r="D32" s="28">
        <v>0</v>
      </c>
      <c r="E32" s="28">
        <v>0</v>
      </c>
      <c r="F32" s="28">
        <v>6.18</v>
      </c>
      <c r="G32" s="28">
        <v>411.45</v>
      </c>
      <c r="H32" s="28">
        <v>69.77</v>
      </c>
      <c r="I32" s="28">
        <v>185.81</v>
      </c>
      <c r="J32" s="28">
        <v>5.25</v>
      </c>
      <c r="K32" s="28">
        <v>19.18</v>
      </c>
      <c r="L32" s="28">
        <v>66.569999999999993</v>
      </c>
      <c r="M32" s="28">
        <v>86.81</v>
      </c>
      <c r="N32" s="288">
        <v>136.91999999999999</v>
      </c>
      <c r="O32" s="34">
        <v>16.04</v>
      </c>
      <c r="P32" s="34">
        <v>10.48</v>
      </c>
      <c r="Q32" s="34">
        <v>34.33</v>
      </c>
      <c r="R32" s="34">
        <v>30.76</v>
      </c>
      <c r="S32" s="34">
        <v>493.89</v>
      </c>
      <c r="T32" s="34">
        <v>485.91</v>
      </c>
      <c r="U32" s="34">
        <v>962.45</v>
      </c>
      <c r="V32" s="36">
        <f t="shared" si="2"/>
        <v>417.97535116516872</v>
      </c>
    </row>
    <row r="33" spans="1:22" x14ac:dyDescent="0.25">
      <c r="A33" s="51" t="s">
        <v>73</v>
      </c>
      <c r="B33" s="289">
        <v>2536.39</v>
      </c>
      <c r="C33" s="65">
        <v>3108.98</v>
      </c>
      <c r="D33" s="65">
        <v>2934.93</v>
      </c>
      <c r="E33" s="65">
        <v>3979.84</v>
      </c>
      <c r="F33" s="65">
        <v>2367.33</v>
      </c>
      <c r="G33" s="65">
        <v>1075.78</v>
      </c>
      <c r="H33" s="65">
        <v>925.26</v>
      </c>
      <c r="I33" s="65">
        <v>2063.86</v>
      </c>
      <c r="J33" s="65">
        <v>2770.2</v>
      </c>
      <c r="K33" s="65">
        <v>2444.9299999999998</v>
      </c>
      <c r="L33" s="65">
        <v>3759.11</v>
      </c>
      <c r="M33" s="65">
        <v>2648.96</v>
      </c>
      <c r="N33" s="289">
        <v>5458.21</v>
      </c>
      <c r="O33" s="410">
        <v>5442.58</v>
      </c>
      <c r="P33" s="410">
        <v>1101.3499999999999</v>
      </c>
      <c r="Q33" s="410">
        <v>1603.75</v>
      </c>
      <c r="R33" s="410">
        <v>2358.84</v>
      </c>
      <c r="S33" s="410">
        <v>4688.62</v>
      </c>
      <c r="T33" s="410">
        <v>2678.65</v>
      </c>
      <c r="U33" s="410">
        <v>2825.71</v>
      </c>
      <c r="V33" s="363">
        <f t="shared" si="2"/>
        <v>36.913841055110332</v>
      </c>
    </row>
    <row r="34" spans="1:22" x14ac:dyDescent="0.25">
      <c r="A34" s="2" t="s">
        <v>23</v>
      </c>
    </row>
    <row r="35" spans="1:22" x14ac:dyDescent="0.25">
      <c r="A35" s="2" t="s">
        <v>24</v>
      </c>
    </row>
    <row r="36" spans="1:22" x14ac:dyDescent="0.25">
      <c r="A36" s="3" t="s">
        <v>207</v>
      </c>
    </row>
  </sheetData>
  <mergeCells count="3">
    <mergeCell ref="A6:A7"/>
    <mergeCell ref="B6:M6"/>
    <mergeCell ref="N6:V6"/>
  </mergeCells>
  <phoneticPr fontId="18" type="noConversion"/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6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8" sqref="B8"/>
    </sheetView>
  </sheetViews>
  <sheetFormatPr baseColWidth="10" defaultRowHeight="15" x14ac:dyDescent="0.25"/>
  <cols>
    <col min="1" max="1" width="20.7109375" customWidth="1"/>
    <col min="2" max="2" width="11.5703125" bestFit="1" customWidth="1"/>
    <col min="3" max="3" width="10.28515625" bestFit="1" customWidth="1"/>
    <col min="4" max="4" width="9.5703125" style="309" bestFit="1" customWidth="1"/>
    <col min="5" max="6" width="13" style="309" bestFit="1" customWidth="1"/>
    <col min="7" max="7" width="12.85546875" style="309" bestFit="1" customWidth="1"/>
    <col min="8" max="8" width="11.140625" style="309" bestFit="1" customWidth="1"/>
    <col min="9" max="9" width="10" style="309" bestFit="1" customWidth="1"/>
    <col min="10" max="10" width="5.28515625" style="309" bestFit="1" customWidth="1"/>
    <col min="11" max="11" width="8.7109375" style="309" bestFit="1" customWidth="1"/>
    <col min="12" max="12" width="15.28515625" style="309" bestFit="1" customWidth="1"/>
    <col min="13" max="13" width="13" style="309" bestFit="1" customWidth="1"/>
    <col min="14" max="14" width="11.140625" style="309" bestFit="1" customWidth="1"/>
    <col min="15" max="15" width="10.28515625" style="309" bestFit="1" customWidth="1"/>
    <col min="16" max="16" width="5.85546875" style="309" bestFit="1" customWidth="1"/>
    <col min="17" max="17" width="10.7109375" style="309" bestFit="1" customWidth="1"/>
    <col min="18" max="18" width="13" style="309" bestFit="1" customWidth="1"/>
    <col min="19" max="19" width="11.140625" style="309" customWidth="1"/>
    <col min="20" max="20" width="11.5703125" style="309" bestFit="1" customWidth="1"/>
    <col min="21" max="21" width="11.5703125" style="309" customWidth="1"/>
    <col min="22" max="22" width="11" bestFit="1" customWidth="1"/>
    <col min="23" max="23" width="12.42578125" bestFit="1" customWidth="1"/>
    <col min="24" max="24" width="16.140625" bestFit="1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x14ac:dyDescent="0.25">
      <c r="A3" s="14" t="s">
        <v>85</v>
      </c>
    </row>
    <row r="4" spans="1:25" ht="15" customHeight="1" x14ac:dyDescent="0.25">
      <c r="A4" s="58" t="s">
        <v>249</v>
      </c>
    </row>
    <row r="5" spans="1:25" x14ac:dyDescent="0.25">
      <c r="A5" s="58" t="s">
        <v>211</v>
      </c>
      <c r="V5" s="217"/>
    </row>
    <row r="6" spans="1:25" x14ac:dyDescent="0.25">
      <c r="A6" s="547" t="s">
        <v>26</v>
      </c>
      <c r="B6" s="529">
        <v>2018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30">
        <v>2019</v>
      </c>
      <c r="O6" s="530"/>
      <c r="P6" s="530"/>
      <c r="Q6" s="530"/>
      <c r="R6" s="530"/>
      <c r="S6" s="530"/>
      <c r="T6" s="530"/>
      <c r="U6" s="530"/>
      <c r="V6" s="530"/>
      <c r="Y6" s="217"/>
    </row>
    <row r="7" spans="1:25" ht="28.5" customHeight="1" x14ac:dyDescent="0.25">
      <c r="A7" s="547"/>
      <c r="B7" s="462" t="s">
        <v>1</v>
      </c>
      <c r="C7" s="463" t="s">
        <v>2</v>
      </c>
      <c r="D7" s="462" t="s">
        <v>3</v>
      </c>
      <c r="E7" s="464" t="s">
        <v>4</v>
      </c>
      <c r="F7" s="464" t="s">
        <v>5</v>
      </c>
      <c r="G7" s="464" t="s">
        <v>6</v>
      </c>
      <c r="H7" s="464" t="s">
        <v>7</v>
      </c>
      <c r="I7" s="464" t="s">
        <v>8</v>
      </c>
      <c r="J7" s="464" t="s">
        <v>9</v>
      </c>
      <c r="K7" s="464" t="s">
        <v>10</v>
      </c>
      <c r="L7" s="464" t="s">
        <v>11</v>
      </c>
      <c r="M7" s="464" t="s">
        <v>12</v>
      </c>
      <c r="N7" s="464" t="s">
        <v>1</v>
      </c>
      <c r="O7" s="465" t="s">
        <v>2</v>
      </c>
      <c r="P7" s="451" t="s">
        <v>3</v>
      </c>
      <c r="Q7" s="465" t="s">
        <v>4</v>
      </c>
      <c r="R7" s="488" t="s">
        <v>5</v>
      </c>
      <c r="S7" s="497" t="s">
        <v>6</v>
      </c>
      <c r="T7" s="500" t="s">
        <v>7</v>
      </c>
      <c r="U7" s="504" t="s">
        <v>8</v>
      </c>
      <c r="V7" s="504" t="s">
        <v>271</v>
      </c>
      <c r="W7" s="216"/>
    </row>
    <row r="8" spans="1:25" x14ac:dyDescent="0.25">
      <c r="A8" s="66" t="s">
        <v>13</v>
      </c>
      <c r="B8" s="240">
        <f t="shared" ref="B8:F8" si="0">SUM(B27,B34)</f>
        <v>686332.72000000009</v>
      </c>
      <c r="C8" s="240">
        <f t="shared" si="0"/>
        <v>74769.22</v>
      </c>
      <c r="D8" s="240">
        <f t="shared" si="0"/>
        <v>21319.34</v>
      </c>
      <c r="E8" s="240">
        <f t="shared" si="0"/>
        <v>1092607.77</v>
      </c>
      <c r="F8" s="240">
        <f t="shared" si="0"/>
        <v>1643985.4499999997</v>
      </c>
      <c r="G8" s="324">
        <f>SUM(G27,G34)</f>
        <v>567344.26</v>
      </c>
      <c r="H8" s="331">
        <v>60152.7</v>
      </c>
      <c r="I8" s="331">
        <v>1383</v>
      </c>
      <c r="J8" s="69">
        <f>SUM(J27,J34)</f>
        <v>0</v>
      </c>
      <c r="K8" s="69">
        <f>SUM(K27,K34)</f>
        <v>5520.1</v>
      </c>
      <c r="L8" s="69">
        <f>SUM(L27,L34)</f>
        <v>866913.26</v>
      </c>
      <c r="M8" s="69">
        <f>SUM(M27,M34)</f>
        <v>1033596.4099999999</v>
      </c>
      <c r="N8" s="68">
        <f t="shared" ref="N8:S8" si="1">+N27+N34</f>
        <v>301845.40000000002</v>
      </c>
      <c r="O8" s="69">
        <f t="shared" si="1"/>
        <v>32904.71</v>
      </c>
      <c r="P8" s="69">
        <f t="shared" si="1"/>
        <v>0</v>
      </c>
      <c r="Q8" s="69">
        <f t="shared" si="1"/>
        <v>110964.87</v>
      </c>
      <c r="R8" s="69">
        <f t="shared" si="1"/>
        <v>1049268.44</v>
      </c>
      <c r="S8" s="69">
        <f t="shared" si="1"/>
        <v>679153.55</v>
      </c>
      <c r="T8" s="69">
        <f t="shared" ref="T8:U8" si="2">+T27+T34</f>
        <v>200052.64</v>
      </c>
      <c r="U8" s="69">
        <f t="shared" si="2"/>
        <v>3507.52</v>
      </c>
      <c r="V8" s="315">
        <f t="shared" ref="V8:V34" si="3">+IFERROR((U8/I8-1)*100,"-")</f>
        <v>153.61677512653654</v>
      </c>
    </row>
    <row r="9" spans="1:25" x14ac:dyDescent="0.25">
      <c r="A9" s="67" t="s">
        <v>86</v>
      </c>
      <c r="B9" s="12">
        <f t="shared" ref="B9:H9" si="4">SUM(B10:B17)</f>
        <v>552284.93000000005</v>
      </c>
      <c r="C9" s="12">
        <f t="shared" si="4"/>
        <v>0</v>
      </c>
      <c r="D9" s="12">
        <f t="shared" si="4"/>
        <v>1949.98</v>
      </c>
      <c r="E9" s="12">
        <f t="shared" si="4"/>
        <v>631109.16</v>
      </c>
      <c r="F9" s="12">
        <f t="shared" si="4"/>
        <v>849345.43</v>
      </c>
      <c r="G9" s="12">
        <f t="shared" si="4"/>
        <v>241714.53999999998</v>
      </c>
      <c r="H9" s="12">
        <f t="shared" si="4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70">
        <f t="shared" ref="N9:S9" si="5">+SUM(N10:N17)</f>
        <v>131479.63</v>
      </c>
      <c r="O9" s="12">
        <f t="shared" si="5"/>
        <v>0</v>
      </c>
      <c r="P9" s="12">
        <f t="shared" si="5"/>
        <v>0</v>
      </c>
      <c r="Q9" s="12">
        <f t="shared" si="5"/>
        <v>48286.33</v>
      </c>
      <c r="R9" s="12">
        <f t="shared" si="5"/>
        <v>558256.28</v>
      </c>
      <c r="S9" s="12">
        <f t="shared" si="5"/>
        <v>412221.93000000005</v>
      </c>
      <c r="T9" s="12">
        <f t="shared" ref="T9:U9" si="6">+SUM(T10:T17)</f>
        <v>199458.14</v>
      </c>
      <c r="U9" s="12">
        <f t="shared" si="6"/>
        <v>619.21</v>
      </c>
      <c r="V9" s="446" t="str">
        <f t="shared" si="3"/>
        <v>-</v>
      </c>
    </row>
    <row r="10" spans="1:25" x14ac:dyDescent="0.25">
      <c r="A10" s="55" t="s">
        <v>61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42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6" t="str">
        <f t="shared" si="3"/>
        <v>-</v>
      </c>
      <c r="W10" s="217"/>
    </row>
    <row r="11" spans="1:25" x14ac:dyDescent="0.25">
      <c r="A11" s="55" t="s">
        <v>62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42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6" t="str">
        <f t="shared" si="3"/>
        <v>-</v>
      </c>
    </row>
    <row r="12" spans="1:25" x14ac:dyDescent="0.25">
      <c r="A12" s="55" t="s">
        <v>87</v>
      </c>
      <c r="B12" s="34">
        <v>20050.5</v>
      </c>
      <c r="C12" s="34">
        <v>0</v>
      </c>
      <c r="D12" s="34">
        <v>0</v>
      </c>
      <c r="E12" s="34">
        <v>40717.629999999997</v>
      </c>
      <c r="F12" s="34">
        <v>43837.55</v>
      </c>
      <c r="G12" s="258">
        <v>25530.47</v>
      </c>
      <c r="H12" s="34">
        <v>0</v>
      </c>
      <c r="I12" s="34">
        <v>0</v>
      </c>
      <c r="J12" s="34">
        <v>0</v>
      </c>
      <c r="K12" s="34">
        <v>0</v>
      </c>
      <c r="L12" s="34">
        <v>11517.34</v>
      </c>
      <c r="M12" s="34">
        <v>13485.75</v>
      </c>
      <c r="N12" s="42">
        <v>0</v>
      </c>
      <c r="O12" s="34">
        <v>0</v>
      </c>
      <c r="P12" s="34">
        <v>0</v>
      </c>
      <c r="Q12" s="34">
        <v>1611.2</v>
      </c>
      <c r="R12" s="34">
        <v>26101.02</v>
      </c>
      <c r="S12" s="34">
        <v>62069.42</v>
      </c>
      <c r="T12" s="34">
        <v>40027.730000000003</v>
      </c>
      <c r="U12" s="34">
        <v>0</v>
      </c>
      <c r="V12" s="36" t="str">
        <f t="shared" si="3"/>
        <v>-</v>
      </c>
      <c r="Y12" s="217"/>
    </row>
    <row r="13" spans="1:25" x14ac:dyDescent="0.25">
      <c r="A13" s="55" t="s">
        <v>88</v>
      </c>
      <c r="B13" s="34">
        <v>240344.16</v>
      </c>
      <c r="C13" s="34">
        <v>0</v>
      </c>
      <c r="D13" s="34">
        <v>0</v>
      </c>
      <c r="E13" s="34">
        <v>207924.04</v>
      </c>
      <c r="F13" s="34">
        <v>294150.86</v>
      </c>
      <c r="G13" s="258">
        <v>60726.65</v>
      </c>
      <c r="H13" s="34">
        <v>0</v>
      </c>
      <c r="I13" s="34">
        <v>0</v>
      </c>
      <c r="J13" s="34">
        <v>0</v>
      </c>
      <c r="K13" s="34">
        <v>0</v>
      </c>
      <c r="L13" s="34">
        <v>171103.69</v>
      </c>
      <c r="M13" s="34">
        <v>217381.09</v>
      </c>
      <c r="N13" s="42">
        <v>27968.83</v>
      </c>
      <c r="O13" s="34">
        <v>0</v>
      </c>
      <c r="P13" s="34">
        <v>0</v>
      </c>
      <c r="Q13" s="34">
        <v>9072.69</v>
      </c>
      <c r="R13" s="34">
        <v>225880.12</v>
      </c>
      <c r="S13" s="34">
        <v>229691.84</v>
      </c>
      <c r="T13" s="34">
        <v>105256.66</v>
      </c>
      <c r="U13" s="34">
        <v>0</v>
      </c>
      <c r="V13" s="36" t="str">
        <f t="shared" si="3"/>
        <v>-</v>
      </c>
    </row>
    <row r="14" spans="1:25" x14ac:dyDescent="0.25">
      <c r="A14" s="55" t="s">
        <v>63</v>
      </c>
      <c r="B14" s="34">
        <v>48748.35</v>
      </c>
      <c r="C14" s="34">
        <v>0</v>
      </c>
      <c r="D14" s="34">
        <v>0</v>
      </c>
      <c r="E14" s="34">
        <v>116086.57</v>
      </c>
      <c r="F14" s="34">
        <v>86404.68</v>
      </c>
      <c r="G14" s="258">
        <v>29789.71</v>
      </c>
      <c r="H14" s="34">
        <v>0</v>
      </c>
      <c r="I14" s="34">
        <v>0</v>
      </c>
      <c r="J14" s="34">
        <v>0</v>
      </c>
      <c r="K14" s="34">
        <v>0</v>
      </c>
      <c r="L14" s="34">
        <v>49236.22</v>
      </c>
      <c r="M14" s="34">
        <v>59324.83</v>
      </c>
      <c r="N14" s="42">
        <v>1213.58</v>
      </c>
      <c r="O14" s="34">
        <v>0</v>
      </c>
      <c r="P14" s="34">
        <v>0</v>
      </c>
      <c r="Q14" s="34">
        <v>4147.5200000000004</v>
      </c>
      <c r="R14" s="34">
        <v>60260.66</v>
      </c>
      <c r="S14" s="34">
        <v>12344.4</v>
      </c>
      <c r="T14" s="34">
        <v>2244.46</v>
      </c>
      <c r="U14" s="34">
        <v>0</v>
      </c>
      <c r="V14" s="36" t="str">
        <f t="shared" si="3"/>
        <v>-</v>
      </c>
    </row>
    <row r="15" spans="1:25" x14ac:dyDescent="0.25">
      <c r="A15" s="55" t="s">
        <v>275</v>
      </c>
      <c r="B15" s="34">
        <v>230094.07</v>
      </c>
      <c r="C15" s="34">
        <v>0</v>
      </c>
      <c r="D15" s="34">
        <v>1949.98</v>
      </c>
      <c r="E15" s="34">
        <v>248645.28</v>
      </c>
      <c r="F15" s="34">
        <v>401694.68</v>
      </c>
      <c r="G15" s="258">
        <v>123958.14</v>
      </c>
      <c r="H15" s="34">
        <v>0</v>
      </c>
      <c r="I15" s="34">
        <v>0</v>
      </c>
      <c r="J15" s="34">
        <v>0</v>
      </c>
      <c r="K15" s="34">
        <v>0</v>
      </c>
      <c r="L15" s="34">
        <v>238341.03</v>
      </c>
      <c r="M15" s="34">
        <v>263256.95</v>
      </c>
      <c r="N15" s="42">
        <v>97365.119999999995</v>
      </c>
      <c r="O15" s="34">
        <v>0</v>
      </c>
      <c r="P15" s="34">
        <v>0</v>
      </c>
      <c r="Q15" s="34">
        <v>31710.18</v>
      </c>
      <c r="R15" s="34">
        <v>232403.48</v>
      </c>
      <c r="S15" s="34">
        <v>107707.38</v>
      </c>
      <c r="T15" s="34">
        <v>50442.28</v>
      </c>
      <c r="U15" s="34">
        <v>619.21</v>
      </c>
      <c r="V15" s="36" t="str">
        <f t="shared" si="3"/>
        <v>-</v>
      </c>
    </row>
    <row r="16" spans="1:25" x14ac:dyDescent="0.25">
      <c r="A16" s="55" t="s">
        <v>65</v>
      </c>
      <c r="B16" s="34">
        <v>13047.85</v>
      </c>
      <c r="C16" s="34">
        <v>0</v>
      </c>
      <c r="D16" s="34">
        <v>0</v>
      </c>
      <c r="E16" s="34">
        <v>17735.64</v>
      </c>
      <c r="F16" s="34">
        <v>23257.66</v>
      </c>
      <c r="G16" s="258">
        <v>1709.57</v>
      </c>
      <c r="H16" s="34">
        <v>0</v>
      </c>
      <c r="I16" s="34">
        <v>0</v>
      </c>
      <c r="J16" s="34">
        <v>0</v>
      </c>
      <c r="K16" s="34">
        <v>0</v>
      </c>
      <c r="L16" s="34">
        <v>15398.86</v>
      </c>
      <c r="M16" s="34">
        <v>10852.29</v>
      </c>
      <c r="N16" s="42">
        <v>4932.1000000000004</v>
      </c>
      <c r="O16" s="34">
        <v>0</v>
      </c>
      <c r="P16" s="34">
        <v>0</v>
      </c>
      <c r="Q16" s="34">
        <v>1744.74</v>
      </c>
      <c r="R16" s="34">
        <v>13611</v>
      </c>
      <c r="S16" s="34">
        <v>408.89</v>
      </c>
      <c r="T16" s="34">
        <v>1487.01</v>
      </c>
      <c r="U16" s="34">
        <v>0</v>
      </c>
      <c r="V16" s="36" t="str">
        <f t="shared" si="3"/>
        <v>-</v>
      </c>
    </row>
    <row r="17" spans="1:22" x14ac:dyDescent="0.25">
      <c r="A17" s="55" t="s">
        <v>79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42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6" t="str">
        <f t="shared" si="3"/>
        <v>-</v>
      </c>
    </row>
    <row r="18" spans="1:22" x14ac:dyDescent="0.25">
      <c r="A18" s="67" t="s">
        <v>89</v>
      </c>
      <c r="B18" s="12">
        <f t="shared" ref="B18:D18" si="7">SUM(B19:B26)</f>
        <v>129135.55000000002</v>
      </c>
      <c r="C18" s="12">
        <f t="shared" si="7"/>
        <v>0</v>
      </c>
      <c r="D18" s="12">
        <f t="shared" si="7"/>
        <v>204.88</v>
      </c>
      <c r="E18" s="12">
        <f>SUM(E19:E26)</f>
        <v>458325.23</v>
      </c>
      <c r="F18" s="12">
        <v>791272.6399999999</v>
      </c>
      <c r="G18" s="325">
        <f>SUM(G19:G26)</f>
        <v>268593.43000000005</v>
      </c>
      <c r="H18" s="325">
        <f>SUM(H19:H26)</f>
        <v>3600.09</v>
      </c>
      <c r="I18" s="325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70">
        <f t="shared" ref="N18:U18" si="8">+SUM(N19:N26)</f>
        <v>37571.67</v>
      </c>
      <c r="O18" s="12">
        <f t="shared" si="8"/>
        <v>0</v>
      </c>
      <c r="P18" s="12">
        <f t="shared" si="8"/>
        <v>0</v>
      </c>
      <c r="Q18" s="12">
        <f t="shared" si="8"/>
        <v>62678.54</v>
      </c>
      <c r="R18" s="12">
        <f t="shared" si="8"/>
        <v>491012.16</v>
      </c>
      <c r="S18" s="12">
        <f t="shared" si="8"/>
        <v>228621.14</v>
      </c>
      <c r="T18" s="12">
        <f t="shared" si="8"/>
        <v>594.5</v>
      </c>
      <c r="U18" s="12">
        <f t="shared" si="8"/>
        <v>39.67</v>
      </c>
      <c r="V18" s="446">
        <f t="shared" si="3"/>
        <v>-87.220539913665363</v>
      </c>
    </row>
    <row r="19" spans="1:22" x14ac:dyDescent="0.25">
      <c r="A19" s="55" t="s">
        <v>66</v>
      </c>
      <c r="B19" s="34">
        <v>56737.61</v>
      </c>
      <c r="C19" s="34">
        <v>0</v>
      </c>
      <c r="D19" s="34">
        <v>0</v>
      </c>
      <c r="E19" s="34">
        <v>80383.039999999994</v>
      </c>
      <c r="F19" s="34">
        <v>126626.19</v>
      </c>
      <c r="G19" s="258">
        <v>8457.27</v>
      </c>
      <c r="H19" s="34">
        <v>0</v>
      </c>
      <c r="I19" s="34">
        <v>0</v>
      </c>
      <c r="J19" s="34">
        <v>0</v>
      </c>
      <c r="K19" s="34">
        <v>0</v>
      </c>
      <c r="L19" s="34">
        <v>59946.27</v>
      </c>
      <c r="M19" s="34">
        <v>71550.11</v>
      </c>
      <c r="N19" s="42">
        <v>776.09</v>
      </c>
      <c r="O19" s="34">
        <v>0</v>
      </c>
      <c r="P19" s="34">
        <v>0</v>
      </c>
      <c r="Q19" s="34">
        <v>12973.43</v>
      </c>
      <c r="R19" s="34">
        <v>62712.160000000003</v>
      </c>
      <c r="S19" s="34">
        <v>925.62</v>
      </c>
      <c r="T19" s="34">
        <v>0</v>
      </c>
      <c r="U19" s="34">
        <v>0</v>
      </c>
      <c r="V19" s="36" t="str">
        <f t="shared" si="3"/>
        <v>-</v>
      </c>
    </row>
    <row r="20" spans="1:22" x14ac:dyDescent="0.25">
      <c r="A20" s="55" t="s">
        <v>90</v>
      </c>
      <c r="B20" s="34">
        <v>31111.18</v>
      </c>
      <c r="C20" s="34">
        <v>0</v>
      </c>
      <c r="D20" s="34">
        <v>0</v>
      </c>
      <c r="E20" s="34">
        <v>56988.61</v>
      </c>
      <c r="F20" s="34">
        <v>99938.93</v>
      </c>
      <c r="G20" s="258">
        <v>9453.2999999999993</v>
      </c>
      <c r="H20" s="34">
        <v>0</v>
      </c>
      <c r="I20" s="34">
        <v>0</v>
      </c>
      <c r="J20" s="34">
        <v>0</v>
      </c>
      <c r="K20" s="34">
        <v>0</v>
      </c>
      <c r="L20" s="34">
        <v>40569.17</v>
      </c>
      <c r="M20" s="34">
        <v>61698.48</v>
      </c>
      <c r="N20" s="42">
        <v>1013.27</v>
      </c>
      <c r="O20" s="34">
        <v>0</v>
      </c>
      <c r="P20" s="34">
        <v>0</v>
      </c>
      <c r="Q20" s="34">
        <v>9075.08</v>
      </c>
      <c r="R20" s="34">
        <v>50646.6</v>
      </c>
      <c r="S20" s="34">
        <v>0</v>
      </c>
      <c r="T20" s="34">
        <v>217.84</v>
      </c>
      <c r="U20" s="34">
        <v>0</v>
      </c>
      <c r="V20" s="36" t="str">
        <f t="shared" si="3"/>
        <v>-</v>
      </c>
    </row>
    <row r="21" spans="1:22" x14ac:dyDescent="0.25">
      <c r="A21" s="55" t="s">
        <v>80</v>
      </c>
      <c r="B21" s="34">
        <v>18477.689999999999</v>
      </c>
      <c r="C21" s="34">
        <v>0</v>
      </c>
      <c r="D21" s="34">
        <v>0</v>
      </c>
      <c r="E21" s="34">
        <v>33305.96</v>
      </c>
      <c r="F21" s="34">
        <v>64103.4</v>
      </c>
      <c r="G21" s="258">
        <v>25860.15</v>
      </c>
      <c r="H21" s="34">
        <v>0</v>
      </c>
      <c r="I21" s="34">
        <v>0</v>
      </c>
      <c r="J21" s="34">
        <v>0</v>
      </c>
      <c r="K21" s="34">
        <v>0</v>
      </c>
      <c r="L21" s="34">
        <v>28017.91</v>
      </c>
      <c r="M21" s="34">
        <v>41869.96</v>
      </c>
      <c r="N21" s="42">
        <v>1000.87</v>
      </c>
      <c r="O21" s="34">
        <v>0</v>
      </c>
      <c r="P21" s="34">
        <v>0</v>
      </c>
      <c r="Q21" s="34">
        <v>3372.36</v>
      </c>
      <c r="R21" s="34">
        <v>28629.68</v>
      </c>
      <c r="S21" s="34">
        <v>850.08</v>
      </c>
      <c r="T21" s="34">
        <v>0</v>
      </c>
      <c r="U21" s="34">
        <v>0</v>
      </c>
      <c r="V21" s="36" t="str">
        <f t="shared" si="3"/>
        <v>-</v>
      </c>
    </row>
    <row r="22" spans="1:22" x14ac:dyDescent="0.25">
      <c r="A22" s="55" t="s">
        <v>67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42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6" t="str">
        <f t="shared" si="3"/>
        <v>-</v>
      </c>
    </row>
    <row r="23" spans="1:22" x14ac:dyDescent="0.25">
      <c r="A23" s="55" t="s">
        <v>68</v>
      </c>
      <c r="B23" s="34">
        <v>19097.22</v>
      </c>
      <c r="C23" s="34">
        <v>0</v>
      </c>
      <c r="D23" s="34">
        <v>0</v>
      </c>
      <c r="E23" s="34">
        <v>74849.84</v>
      </c>
      <c r="F23" s="34">
        <v>167835.33</v>
      </c>
      <c r="G23" s="258">
        <v>45393.73</v>
      </c>
      <c r="H23" s="34">
        <v>0</v>
      </c>
      <c r="I23" s="34">
        <v>0</v>
      </c>
      <c r="J23" s="34">
        <v>0</v>
      </c>
      <c r="K23" s="34">
        <v>0</v>
      </c>
      <c r="L23" s="34">
        <v>42193.57</v>
      </c>
      <c r="M23" s="34">
        <v>83774.17</v>
      </c>
      <c r="N23" s="42">
        <v>2680.85</v>
      </c>
      <c r="O23" s="34">
        <v>0</v>
      </c>
      <c r="P23" s="34">
        <v>0</v>
      </c>
      <c r="Q23" s="34">
        <v>9303.5400000000009</v>
      </c>
      <c r="R23" s="34">
        <v>70210.649999999994</v>
      </c>
      <c r="S23" s="34">
        <v>10505.52</v>
      </c>
      <c r="T23" s="34">
        <v>0</v>
      </c>
      <c r="U23" s="34">
        <v>0</v>
      </c>
      <c r="V23" s="36" t="str">
        <f t="shared" si="3"/>
        <v>-</v>
      </c>
    </row>
    <row r="24" spans="1:22" x14ac:dyDescent="0.25">
      <c r="A24" s="55" t="s">
        <v>276</v>
      </c>
      <c r="B24" s="34">
        <v>3711.85</v>
      </c>
      <c r="C24" s="34">
        <v>0</v>
      </c>
      <c r="D24" s="34">
        <v>204.88</v>
      </c>
      <c r="E24" s="34">
        <v>94139.22</v>
      </c>
      <c r="F24" s="34">
        <v>183639.79</v>
      </c>
      <c r="G24" s="258">
        <v>48575.41</v>
      </c>
      <c r="H24" s="34">
        <v>3600.09</v>
      </c>
      <c r="I24" s="34">
        <v>0</v>
      </c>
      <c r="J24" s="34">
        <v>0</v>
      </c>
      <c r="K24" s="34">
        <v>0</v>
      </c>
      <c r="L24" s="34">
        <v>35018.699999999997</v>
      </c>
      <c r="M24" s="34">
        <v>115680.23</v>
      </c>
      <c r="N24" s="42">
        <v>19452.52</v>
      </c>
      <c r="O24" s="34">
        <v>0</v>
      </c>
      <c r="P24" s="34">
        <v>0</v>
      </c>
      <c r="Q24" s="34">
        <v>9527.27</v>
      </c>
      <c r="R24" s="34">
        <v>124646.2</v>
      </c>
      <c r="S24" s="34">
        <v>34938.160000000003</v>
      </c>
      <c r="T24" s="34">
        <v>376.66</v>
      </c>
      <c r="U24" s="34">
        <v>39.67</v>
      </c>
      <c r="V24" s="36" t="str">
        <f t="shared" si="3"/>
        <v>-</v>
      </c>
    </row>
    <row r="25" spans="1:22" x14ac:dyDescent="0.25">
      <c r="A25" s="55" t="s">
        <v>82</v>
      </c>
      <c r="B25" s="34">
        <v>0</v>
      </c>
      <c r="C25" s="34">
        <v>0</v>
      </c>
      <c r="D25" s="34">
        <v>0</v>
      </c>
      <c r="E25" s="34">
        <v>50863.37</v>
      </c>
      <c r="F25" s="34">
        <v>65412.57</v>
      </c>
      <c r="G25" s="258">
        <v>64478.98</v>
      </c>
      <c r="H25" s="34">
        <v>0</v>
      </c>
      <c r="I25" s="34">
        <v>0</v>
      </c>
      <c r="J25" s="34">
        <v>0</v>
      </c>
      <c r="K25" s="34">
        <v>0</v>
      </c>
      <c r="L25" s="34">
        <v>66378.710000000006</v>
      </c>
      <c r="M25" s="34">
        <v>27855.55</v>
      </c>
      <c r="N25" s="42">
        <v>1740.28</v>
      </c>
      <c r="O25" s="34">
        <v>0</v>
      </c>
      <c r="P25" s="34">
        <v>0</v>
      </c>
      <c r="Q25" s="34">
        <v>4302.4799999999996</v>
      </c>
      <c r="R25" s="34">
        <v>55461.38</v>
      </c>
      <c r="S25" s="34">
        <v>53059.53</v>
      </c>
      <c r="T25" s="34">
        <v>0</v>
      </c>
      <c r="U25" s="34">
        <v>0</v>
      </c>
      <c r="V25" s="36" t="str">
        <f t="shared" si="3"/>
        <v>-</v>
      </c>
    </row>
    <row r="26" spans="1:22" x14ac:dyDescent="0.25">
      <c r="A26" s="55" t="s">
        <v>70</v>
      </c>
      <c r="B26" s="34">
        <v>0</v>
      </c>
      <c r="C26" s="34">
        <v>0</v>
      </c>
      <c r="D26" s="34">
        <v>0</v>
      </c>
      <c r="E26" s="34">
        <v>67795.19</v>
      </c>
      <c r="F26" s="34">
        <v>83716.429999999993</v>
      </c>
      <c r="G26" s="258">
        <v>66374.59</v>
      </c>
      <c r="H26" s="34">
        <v>0</v>
      </c>
      <c r="I26" s="34">
        <v>310.42</v>
      </c>
      <c r="J26" s="34">
        <v>0</v>
      </c>
      <c r="K26" s="34">
        <v>0</v>
      </c>
      <c r="L26" s="34">
        <v>100181.94</v>
      </c>
      <c r="M26" s="34">
        <v>66867</v>
      </c>
      <c r="N26" s="42">
        <v>10907.79</v>
      </c>
      <c r="O26" s="34">
        <v>0</v>
      </c>
      <c r="P26" s="34">
        <v>0</v>
      </c>
      <c r="Q26" s="34">
        <v>14124.38</v>
      </c>
      <c r="R26" s="34">
        <v>98705.49</v>
      </c>
      <c r="S26" s="34">
        <v>128342.23</v>
      </c>
      <c r="T26" s="34">
        <v>0</v>
      </c>
      <c r="U26" s="34">
        <v>0</v>
      </c>
      <c r="V26" s="36">
        <f t="shared" si="3"/>
        <v>-100</v>
      </c>
    </row>
    <row r="27" spans="1:22" x14ac:dyDescent="0.25">
      <c r="A27" s="416" t="s">
        <v>91</v>
      </c>
      <c r="B27" s="417">
        <f>+B9+B18</f>
        <v>681420.4800000001</v>
      </c>
      <c r="C27" s="417">
        <f>+C9+C18</f>
        <v>0</v>
      </c>
      <c r="D27" s="417">
        <f>+D9+D18</f>
        <v>2154.86</v>
      </c>
      <c r="E27" s="417">
        <f>+E9+E18</f>
        <v>1089434.3900000001</v>
      </c>
      <c r="F27" s="417">
        <v>1640618.0699999998</v>
      </c>
      <c r="G27" s="418">
        <f>+G9+G18</f>
        <v>510307.97000000003</v>
      </c>
      <c r="H27" s="418">
        <f>+H9+H18</f>
        <v>3600.09</v>
      </c>
      <c r="I27" s="325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70">
        <f t="shared" ref="N27:U27" si="9">+SUM(N18,N9)</f>
        <v>169051.3</v>
      </c>
      <c r="O27" s="12">
        <f t="shared" si="9"/>
        <v>0</v>
      </c>
      <c r="P27" s="12">
        <f t="shared" si="9"/>
        <v>0</v>
      </c>
      <c r="Q27" s="12">
        <f t="shared" si="9"/>
        <v>110964.87</v>
      </c>
      <c r="R27" s="12">
        <f t="shared" si="9"/>
        <v>1049268.44</v>
      </c>
      <c r="S27" s="12">
        <f t="shared" si="9"/>
        <v>640843.07000000007</v>
      </c>
      <c r="T27" s="12">
        <f t="shared" si="9"/>
        <v>200052.64</v>
      </c>
      <c r="U27" s="12">
        <f t="shared" si="9"/>
        <v>658.88</v>
      </c>
      <c r="V27" s="447">
        <f t="shared" si="3"/>
        <v>112.25436505379807</v>
      </c>
    </row>
    <row r="28" spans="1:22" x14ac:dyDescent="0.25">
      <c r="A28" s="56" t="s">
        <v>83</v>
      </c>
      <c r="B28" s="34">
        <v>898.08</v>
      </c>
      <c r="C28" s="34">
        <v>5236.99</v>
      </c>
      <c r="D28" s="34">
        <v>0</v>
      </c>
      <c r="E28" s="34">
        <v>0</v>
      </c>
      <c r="F28" s="34">
        <v>0</v>
      </c>
      <c r="G28" s="258">
        <v>2225.81</v>
      </c>
      <c r="H28" s="258">
        <v>1123.98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42">
        <v>33214.03</v>
      </c>
      <c r="O28" s="419">
        <v>4301.97</v>
      </c>
      <c r="P28" s="34">
        <v>0</v>
      </c>
      <c r="Q28" s="34">
        <v>0</v>
      </c>
      <c r="R28" s="34">
        <v>0</v>
      </c>
      <c r="S28" s="34">
        <v>5742.27</v>
      </c>
      <c r="T28" s="34">
        <v>0</v>
      </c>
      <c r="U28" s="34">
        <v>340.47</v>
      </c>
      <c r="V28" s="36" t="str">
        <f t="shared" si="3"/>
        <v>-</v>
      </c>
    </row>
    <row r="29" spans="1:22" x14ac:dyDescent="0.25">
      <c r="A29" s="56" t="s">
        <v>92</v>
      </c>
      <c r="B29" s="34">
        <v>410.05</v>
      </c>
      <c r="C29" s="34">
        <v>12688.41</v>
      </c>
      <c r="D29" s="34">
        <v>40.380000000000003</v>
      </c>
      <c r="E29" s="34">
        <v>0</v>
      </c>
      <c r="F29" s="34">
        <v>0</v>
      </c>
      <c r="G29" s="258">
        <v>1263.1099999999999</v>
      </c>
      <c r="H29" s="258">
        <v>11721.71</v>
      </c>
      <c r="I29" s="258">
        <v>165.4</v>
      </c>
      <c r="J29" s="34">
        <v>0</v>
      </c>
      <c r="K29" s="34">
        <v>9.7100000000000009</v>
      </c>
      <c r="L29" s="34">
        <v>0</v>
      </c>
      <c r="M29" s="34">
        <v>0</v>
      </c>
      <c r="N29" s="42">
        <v>26009.54</v>
      </c>
      <c r="O29" s="419">
        <v>4260.57</v>
      </c>
      <c r="P29" s="34">
        <v>0</v>
      </c>
      <c r="Q29" s="34">
        <v>0</v>
      </c>
      <c r="R29" s="34">
        <v>0</v>
      </c>
      <c r="S29" s="34">
        <v>1155.56</v>
      </c>
      <c r="T29" s="34">
        <v>0</v>
      </c>
      <c r="U29" s="34">
        <v>88.18</v>
      </c>
      <c r="V29" s="36">
        <f t="shared" si="3"/>
        <v>-46.686819830713425</v>
      </c>
    </row>
    <row r="30" spans="1:22" x14ac:dyDescent="0.25">
      <c r="A30" s="56" t="s">
        <v>84</v>
      </c>
      <c r="B30" s="34">
        <v>1519.27</v>
      </c>
      <c r="C30" s="304">
        <v>6168.56</v>
      </c>
      <c r="D30" s="306">
        <v>2647.67</v>
      </c>
      <c r="E30" s="306">
        <v>0</v>
      </c>
      <c r="F30" s="239">
        <v>0</v>
      </c>
      <c r="G30" s="332">
        <v>18839.38</v>
      </c>
      <c r="H30" s="332">
        <v>13059.15</v>
      </c>
      <c r="I30" s="332">
        <v>115.64</v>
      </c>
      <c r="J30" s="34">
        <v>0</v>
      </c>
      <c r="K30" s="34">
        <v>0</v>
      </c>
      <c r="L30" s="34">
        <v>0</v>
      </c>
      <c r="M30" s="34">
        <v>0</v>
      </c>
      <c r="N30" s="42">
        <v>27795.15</v>
      </c>
      <c r="O30" s="419">
        <v>8884.2800000000007</v>
      </c>
      <c r="P30" s="34">
        <v>0</v>
      </c>
      <c r="Q30" s="34">
        <v>0</v>
      </c>
      <c r="R30" s="34">
        <v>0</v>
      </c>
      <c r="S30" s="34">
        <v>5706.3</v>
      </c>
      <c r="T30" s="34">
        <v>0</v>
      </c>
      <c r="U30" s="34">
        <v>0</v>
      </c>
      <c r="V30" s="36">
        <f t="shared" si="3"/>
        <v>-100</v>
      </c>
    </row>
    <row r="31" spans="1:22" x14ac:dyDescent="0.25">
      <c r="A31" s="56" t="s">
        <v>93</v>
      </c>
      <c r="B31" s="34">
        <v>0</v>
      </c>
      <c r="C31" s="305">
        <v>5352.35</v>
      </c>
      <c r="D31" s="306">
        <v>0</v>
      </c>
      <c r="E31" s="306">
        <v>0</v>
      </c>
      <c r="F31" s="239">
        <v>0</v>
      </c>
      <c r="G31" s="332">
        <v>10471.77</v>
      </c>
      <c r="H31" s="332">
        <v>7886.22</v>
      </c>
      <c r="I31" s="332">
        <v>36.22</v>
      </c>
      <c r="J31" s="34">
        <v>0</v>
      </c>
      <c r="K31" s="34">
        <v>0</v>
      </c>
      <c r="L31" s="34">
        <v>0</v>
      </c>
      <c r="M31" s="34">
        <v>0</v>
      </c>
      <c r="N31" s="42">
        <v>26195.02</v>
      </c>
      <c r="O31" s="419">
        <v>7128.22</v>
      </c>
      <c r="P31" s="34">
        <v>0</v>
      </c>
      <c r="Q31" s="34">
        <v>0</v>
      </c>
      <c r="R31" s="34">
        <v>0</v>
      </c>
      <c r="S31" s="34">
        <v>4117.42</v>
      </c>
      <c r="T31" s="34">
        <v>0</v>
      </c>
      <c r="U31" s="34">
        <v>0</v>
      </c>
      <c r="V31" s="36">
        <f t="shared" si="3"/>
        <v>-100</v>
      </c>
    </row>
    <row r="32" spans="1:22" s="272" customFormat="1" x14ac:dyDescent="0.25">
      <c r="A32" s="349" t="s">
        <v>226</v>
      </c>
      <c r="B32" s="352">
        <v>832.2</v>
      </c>
      <c r="C32" s="352">
        <v>19606.09</v>
      </c>
      <c r="D32" s="352">
        <v>9053.84</v>
      </c>
      <c r="E32" s="352">
        <v>1987.7</v>
      </c>
      <c r="F32" s="353">
        <v>3367.38</v>
      </c>
      <c r="G32" s="354">
        <v>19599.849999999999</v>
      </c>
      <c r="H32" s="354">
        <v>14308.53</v>
      </c>
      <c r="I32" s="354">
        <v>755.32</v>
      </c>
      <c r="J32" s="267">
        <v>0</v>
      </c>
      <c r="K32" s="267">
        <v>5510.39</v>
      </c>
      <c r="L32" s="267">
        <v>9009.85</v>
      </c>
      <c r="M32" s="267">
        <v>0</v>
      </c>
      <c r="N32" s="350">
        <v>19580.36</v>
      </c>
      <c r="O32" s="419">
        <v>8329.67</v>
      </c>
      <c r="P32" s="34">
        <v>0</v>
      </c>
      <c r="Q32" s="34">
        <v>0</v>
      </c>
      <c r="R32" s="34">
        <v>0</v>
      </c>
      <c r="S32" s="34">
        <v>15689.74</v>
      </c>
      <c r="T32" s="34">
        <v>0</v>
      </c>
      <c r="U32" s="34">
        <v>2419.9899999999998</v>
      </c>
      <c r="V32" s="351">
        <f t="shared" si="3"/>
        <v>220.39268124768304</v>
      </c>
    </row>
    <row r="33" spans="1:23" x14ac:dyDescent="0.25">
      <c r="A33" s="56" t="s">
        <v>71</v>
      </c>
      <c r="B33" s="306">
        <v>1252.6400000000001</v>
      </c>
      <c r="C33" s="34">
        <v>25716.82</v>
      </c>
      <c r="D33" s="34">
        <v>7422.59</v>
      </c>
      <c r="E33" s="34">
        <v>1185.68</v>
      </c>
      <c r="F33" s="34">
        <v>0</v>
      </c>
      <c r="G33" s="258">
        <v>4636.37</v>
      </c>
      <c r="H33" s="258">
        <v>8453.02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42">
        <v>0</v>
      </c>
      <c r="O33" s="34">
        <v>0</v>
      </c>
      <c r="P33" s="34">
        <v>0</v>
      </c>
      <c r="Q33" s="34">
        <v>0</v>
      </c>
      <c r="R33" s="34">
        <v>0</v>
      </c>
      <c r="S33" s="34">
        <v>5899.19</v>
      </c>
      <c r="T33" s="34">
        <v>0</v>
      </c>
      <c r="U33" s="34">
        <v>0</v>
      </c>
      <c r="V33" s="36" t="str">
        <f t="shared" si="3"/>
        <v>-</v>
      </c>
    </row>
    <row r="34" spans="1:23" x14ac:dyDescent="0.25">
      <c r="A34" s="411" t="s">
        <v>94</v>
      </c>
      <c r="B34" s="412">
        <f>SUM(B28:B33)</f>
        <v>4912.2400000000007</v>
      </c>
      <c r="C34" s="412">
        <f t="shared" ref="C34" si="10">SUM(C28:C33)</f>
        <v>74769.22</v>
      </c>
      <c r="D34" s="412">
        <f>SUM(D28:D33)</f>
        <v>19164.48</v>
      </c>
      <c r="E34" s="412">
        <f>SUM(E28:E33)</f>
        <v>3173.38</v>
      </c>
      <c r="F34" s="412">
        <v>3367.38</v>
      </c>
      <c r="G34" s="414">
        <f>SUM(G28:G33)</f>
        <v>57036.290000000008</v>
      </c>
      <c r="H34" s="414">
        <f>SUM(H28:H33)</f>
        <v>56552.61</v>
      </c>
      <c r="I34" s="414">
        <v>1072.58</v>
      </c>
      <c r="J34" s="412">
        <f>SUM(J28:J33)</f>
        <v>0</v>
      </c>
      <c r="K34" s="414">
        <f>SUM(K28:K33)</f>
        <v>5520.1</v>
      </c>
      <c r="L34" s="414">
        <f>SUM(L28:L33)</f>
        <v>9009.85</v>
      </c>
      <c r="M34" s="415">
        <f>SUM(M28:M33)</f>
        <v>0</v>
      </c>
      <c r="N34" s="420">
        <f t="shared" ref="N34:U34" si="11">+SUM(N28:N33)</f>
        <v>132794.1</v>
      </c>
      <c r="O34" s="414">
        <f t="shared" si="11"/>
        <v>32904.71</v>
      </c>
      <c r="P34" s="412">
        <f t="shared" si="11"/>
        <v>0</v>
      </c>
      <c r="Q34" s="412">
        <f t="shared" si="11"/>
        <v>0</v>
      </c>
      <c r="R34" s="412">
        <f t="shared" si="11"/>
        <v>0</v>
      </c>
      <c r="S34" s="412">
        <f t="shared" si="11"/>
        <v>38310.480000000003</v>
      </c>
      <c r="T34" s="412">
        <f t="shared" si="11"/>
        <v>0</v>
      </c>
      <c r="U34" s="412">
        <f t="shared" si="11"/>
        <v>2848.64</v>
      </c>
      <c r="V34" s="413">
        <f t="shared" si="3"/>
        <v>165.58764847377353</v>
      </c>
    </row>
    <row r="35" spans="1:23" s="309" customFormat="1" x14ac:dyDescent="0.25">
      <c r="A35" s="513" t="s">
        <v>277</v>
      </c>
    </row>
    <row r="36" spans="1:23" ht="14.25" customHeight="1" x14ac:dyDescent="0.25">
      <c r="A36" s="2" t="s">
        <v>23</v>
      </c>
    </row>
    <row r="37" spans="1:23" ht="18.75" x14ac:dyDescent="0.3">
      <c r="A37" s="2" t="s">
        <v>268</v>
      </c>
      <c r="C37" s="327"/>
      <c r="H37" s="334"/>
      <c r="I37" s="334"/>
      <c r="J37" s="327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</row>
    <row r="38" spans="1:23" x14ac:dyDescent="0.25">
      <c r="A38" s="3" t="s">
        <v>207</v>
      </c>
      <c r="E38" s="217"/>
      <c r="H38" s="334"/>
      <c r="I38" s="334"/>
      <c r="J38" s="1"/>
      <c r="K38" s="334"/>
      <c r="L38" s="514"/>
      <c r="M38" s="334"/>
      <c r="N38" s="334"/>
      <c r="O38" s="334"/>
      <c r="P38" s="334"/>
      <c r="Q38" s="334"/>
      <c r="R38" s="334"/>
      <c r="S38" s="334"/>
      <c r="T38" s="334"/>
      <c r="U38" s="334"/>
      <c r="W38" s="343"/>
    </row>
    <row r="39" spans="1:23" ht="18.75" x14ac:dyDescent="0.3">
      <c r="A39" s="323" t="s">
        <v>232</v>
      </c>
      <c r="C39" s="326"/>
      <c r="J39" s="326"/>
    </row>
    <row r="40" spans="1:23" x14ac:dyDescent="0.25">
      <c r="D40" s="217"/>
      <c r="K40" s="217"/>
    </row>
    <row r="41" spans="1:23" x14ac:dyDescent="0.25">
      <c r="D41" s="217"/>
      <c r="K41" s="347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3" x14ac:dyDescent="0.25">
      <c r="D42" s="217"/>
      <c r="K42" s="347"/>
    </row>
    <row r="43" spans="1:23" x14ac:dyDescent="0.25">
      <c r="D43" s="217"/>
    </row>
    <row r="44" spans="1:23" ht="15.75" x14ac:dyDescent="0.25">
      <c r="D44" s="333"/>
      <c r="K44" s="217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9"/>
      <c r="W44" s="309"/>
    </row>
    <row r="45" spans="1:23" ht="15.75" x14ac:dyDescent="0.25">
      <c r="D45" s="217"/>
      <c r="E45" s="328"/>
      <c r="F45" s="329"/>
    </row>
    <row r="46" spans="1:23" x14ac:dyDescent="0.25">
      <c r="K46" s="218"/>
    </row>
    <row r="47" spans="1:23" ht="18.75" x14ac:dyDescent="0.3">
      <c r="C47" s="327"/>
      <c r="G47" s="327"/>
      <c r="K47" s="218"/>
      <c r="L47" s="216"/>
    </row>
    <row r="48" spans="1:23" x14ac:dyDescent="0.25">
      <c r="C48" s="309"/>
    </row>
    <row r="49" spans="3:24" ht="18.75" x14ac:dyDescent="0.3">
      <c r="C49" s="326"/>
      <c r="G49" s="326"/>
    </row>
    <row r="50" spans="3:24" x14ac:dyDescent="0.25">
      <c r="D50" s="217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</row>
    <row r="51" spans="3:24" x14ac:dyDescent="0.25">
      <c r="D51" s="217"/>
      <c r="H51" s="333"/>
    </row>
    <row r="52" spans="3:24" x14ac:dyDescent="0.25">
      <c r="C52" s="309"/>
      <c r="D52" s="217"/>
    </row>
    <row r="53" spans="3:24" x14ac:dyDescent="0.25">
      <c r="C53" s="309"/>
      <c r="D53" s="217"/>
      <c r="H53" s="217"/>
    </row>
    <row r="54" spans="3:24" x14ac:dyDescent="0.25">
      <c r="C54" s="309"/>
      <c r="D54" s="217"/>
      <c r="H54" s="333"/>
    </row>
    <row r="55" spans="3:24" x14ac:dyDescent="0.25">
      <c r="C55" s="309"/>
      <c r="D55" s="217"/>
    </row>
    <row r="56" spans="3:24" ht="15.75" x14ac:dyDescent="0.25">
      <c r="D56" s="217"/>
      <c r="E56" s="328"/>
      <c r="F56" s="329"/>
      <c r="H56" s="333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9"/>
      <c r="X56" s="309"/>
    </row>
  </sheetData>
  <mergeCells count="3">
    <mergeCell ref="A6:A7"/>
    <mergeCell ref="N6:V6"/>
    <mergeCell ref="B6:M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6"/>
  <sheetViews>
    <sheetView showGridLines="0" zoomScale="70" zoomScaleNormal="70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H12" sqref="H12:H13"/>
    </sheetView>
  </sheetViews>
  <sheetFormatPr baseColWidth="10" defaultRowHeight="12.75" x14ac:dyDescent="0.2"/>
  <cols>
    <col min="1" max="1" width="50.85546875" style="19" customWidth="1"/>
    <col min="2" max="3" width="15.5703125" style="19" customWidth="1"/>
    <col min="4" max="21" width="15.5703125" style="310" customWidth="1"/>
    <col min="22" max="23" width="15.5703125" style="19" customWidth="1"/>
    <col min="24" max="24" width="19.42578125" style="19" customWidth="1"/>
    <col min="25" max="16384" width="11.42578125" style="19"/>
  </cols>
  <sheetData>
    <row r="1" spans="1:28" ht="15" x14ac:dyDescent="0.2">
      <c r="A1" s="76" t="s">
        <v>199</v>
      </c>
    </row>
    <row r="2" spans="1:28" ht="15" x14ac:dyDescent="0.25">
      <c r="A2" s="77"/>
    </row>
    <row r="3" spans="1:28" x14ac:dyDescent="0.2">
      <c r="A3" s="14" t="s">
        <v>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8" ht="17.25" customHeight="1" x14ac:dyDescent="0.2">
      <c r="A4" s="14" t="s">
        <v>250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8" s="82" customFormat="1" x14ac:dyDescent="0.2">
      <c r="A5" s="81" t="s">
        <v>203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8" s="82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8" ht="39.75" customHeight="1" x14ac:dyDescent="0.2">
      <c r="A7" s="551" t="s">
        <v>96</v>
      </c>
      <c r="B7" s="519">
        <v>2018</v>
      </c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48">
        <v>2019</v>
      </c>
      <c r="O7" s="549"/>
      <c r="P7" s="549"/>
      <c r="Q7" s="549"/>
      <c r="R7" s="549"/>
      <c r="S7" s="549"/>
      <c r="T7" s="549"/>
      <c r="U7" s="549"/>
      <c r="V7" s="550"/>
      <c r="W7" s="466" t="s">
        <v>204</v>
      </c>
    </row>
    <row r="8" spans="1:28" ht="54.75" customHeight="1" x14ac:dyDescent="0.2">
      <c r="A8" s="552"/>
      <c r="B8" s="451" t="s">
        <v>1</v>
      </c>
      <c r="C8" s="461" t="s">
        <v>2</v>
      </c>
      <c r="D8" s="461" t="s">
        <v>3</v>
      </c>
      <c r="E8" s="461" t="s">
        <v>4</v>
      </c>
      <c r="F8" s="461" t="s">
        <v>5</v>
      </c>
      <c r="G8" s="461" t="s">
        <v>6</v>
      </c>
      <c r="H8" s="461" t="s">
        <v>7</v>
      </c>
      <c r="I8" s="461" t="s">
        <v>8</v>
      </c>
      <c r="J8" s="461" t="s">
        <v>9</v>
      </c>
      <c r="K8" s="461" t="s">
        <v>10</v>
      </c>
      <c r="L8" s="461" t="s">
        <v>11</v>
      </c>
      <c r="M8" s="467" t="s">
        <v>12</v>
      </c>
      <c r="N8" s="461" t="s">
        <v>1</v>
      </c>
      <c r="O8" s="461" t="s">
        <v>2</v>
      </c>
      <c r="P8" s="461" t="s">
        <v>3</v>
      </c>
      <c r="Q8" s="461" t="s">
        <v>4</v>
      </c>
      <c r="R8" s="487" t="s">
        <v>5</v>
      </c>
      <c r="S8" s="498" t="s">
        <v>6</v>
      </c>
      <c r="T8" s="501" t="s">
        <v>7</v>
      </c>
      <c r="U8" s="505" t="s">
        <v>8</v>
      </c>
      <c r="V8" s="468" t="s">
        <v>278</v>
      </c>
      <c r="W8" s="468" t="s">
        <v>279</v>
      </c>
    </row>
    <row r="9" spans="1:28" x14ac:dyDescent="0.2">
      <c r="A9" s="87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370"/>
      <c r="O9" s="230"/>
      <c r="P9" s="230"/>
      <c r="Q9" s="230"/>
      <c r="R9" s="230"/>
      <c r="S9" s="230"/>
      <c r="T9" s="230"/>
      <c r="U9" s="230"/>
      <c r="V9" s="91"/>
      <c r="W9" s="366"/>
    </row>
    <row r="10" spans="1:28" x14ac:dyDescent="0.2">
      <c r="A10" s="469" t="s">
        <v>98</v>
      </c>
      <c r="B10" s="471">
        <v>511411627.49841809</v>
      </c>
      <c r="C10" s="471">
        <f t="shared" ref="C10:H10" si="0">+SUM(C12,C29)</f>
        <v>235630008.46872643</v>
      </c>
      <c r="D10" s="471">
        <f t="shared" si="0"/>
        <v>225363237.13728324</v>
      </c>
      <c r="E10" s="471">
        <f t="shared" si="0"/>
        <v>638480891.44496036</v>
      </c>
      <c r="F10" s="471">
        <f t="shared" si="0"/>
        <v>871676913.12627745</v>
      </c>
      <c r="G10" s="471">
        <f t="shared" si="0"/>
        <v>410562921.46462929</v>
      </c>
      <c r="H10" s="471">
        <f t="shared" si="0"/>
        <v>176722998.80387202</v>
      </c>
      <c r="I10" s="471">
        <f>+SUM(I12,I29)</f>
        <v>173390192.00249246</v>
      </c>
      <c r="J10" s="471">
        <v>146851172.62753212</v>
      </c>
      <c r="K10" s="471">
        <v>191518472.26657313</v>
      </c>
      <c r="L10" s="471">
        <v>567323564.55827296</v>
      </c>
      <c r="M10" s="471">
        <v>635648778.17118466</v>
      </c>
      <c r="N10" s="470">
        <f>N12+N29</f>
        <v>351179263.62568754</v>
      </c>
      <c r="O10" s="471">
        <f t="shared" ref="O10:T10" si="1">+O12+O29</f>
        <v>213309385.77221215</v>
      </c>
      <c r="P10" s="471">
        <f t="shared" si="1"/>
        <v>208631759.90804082</v>
      </c>
      <c r="Q10" s="471">
        <f t="shared" si="1"/>
        <v>236093561.92652914</v>
      </c>
      <c r="R10" s="471">
        <f t="shared" si="1"/>
        <v>638176874.48397624</v>
      </c>
      <c r="S10" s="471">
        <f t="shared" si="1"/>
        <v>468772340.55227751</v>
      </c>
      <c r="T10" s="471">
        <f t="shared" si="1"/>
        <v>269206301.26617122</v>
      </c>
      <c r="U10" s="471">
        <f>+U12+U29</f>
        <v>177370878.3404884</v>
      </c>
      <c r="V10" s="472">
        <f>+IFERROR((U10/I10-1)*100,"-")</f>
        <v>2.2957967183857342</v>
      </c>
      <c r="W10" s="473">
        <f>+IFERROR((SUM(N10:U10)/SUM(B10:I10)-1)*100,"-")</f>
        <v>-20.982063552664521</v>
      </c>
      <c r="Y10" s="286"/>
      <c r="Z10" s="286"/>
      <c r="AA10" s="286"/>
      <c r="AB10" s="286"/>
    </row>
    <row r="11" spans="1:28" x14ac:dyDescent="0.2">
      <c r="A11" s="87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9"/>
      <c r="O11" s="148"/>
      <c r="P11" s="148"/>
      <c r="Q11" s="148"/>
      <c r="R11" s="148"/>
      <c r="S11" s="148"/>
      <c r="T11" s="148"/>
      <c r="U11" s="148"/>
      <c r="V11" s="371"/>
      <c r="W11" s="367"/>
    </row>
    <row r="12" spans="1:28" x14ac:dyDescent="0.2">
      <c r="A12" s="469" t="s">
        <v>99</v>
      </c>
      <c r="B12" s="471">
        <v>218632603.93615884</v>
      </c>
      <c r="C12" s="471">
        <f t="shared" ref="C12:I12" si="2">+SUM(C14,C17,C21,C25)</f>
        <v>203739443.37960112</v>
      </c>
      <c r="D12" s="471">
        <f t="shared" si="2"/>
        <v>216270112.98904157</v>
      </c>
      <c r="E12" s="471">
        <f t="shared" si="2"/>
        <v>172461859.48268077</v>
      </c>
      <c r="F12" s="471">
        <f t="shared" si="2"/>
        <v>170484288.18500787</v>
      </c>
      <c r="G12" s="471">
        <f t="shared" si="2"/>
        <v>168579267.60985273</v>
      </c>
      <c r="H12" s="471">
        <f t="shared" si="2"/>
        <v>151066671.31193578</v>
      </c>
      <c r="I12" s="471">
        <f t="shared" si="2"/>
        <v>172800314.89105195</v>
      </c>
      <c r="J12" s="471">
        <v>146851172.62753212</v>
      </c>
      <c r="K12" s="471">
        <v>189164082.0603897</v>
      </c>
      <c r="L12" s="471">
        <v>197567747.07667452</v>
      </c>
      <c r="M12" s="471">
        <v>194799273.66931534</v>
      </c>
      <c r="N12" s="470">
        <f>N14+N17+N21+N25</f>
        <v>222436182.74639302</v>
      </c>
      <c r="O12" s="471">
        <f t="shared" ref="O12:T12" si="3">+O14+O17+O21+O25</f>
        <v>199274870.01835257</v>
      </c>
      <c r="P12" s="471">
        <f t="shared" si="3"/>
        <v>208631759.90804082</v>
      </c>
      <c r="Q12" s="471">
        <f t="shared" si="3"/>
        <v>188764825.20509511</v>
      </c>
      <c r="R12" s="471">
        <f t="shared" si="3"/>
        <v>190642936.29677859</v>
      </c>
      <c r="S12" s="471">
        <f t="shared" si="3"/>
        <v>179099920.20850503</v>
      </c>
      <c r="T12" s="471">
        <f t="shared" si="3"/>
        <v>183879856.27756017</v>
      </c>
      <c r="U12" s="471">
        <f>+U14+U17+U21+U25</f>
        <v>175874851.03324342</v>
      </c>
      <c r="V12" s="472">
        <f>+IFERROR((U12/I12-1)*100,"-")</f>
        <v>1.7792422103686034</v>
      </c>
      <c r="W12" s="473">
        <f>+IFERROR((SUM(N12:U12)/SUM(B12:I12)-1)*100,"-")</f>
        <v>5.0589478592903081</v>
      </c>
      <c r="X12" s="241"/>
    </row>
    <row r="13" spans="1:28" x14ac:dyDescent="0.2">
      <c r="A13" s="8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9"/>
      <c r="O13" s="148"/>
      <c r="P13" s="148"/>
      <c r="Q13" s="148"/>
      <c r="R13" s="148"/>
      <c r="S13" s="148"/>
      <c r="T13" s="148"/>
      <c r="U13" s="148"/>
      <c r="V13" s="144"/>
      <c r="W13" s="367"/>
    </row>
    <row r="14" spans="1:28" x14ac:dyDescent="0.2">
      <c r="A14" s="87" t="s">
        <v>100</v>
      </c>
      <c r="B14" s="148">
        <v>4119766.4270911189</v>
      </c>
      <c r="C14" s="148">
        <v>4380793.8631953187</v>
      </c>
      <c r="D14" s="148">
        <v>7793262.2648442406</v>
      </c>
      <c r="E14" s="148">
        <v>6385241.4878615635</v>
      </c>
      <c r="F14" s="148">
        <v>5446133.5764157735</v>
      </c>
      <c r="G14" s="148">
        <v>2807442.1595177408</v>
      </c>
      <c r="H14" s="148">
        <v>2265864.9653869797</v>
      </c>
      <c r="I14" s="148">
        <v>5323635.098384914</v>
      </c>
      <c r="J14" s="148">
        <v>3112809.5907170386</v>
      </c>
      <c r="K14" s="148">
        <v>6814725.0837359941</v>
      </c>
      <c r="L14" s="148">
        <v>7357325.3644646844</v>
      </c>
      <c r="M14" s="148">
        <v>4872201.0041409722</v>
      </c>
      <c r="N14" s="149">
        <v>7155044.9567078259</v>
      </c>
      <c r="O14" s="148">
        <v>10460258.894110493</v>
      </c>
      <c r="P14" s="148">
        <v>10405077.361367609</v>
      </c>
      <c r="Q14" s="148">
        <v>6302179.168771754</v>
      </c>
      <c r="R14" s="148">
        <v>5517586.2288231505</v>
      </c>
      <c r="S14" s="148">
        <v>5922841.0658307327</v>
      </c>
      <c r="T14" s="148">
        <f>T15</f>
        <v>5714740.0000163522</v>
      </c>
      <c r="U14" s="148">
        <f>U15</f>
        <v>5802915.7300289441</v>
      </c>
      <c r="V14" s="144">
        <f>+IFERROR((U14/I14-1)*100,"-")</f>
        <v>9.002882857043204</v>
      </c>
      <c r="W14" s="367">
        <f>+IFERROR((SUM(N14:U14)/SUM(B14:I14)-1)*100,"-")</f>
        <v>48.695383069471717</v>
      </c>
      <c r="X14" s="241"/>
      <c r="Y14" s="339"/>
    </row>
    <row r="15" spans="1:28" x14ac:dyDescent="0.2">
      <c r="A15" s="87" t="s">
        <v>101</v>
      </c>
      <c r="B15" s="148">
        <v>4119766.4270911189</v>
      </c>
      <c r="C15" s="148">
        <v>4380793.8631953187</v>
      </c>
      <c r="D15" s="148">
        <v>7793262.2648442406</v>
      </c>
      <c r="E15" s="148">
        <v>6385241.4878615635</v>
      </c>
      <c r="F15" s="148">
        <v>5446133.5764157735</v>
      </c>
      <c r="G15" s="148">
        <v>2807442.1595177408</v>
      </c>
      <c r="H15" s="148">
        <v>2265864.9653869797</v>
      </c>
      <c r="I15" s="148">
        <v>5323635.098384914</v>
      </c>
      <c r="J15" s="148">
        <v>3112809.5907170386</v>
      </c>
      <c r="K15" s="148">
        <v>6814725.0837359941</v>
      </c>
      <c r="L15" s="148">
        <v>7357325.3644646844</v>
      </c>
      <c r="M15" s="148">
        <v>4872201.0041409722</v>
      </c>
      <c r="N15" s="149">
        <v>7155044.9567078259</v>
      </c>
      <c r="O15" s="148">
        <v>10460258.894110493</v>
      </c>
      <c r="P15" s="148">
        <v>10405077.361367609</v>
      </c>
      <c r="Q15" s="148">
        <v>6302179.168771754</v>
      </c>
      <c r="R15" s="148">
        <v>5517586.2288231505</v>
      </c>
      <c r="S15" s="148">
        <v>5922841.0658307327</v>
      </c>
      <c r="T15" s="148">
        <v>5714740.0000163522</v>
      </c>
      <c r="U15" s="148">
        <v>5802915.7300289441</v>
      </c>
      <c r="V15" s="144">
        <f>+IFERROR((U15/I15-1)*100,"-")</f>
        <v>9.002882857043204</v>
      </c>
      <c r="W15" s="368">
        <f>+IFERROR((SUM(N15:U15)/SUM(B15:I15)-1)*100,"-")</f>
        <v>48.695383069471717</v>
      </c>
      <c r="Y15" s="339"/>
    </row>
    <row r="16" spans="1:28" x14ac:dyDescent="0.2">
      <c r="A16" s="8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9"/>
      <c r="O16" s="148"/>
      <c r="P16" s="148"/>
      <c r="Q16" s="148"/>
      <c r="R16" s="148"/>
      <c r="S16" s="148"/>
      <c r="T16" s="148"/>
      <c r="U16" s="148"/>
      <c r="V16" s="144"/>
      <c r="W16" s="367"/>
      <c r="Y16" s="339"/>
    </row>
    <row r="17" spans="1:25" x14ac:dyDescent="0.2">
      <c r="A17" s="87" t="s">
        <v>102</v>
      </c>
      <c r="B17" s="148">
        <v>104389185.52886225</v>
      </c>
      <c r="C17" s="148">
        <v>96571840.750466481</v>
      </c>
      <c r="D17" s="148">
        <v>105505942.72854155</v>
      </c>
      <c r="E17" s="148">
        <v>78815579.30743055</v>
      </c>
      <c r="F17" s="148">
        <v>79834584.80719237</v>
      </c>
      <c r="G17" s="148">
        <v>81700282.555274352</v>
      </c>
      <c r="H17" s="148">
        <v>64764631.609327309</v>
      </c>
      <c r="I17" s="148">
        <v>83497682.66563423</v>
      </c>
      <c r="J17" s="148">
        <v>68814763.159531474</v>
      </c>
      <c r="K17" s="148">
        <v>92734829.170921817</v>
      </c>
      <c r="L17" s="148">
        <v>93131049.739074484</v>
      </c>
      <c r="M17" s="148">
        <v>78848811.119138956</v>
      </c>
      <c r="N17" s="149">
        <v>120952474.82625259</v>
      </c>
      <c r="O17" s="148">
        <v>99072282.597707838</v>
      </c>
      <c r="P17" s="148">
        <v>99821646.893188477</v>
      </c>
      <c r="Q17" s="148">
        <v>84943964.667651296</v>
      </c>
      <c r="R17" s="148">
        <v>85543499.823532969</v>
      </c>
      <c r="S17" s="148">
        <v>81955799.228614792</v>
      </c>
      <c r="T17" s="148">
        <f>+T18+T19</f>
        <v>91116147.844236925</v>
      </c>
      <c r="U17" s="148">
        <f>+U18+U19</f>
        <v>83570537.841398567</v>
      </c>
      <c r="V17" s="144">
        <f>+IFERROR((U17/I17-1)*100,"-")</f>
        <v>8.7254129023062177E-2</v>
      </c>
      <c r="W17" s="367">
        <f>+IFERROR((SUM(N17:U17)/SUM(B17:I17)-1)*100,"-")</f>
        <v>7.4662835835226593</v>
      </c>
      <c r="X17" s="241"/>
      <c r="Y17" s="339"/>
    </row>
    <row r="18" spans="1:25" x14ac:dyDescent="0.2">
      <c r="A18" s="87" t="s">
        <v>101</v>
      </c>
      <c r="B18" s="148">
        <v>101822769.41285639</v>
      </c>
      <c r="C18" s="214">
        <v>94408718.595547244</v>
      </c>
      <c r="D18" s="214">
        <v>103562799.0978514</v>
      </c>
      <c r="E18" s="214">
        <v>76689120.239882827</v>
      </c>
      <c r="F18" s="214">
        <v>77451484.128044054</v>
      </c>
      <c r="G18" s="214">
        <v>79133866.439268485</v>
      </c>
      <c r="H18" s="214">
        <v>61831584.619606309</v>
      </c>
      <c r="I18" s="214">
        <v>80711288.025399283</v>
      </c>
      <c r="J18" s="214">
        <v>63676358.138239264</v>
      </c>
      <c r="K18" s="214">
        <v>87968627.8126252</v>
      </c>
      <c r="L18" s="214">
        <v>89464741.001923233</v>
      </c>
      <c r="M18" s="214">
        <v>74449240.634557456</v>
      </c>
      <c r="N18" s="149">
        <v>118606037.23447579</v>
      </c>
      <c r="O18" s="148">
        <v>93206188.618265837</v>
      </c>
      <c r="P18" s="148">
        <v>92855660.292601109</v>
      </c>
      <c r="Q18" s="148">
        <v>77400681.093312085</v>
      </c>
      <c r="R18" s="148">
        <v>76744358.854369968</v>
      </c>
      <c r="S18" s="148">
        <v>73091177.98540628</v>
      </c>
      <c r="T18" s="148">
        <v>83519189.509985819</v>
      </c>
      <c r="U18" s="148">
        <v>73909521.014306054</v>
      </c>
      <c r="V18" s="144">
        <f>+IFERROR((U18/I18-1)*100,"-")</f>
        <v>-8.4272809634171164</v>
      </c>
      <c r="W18" s="368">
        <f>+IFERROR((SUM(N18:U18)/SUM(B18:I18)-1)*100,"-")</f>
        <v>2.0309277436394879</v>
      </c>
      <c r="Y18" s="339"/>
    </row>
    <row r="19" spans="1:25" x14ac:dyDescent="0.2">
      <c r="A19" s="87" t="s">
        <v>103</v>
      </c>
      <c r="B19" s="148">
        <v>2566416.1160058738</v>
      </c>
      <c r="C19" s="214">
        <v>2163122.1549192364</v>
      </c>
      <c r="D19" s="214">
        <v>1943143.6306901616</v>
      </c>
      <c r="E19" s="214">
        <v>2126459.0675477241</v>
      </c>
      <c r="F19" s="214">
        <v>2383100.6791483113</v>
      </c>
      <c r="G19" s="214">
        <v>2566416.1160058738</v>
      </c>
      <c r="H19" s="214">
        <v>2933046.9897209988</v>
      </c>
      <c r="I19" s="214">
        <v>2786394.6402349486</v>
      </c>
      <c r="J19" s="214">
        <v>5138405.0212922171</v>
      </c>
      <c r="K19" s="214">
        <v>4766201.3582966225</v>
      </c>
      <c r="L19" s="214">
        <v>3666308.7371512484</v>
      </c>
      <c r="M19" s="214">
        <v>4399570.4845814984</v>
      </c>
      <c r="N19" s="149">
        <v>2346437.5917767989</v>
      </c>
      <c r="O19" s="148">
        <v>5866093.9794419976</v>
      </c>
      <c r="P19" s="148">
        <v>6965986.6005873717</v>
      </c>
      <c r="Q19" s="148">
        <v>7543283.5743392073</v>
      </c>
      <c r="R19" s="148">
        <v>8799140.9691629969</v>
      </c>
      <c r="S19" s="148">
        <v>8864621.2432085183</v>
      </c>
      <c r="T19" s="148">
        <v>7596958.3342511011</v>
      </c>
      <c r="U19" s="148">
        <v>9661016.8270925116</v>
      </c>
      <c r="V19" s="144">
        <f>+IFERROR((U19/I19-1)*100,"-")</f>
        <v>246.72105263157897</v>
      </c>
      <c r="W19" s="368">
        <f>+IFERROR((SUM(N19:U19)/SUM(B19:I19)-1)*100,"-")</f>
        <v>196.0922787193974</v>
      </c>
      <c r="Y19" s="339"/>
    </row>
    <row r="20" spans="1:25" x14ac:dyDescent="0.2">
      <c r="A20" s="8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9"/>
      <c r="O20" s="148"/>
      <c r="P20" s="148"/>
      <c r="Q20" s="148"/>
      <c r="R20" s="148"/>
      <c r="S20" s="148"/>
      <c r="T20" s="148"/>
      <c r="U20" s="148"/>
      <c r="V20" s="144"/>
      <c r="W20" s="367"/>
      <c r="Y20" s="339"/>
    </row>
    <row r="21" spans="1:25" x14ac:dyDescent="0.2">
      <c r="A21" s="87" t="s">
        <v>104</v>
      </c>
      <c r="B21" s="148">
        <v>4292592.9955479577</v>
      </c>
      <c r="C21" s="148">
        <v>4505009.6958197057</v>
      </c>
      <c r="D21" s="148">
        <v>4013903.5809234753</v>
      </c>
      <c r="E21" s="148">
        <v>4801318.4294205662</v>
      </c>
      <c r="F21" s="148">
        <v>5395004.9219939113</v>
      </c>
      <c r="G21" s="148">
        <v>4891347.4297234789</v>
      </c>
      <c r="H21" s="148">
        <v>5599042.2934085485</v>
      </c>
      <c r="I21" s="148">
        <v>4912833.7345683724</v>
      </c>
      <c r="J21" s="148">
        <v>4731307.5525860153</v>
      </c>
      <c r="K21" s="148">
        <v>4814328.139640362</v>
      </c>
      <c r="L21" s="148">
        <v>4540975.4889042387</v>
      </c>
      <c r="M21" s="148">
        <v>4898526.1725723846</v>
      </c>
      <c r="N21" s="149">
        <v>4245287.8564339057</v>
      </c>
      <c r="O21" s="148">
        <v>4353535.442379592</v>
      </c>
      <c r="P21" s="148">
        <v>4756433.8594805207</v>
      </c>
      <c r="Q21" s="148">
        <v>5459877.5328774927</v>
      </c>
      <c r="R21" s="148">
        <v>4869485.8687643781</v>
      </c>
      <c r="S21" s="148">
        <v>4726905.2910345867</v>
      </c>
      <c r="T21" s="148">
        <f>T22+T23</f>
        <v>4692955.4910737053</v>
      </c>
      <c r="U21" s="148">
        <f>U22+U23</f>
        <v>5031005.3351952797</v>
      </c>
      <c r="V21" s="144">
        <f>+IFERROR((U21/I21-1)*100,"-")</f>
        <v>2.4053653555464738</v>
      </c>
      <c r="W21" s="367">
        <f>+IFERROR((SUM(N21:U21)/SUM(B21:I21)-1)*100,"-")</f>
        <v>-0.71741434316455743</v>
      </c>
      <c r="X21" s="241"/>
      <c r="Y21" s="339"/>
    </row>
    <row r="22" spans="1:25" x14ac:dyDescent="0.2">
      <c r="A22" s="87" t="s">
        <v>101</v>
      </c>
      <c r="B22" s="148">
        <v>1674737.8196823574</v>
      </c>
      <c r="C22" s="214">
        <v>1538107.1631720262</v>
      </c>
      <c r="D22" s="214">
        <v>1396048.4050578757</v>
      </c>
      <c r="E22" s="214">
        <v>1485368.5399908065</v>
      </c>
      <c r="F22" s="214">
        <v>1555483.9973910316</v>
      </c>
      <c r="G22" s="214">
        <v>1400873.8619026793</v>
      </c>
      <c r="H22" s="214">
        <v>1410474.0120235891</v>
      </c>
      <c r="I22" s="214">
        <v>1596883.8451386131</v>
      </c>
      <c r="J22" s="214">
        <v>1240833.9847652151</v>
      </c>
      <c r="K22" s="214">
        <v>1672901.9286016421</v>
      </c>
      <c r="L22" s="214">
        <v>1574072.9562565587</v>
      </c>
      <c r="M22" s="214">
        <v>1582576.2831426251</v>
      </c>
      <c r="N22" s="149">
        <v>1801956.3589593458</v>
      </c>
      <c r="O22" s="148">
        <v>1561156.5881229518</v>
      </c>
      <c r="P22" s="148">
        <v>1440483.9700507615</v>
      </c>
      <c r="Q22" s="148">
        <v>1620356.6082746128</v>
      </c>
      <c r="R22" s="148">
        <v>1553535.9793346182</v>
      </c>
      <c r="S22" s="148">
        <v>1585479.0799958671</v>
      </c>
      <c r="T22" s="148">
        <v>1551529.2800349856</v>
      </c>
      <c r="U22" s="148">
        <v>1540531.7673744797</v>
      </c>
      <c r="V22" s="144">
        <f>+IFERROR((U22/I22-1)*100,"-")</f>
        <v>-3.5288776911160946</v>
      </c>
      <c r="W22" s="368">
        <f>+IFERROR((SUM(N22:U22)/SUM(B22:I22)-1)*100,"-")</f>
        <v>4.9515101569951758</v>
      </c>
      <c r="Y22" s="339"/>
    </row>
    <row r="23" spans="1:25" x14ac:dyDescent="0.2">
      <c r="A23" s="87" t="s">
        <v>103</v>
      </c>
      <c r="B23" s="148">
        <v>2617855.1758655999</v>
      </c>
      <c r="C23" s="214">
        <v>2966902.53264768</v>
      </c>
      <c r="D23" s="214">
        <v>2617855.1758655999</v>
      </c>
      <c r="E23" s="214">
        <v>3315949.8894297597</v>
      </c>
      <c r="F23" s="214">
        <v>3839520.9246028797</v>
      </c>
      <c r="G23" s="214">
        <v>3490473.5678208</v>
      </c>
      <c r="H23" s="214">
        <v>4188568.2813849598</v>
      </c>
      <c r="I23" s="214">
        <v>3315949.8894297597</v>
      </c>
      <c r="J23" s="214">
        <v>3490473.5678208</v>
      </c>
      <c r="K23" s="214">
        <v>3141426.2110387199</v>
      </c>
      <c r="L23" s="214">
        <v>2966902.53264768</v>
      </c>
      <c r="M23" s="214">
        <v>3315949.8894297597</v>
      </c>
      <c r="N23" s="149">
        <v>2443331.49747456</v>
      </c>
      <c r="O23" s="148">
        <v>2792378.8542566397</v>
      </c>
      <c r="P23" s="148">
        <v>3315949.8894297597</v>
      </c>
      <c r="Q23" s="148">
        <v>3839520.9246028797</v>
      </c>
      <c r="R23" s="148">
        <v>3315949.8894297597</v>
      </c>
      <c r="S23" s="148">
        <v>3141426.2110387199</v>
      </c>
      <c r="T23" s="148">
        <v>3141426.2110387199</v>
      </c>
      <c r="U23" s="148">
        <v>3490473.5678208</v>
      </c>
      <c r="V23" s="144">
        <f>+IFERROR((U23/I23-1)*100,"-")</f>
        <v>5.2631578947368585</v>
      </c>
      <c r="W23" s="368">
        <f>+IFERROR((SUM(N23:U23)/SUM(B23:I23)-1)*100,"-")</f>
        <v>-3.3112582781457012</v>
      </c>
      <c r="Y23" s="339"/>
    </row>
    <row r="24" spans="1:25" x14ac:dyDescent="0.2">
      <c r="A24" s="8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  <c r="O24" s="148"/>
      <c r="P24" s="148"/>
      <c r="Q24" s="148"/>
      <c r="R24" s="148"/>
      <c r="S24" s="148"/>
      <c r="T24" s="148"/>
      <c r="U24" s="148"/>
      <c r="V24" s="144"/>
      <c r="W24" s="367"/>
      <c r="Y24" s="339"/>
    </row>
    <row r="25" spans="1:25" x14ac:dyDescent="0.2">
      <c r="A25" s="87" t="s">
        <v>105</v>
      </c>
      <c r="B25" s="148">
        <v>105831058.98465748</v>
      </c>
      <c r="C25" s="148">
        <v>98281799.070119619</v>
      </c>
      <c r="D25" s="148">
        <v>98957004.414732307</v>
      </c>
      <c r="E25" s="148">
        <v>82459720.257968098</v>
      </c>
      <c r="F25" s="148">
        <v>79808564.879405826</v>
      </c>
      <c r="G25" s="148">
        <v>79180195.465337157</v>
      </c>
      <c r="H25" s="148">
        <v>78437132.443812966</v>
      </c>
      <c r="I25" s="148">
        <v>79066163.392464429</v>
      </c>
      <c r="J25" s="148">
        <v>70192292.324697584</v>
      </c>
      <c r="K25" s="148">
        <v>84800199.666091532</v>
      </c>
      <c r="L25" s="148">
        <v>92538396.484231129</v>
      </c>
      <c r="M25" s="148">
        <v>106179735.37346303</v>
      </c>
      <c r="N25" s="149">
        <v>90083375.106998727</v>
      </c>
      <c r="O25" s="148">
        <v>85388793.084154651</v>
      </c>
      <c r="P25" s="148">
        <v>93648601.794004202</v>
      </c>
      <c r="Q25" s="148">
        <v>92058803.835794568</v>
      </c>
      <c r="R25" s="148">
        <v>94712364.375658095</v>
      </c>
      <c r="S25" s="148">
        <v>86494374.623024911</v>
      </c>
      <c r="T25" s="148">
        <f>+T26+T27</f>
        <v>82356012.942233205</v>
      </c>
      <c r="U25" s="148">
        <f>+U26+U27</f>
        <v>81470392.12662062</v>
      </c>
      <c r="V25" s="144">
        <f>+IFERROR((U25/I25-1)*100,"-")</f>
        <v>3.0407808232988387</v>
      </c>
      <c r="W25" s="367">
        <f>+IFERROR((SUM(N25:U25)/SUM(B25:I25)-1)*100,"-")</f>
        <v>0.59700139535692198</v>
      </c>
      <c r="X25" s="241"/>
      <c r="Y25" s="339"/>
    </row>
    <row r="26" spans="1:25" x14ac:dyDescent="0.2">
      <c r="A26" s="87" t="s">
        <v>101</v>
      </c>
      <c r="B26" s="148">
        <v>94965571.799807668</v>
      </c>
      <c r="C26" s="214">
        <v>87263276.854497284</v>
      </c>
      <c r="D26" s="214">
        <v>89162762.445290223</v>
      </c>
      <c r="E26" s="214">
        <v>71747268.103890821</v>
      </c>
      <c r="F26" s="214">
        <v>66800587.263740562</v>
      </c>
      <c r="G26" s="214">
        <v>65407042.69580923</v>
      </c>
      <c r="H26" s="214">
        <v>63745769.48964984</v>
      </c>
      <c r="I26" s="214">
        <v>64986940.561391436</v>
      </c>
      <c r="J26" s="214">
        <v>56419139.555169664</v>
      </c>
      <c r="K26" s="214">
        <v>72251327.142743871</v>
      </c>
      <c r="L26" s="214">
        <v>81519874.268608794</v>
      </c>
      <c r="M26" s="214">
        <v>94549073.034750566</v>
      </c>
      <c r="N26" s="149">
        <v>81513413.383736908</v>
      </c>
      <c r="O26" s="148">
        <v>75900621.17625764</v>
      </c>
      <c r="P26" s="148">
        <v>83854359.824562117</v>
      </c>
      <c r="Q26" s="148">
        <v>81040281.620172232</v>
      </c>
      <c r="R26" s="148">
        <v>83387772.098490685</v>
      </c>
      <c r="S26" s="148">
        <v>73945502.09967725</v>
      </c>
      <c r="T26" s="148">
        <v>69348035.326567933</v>
      </c>
      <c r="U26" s="148">
        <v>68615449.541727886</v>
      </c>
      <c r="V26" s="144">
        <f>+IFERROR((U26/I26-1)*100,"-")</f>
        <v>5.5834433025950814</v>
      </c>
      <c r="W26" s="368">
        <f>+IFERROR((SUM(N26:U26)/SUM(B26:I26)-1)*100,"-")</f>
        <v>2.2391460303358146</v>
      </c>
    </row>
    <row r="27" spans="1:25" x14ac:dyDescent="0.2">
      <c r="A27" s="87" t="s">
        <v>103</v>
      </c>
      <c r="B27" s="148">
        <v>10865487.184849808</v>
      </c>
      <c r="C27" s="214">
        <v>11018522.215622341</v>
      </c>
      <c r="D27" s="214">
        <v>9794241.9694420807</v>
      </c>
      <c r="E27" s="214">
        <v>10712452.154077277</v>
      </c>
      <c r="F27" s="214">
        <v>13007977.615665264</v>
      </c>
      <c r="G27" s="214">
        <v>13773152.769527927</v>
      </c>
      <c r="H27" s="214">
        <v>14691362.954163121</v>
      </c>
      <c r="I27" s="214">
        <v>14079222.831072992</v>
      </c>
      <c r="J27" s="214">
        <v>13773152.769527927</v>
      </c>
      <c r="K27" s="214">
        <v>12548872.523347666</v>
      </c>
      <c r="L27" s="214">
        <v>11018522.215622341</v>
      </c>
      <c r="M27" s="214">
        <v>11630662.338712471</v>
      </c>
      <c r="N27" s="149">
        <v>8569961.7232618202</v>
      </c>
      <c r="O27" s="148">
        <v>9488171.907897016</v>
      </c>
      <c r="P27" s="148">
        <v>9794241.9694420807</v>
      </c>
      <c r="Q27" s="148">
        <v>11018522.215622341</v>
      </c>
      <c r="R27" s="148">
        <v>11324592.277167406</v>
      </c>
      <c r="S27" s="148">
        <v>12548872.523347666</v>
      </c>
      <c r="T27" s="148">
        <v>13007977.615665264</v>
      </c>
      <c r="U27" s="148">
        <v>12854942.584892731</v>
      </c>
      <c r="V27" s="144">
        <f>+IFERROR((U27/I27-1)*100,"-")</f>
        <v>-8.6956521739130483</v>
      </c>
      <c r="W27" s="368">
        <f>+IFERROR((SUM(N27:U27)/SUM(B27:I27)-1)*100,"-")</f>
        <v>-9.5312499999999911</v>
      </c>
    </row>
    <row r="28" spans="1:25" x14ac:dyDescent="0.2">
      <c r="A28" s="8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9"/>
      <c r="O28" s="148"/>
      <c r="P28" s="148"/>
      <c r="Q28" s="148"/>
      <c r="R28" s="148"/>
      <c r="S28" s="148"/>
      <c r="T28" s="148"/>
      <c r="U28" s="148"/>
      <c r="V28" s="144"/>
      <c r="W28" s="367"/>
    </row>
    <row r="29" spans="1:25" x14ac:dyDescent="0.2">
      <c r="A29" s="469" t="s">
        <v>106</v>
      </c>
      <c r="B29" s="471">
        <v>292779023.56225926</v>
      </c>
      <c r="C29" s="471">
        <f t="shared" ref="C29:I29" si="4">+SUM(C31,C33)</f>
        <v>31890565.089125317</v>
      </c>
      <c r="D29" s="471">
        <f t="shared" si="4"/>
        <v>9093124.1482416559</v>
      </c>
      <c r="E29" s="471">
        <f t="shared" si="4"/>
        <v>466019031.96227962</v>
      </c>
      <c r="F29" s="471">
        <f t="shared" si="4"/>
        <v>701192624.94126964</v>
      </c>
      <c r="G29" s="471">
        <f t="shared" si="4"/>
        <v>241983653.85477656</v>
      </c>
      <c r="H29" s="471">
        <f t="shared" si="4"/>
        <v>25656327.491936233</v>
      </c>
      <c r="I29" s="471">
        <f t="shared" si="4"/>
        <v>589877.1114405141</v>
      </c>
      <c r="J29" s="471">
        <v>0</v>
      </c>
      <c r="K29" s="471">
        <v>2354390.2061833967</v>
      </c>
      <c r="L29" s="471">
        <v>369755817.48159832</v>
      </c>
      <c r="M29" s="471">
        <v>440849504.50186932</v>
      </c>
      <c r="N29" s="470">
        <f>N31+N33</f>
        <v>128743080.87929451</v>
      </c>
      <c r="O29" s="471">
        <f>+O31+O33</f>
        <v>14034515.753859578</v>
      </c>
      <c r="P29" s="471">
        <f>+P31+P33</f>
        <v>0</v>
      </c>
      <c r="Q29" s="471">
        <f>+Q31+Q33</f>
        <v>47328736.721434034</v>
      </c>
      <c r="R29" s="471">
        <f>+R31+R33</f>
        <v>447533938.18719763</v>
      </c>
      <c r="S29" s="471">
        <f>+S31+S33</f>
        <v>289672420.34377247</v>
      </c>
      <c r="T29" s="471">
        <f>+T31</f>
        <v>85326444.988611028</v>
      </c>
      <c r="U29" s="471">
        <f>+U31</f>
        <v>1496027.3072449977</v>
      </c>
      <c r="V29" s="472">
        <f>+IFERROR((ARN29/I29-1)*100,"-")</f>
        <v>-100</v>
      </c>
      <c r="W29" s="473">
        <f>+IFERROR((SUM(N29:U29)/SUM(B29:I29)-1)*100,"-")</f>
        <v>-42.678456899497199</v>
      </c>
    </row>
    <row r="30" spans="1:25" x14ac:dyDescent="0.2">
      <c r="A30" s="8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9"/>
      <c r="O30" s="148"/>
      <c r="P30" s="148"/>
      <c r="Q30" s="148"/>
      <c r="R30" s="148"/>
      <c r="S30" s="148"/>
      <c r="T30" s="148"/>
      <c r="U30" s="148"/>
      <c r="V30" s="144"/>
      <c r="W30" s="367"/>
    </row>
    <row r="31" spans="1:25" x14ac:dyDescent="0.2">
      <c r="A31" s="87" t="s">
        <v>107</v>
      </c>
      <c r="B31" s="148">
        <v>292734607.63608903</v>
      </c>
      <c r="C31" s="214">
        <v>31890565.089125317</v>
      </c>
      <c r="D31" s="214">
        <v>9093124.1482416559</v>
      </c>
      <c r="E31" s="214">
        <v>466019031.96227962</v>
      </c>
      <c r="F31" s="214">
        <v>701192624.94126964</v>
      </c>
      <c r="G31" s="214">
        <v>241983653.85477656</v>
      </c>
      <c r="H31" s="214">
        <v>25656327.491936233</v>
      </c>
      <c r="I31" s="214">
        <v>589877.1114405141</v>
      </c>
      <c r="J31" s="214">
        <v>0</v>
      </c>
      <c r="K31" s="214">
        <v>2354390.2061833967</v>
      </c>
      <c r="L31" s="214">
        <v>369755817.48159832</v>
      </c>
      <c r="M31" s="214">
        <v>440849504.50186932</v>
      </c>
      <c r="N31" s="213">
        <v>128743080.87929451</v>
      </c>
      <c r="O31" s="214">
        <v>14034515.753859578</v>
      </c>
      <c r="P31" s="214">
        <v>0</v>
      </c>
      <c r="Q31" s="214">
        <v>47328736.721434034</v>
      </c>
      <c r="R31" s="214">
        <v>447533938.18719763</v>
      </c>
      <c r="S31" s="214">
        <v>289672420.34377247</v>
      </c>
      <c r="T31" s="214">
        <v>85326444.988611028</v>
      </c>
      <c r="U31" s="214">
        <v>1496027.3072449977</v>
      </c>
      <c r="V31" s="144">
        <f>+IFERROR((ARN31/I31-1)*100,"-")</f>
        <v>-100</v>
      </c>
      <c r="W31" s="368">
        <f>+IFERROR((SUM(N31:U31)/SUM(B31:I31)-1)*100,"-")</f>
        <v>-42.677017804278819</v>
      </c>
    </row>
    <row r="32" spans="1:25" x14ac:dyDescent="0.2">
      <c r="A32" s="87"/>
      <c r="B32" s="148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3"/>
      <c r="O32" s="214"/>
      <c r="P32" s="214"/>
      <c r="Q32" s="214"/>
      <c r="R32" s="214"/>
      <c r="S32" s="214"/>
      <c r="T32" s="214"/>
      <c r="U32" s="214"/>
      <c r="V32" s="215"/>
      <c r="W32" s="368"/>
    </row>
    <row r="33" spans="1:24" x14ac:dyDescent="0.2">
      <c r="A33" s="87" t="s">
        <v>108</v>
      </c>
      <c r="B33" s="148">
        <v>44415.92617021277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  <c r="N33" s="213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  <c r="T33" s="214">
        <v>0</v>
      </c>
      <c r="U33" s="214">
        <v>0</v>
      </c>
      <c r="V33" s="144" t="str">
        <f>+IFERROR((ARN33/I33-1)*100,"-")</f>
        <v>-</v>
      </c>
      <c r="W33" s="367">
        <f>+IFERROR((SUM(N33:U33)/SUM(B33:I33)-1)*100,"-")</f>
        <v>-100</v>
      </c>
    </row>
    <row r="34" spans="1:24" x14ac:dyDescent="0.2">
      <c r="A34" s="88"/>
      <c r="B34" s="89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372"/>
      <c r="O34" s="231"/>
      <c r="P34" s="231"/>
      <c r="Q34" s="231"/>
      <c r="R34" s="231"/>
      <c r="S34" s="231"/>
      <c r="T34" s="231"/>
      <c r="U34" s="231"/>
      <c r="V34" s="90"/>
      <c r="W34" s="369"/>
    </row>
    <row r="35" spans="1:24" s="86" customFormat="1" x14ac:dyDescent="0.2">
      <c r="A35" s="83" t="s">
        <v>205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84"/>
      <c r="W35" s="84"/>
      <c r="X35" s="85"/>
    </row>
    <row r="36" spans="1:24" x14ac:dyDescent="0.2">
      <c r="A36" s="3" t="s">
        <v>207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79"/>
      <c r="W36" s="79"/>
      <c r="X36" s="80"/>
    </row>
    <row r="37" spans="1:24" x14ac:dyDescent="0.2">
      <c r="A37" s="78"/>
      <c r="B37" s="32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493"/>
      <c r="N37" s="13"/>
      <c r="O37" s="13"/>
      <c r="P37" s="13"/>
      <c r="Q37" s="13"/>
      <c r="V37" s="79"/>
      <c r="W37" s="79"/>
      <c r="X37" s="80"/>
    </row>
    <row r="38" spans="1:24" x14ac:dyDescent="0.2">
      <c r="A38" s="26"/>
      <c r="M38" s="493"/>
      <c r="X38" s="80"/>
    </row>
    <row r="39" spans="1:24" x14ac:dyDescent="0.2">
      <c r="C39" s="241"/>
      <c r="M39" s="493"/>
    </row>
    <row r="40" spans="1:24" x14ac:dyDescent="0.2">
      <c r="C40" s="241"/>
      <c r="D40" s="340"/>
      <c r="E40" s="341"/>
      <c r="M40" s="264"/>
    </row>
    <row r="41" spans="1:24" x14ac:dyDescent="0.2">
      <c r="M41" s="506"/>
      <c r="N41" s="506"/>
    </row>
    <row r="42" spans="1:24" x14ac:dyDescent="0.2">
      <c r="B42" s="264"/>
      <c r="C42" s="264"/>
      <c r="D42" s="338"/>
      <c r="M42" s="264"/>
      <c r="N42" s="264"/>
    </row>
    <row r="43" spans="1:24" x14ac:dyDescent="0.2">
      <c r="C43" s="264"/>
      <c r="D43" s="338"/>
    </row>
    <row r="44" spans="1:24" x14ac:dyDescent="0.2">
      <c r="B44" s="337"/>
      <c r="C44" s="264"/>
      <c r="D44" s="338"/>
      <c r="M44" s="241"/>
    </row>
    <row r="45" spans="1:24" x14ac:dyDescent="0.2">
      <c r="D45" s="338"/>
      <c r="M45" s="506"/>
      <c r="N45" s="506"/>
    </row>
    <row r="46" spans="1:24" x14ac:dyDescent="0.2">
      <c r="D46" s="340"/>
      <c r="M46" s="264"/>
      <c r="N46" s="264"/>
    </row>
  </sheetData>
  <mergeCells count="3">
    <mergeCell ref="N7:V7"/>
    <mergeCell ref="A7:A8"/>
    <mergeCell ref="B7:M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7"/>
  <sheetViews>
    <sheetView showGridLines="0" zoomScaleNormal="100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AK1048576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309" customWidth="1"/>
    <col min="12" max="12" width="11.85546875" style="309" bestFit="1" customWidth="1"/>
    <col min="13" max="13" width="10.42578125" style="309" bestFit="1" customWidth="1"/>
    <col min="14" max="21" width="7" style="309" customWidth="1"/>
    <col min="22" max="22" width="9.5703125" customWidth="1"/>
  </cols>
  <sheetData>
    <row r="1" spans="1:23" x14ac:dyDescent="0.25">
      <c r="A1" s="29" t="s">
        <v>199</v>
      </c>
    </row>
    <row r="2" spans="1:23" x14ac:dyDescent="0.25">
      <c r="A2" s="29"/>
    </row>
    <row r="3" spans="1:23" x14ac:dyDescent="0.25">
      <c r="A3" s="29"/>
    </row>
    <row r="4" spans="1:23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" customHeight="1" x14ac:dyDescent="0.25">
      <c r="A5" s="14" t="s">
        <v>251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14" t="s">
        <v>212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553" t="s">
        <v>0</v>
      </c>
      <c r="B7" s="523">
        <v>2018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55">
        <v>2019</v>
      </c>
      <c r="O7" s="555"/>
      <c r="P7" s="555"/>
      <c r="Q7" s="555"/>
      <c r="R7" s="555"/>
      <c r="S7" s="555"/>
      <c r="T7" s="555"/>
      <c r="U7" s="555"/>
      <c r="V7" s="555"/>
    </row>
    <row r="8" spans="1:23" ht="25.5" x14ac:dyDescent="0.25">
      <c r="A8" s="554"/>
      <c r="B8" s="457" t="s">
        <v>1</v>
      </c>
      <c r="C8" s="464" t="s">
        <v>2</v>
      </c>
      <c r="D8" s="451" t="s">
        <v>3</v>
      </c>
      <c r="E8" s="451" t="s">
        <v>4</v>
      </c>
      <c r="F8" s="451" t="s">
        <v>5</v>
      </c>
      <c r="G8" s="451" t="s">
        <v>6</v>
      </c>
      <c r="H8" s="451" t="s">
        <v>7</v>
      </c>
      <c r="I8" s="451" t="s">
        <v>8</v>
      </c>
      <c r="J8" s="451" t="s">
        <v>9</v>
      </c>
      <c r="K8" s="451" t="s">
        <v>10</v>
      </c>
      <c r="L8" s="451" t="s">
        <v>11</v>
      </c>
      <c r="M8" s="452" t="s">
        <v>12</v>
      </c>
      <c r="N8" s="451" t="s">
        <v>1</v>
      </c>
      <c r="O8" s="461" t="s">
        <v>2</v>
      </c>
      <c r="P8" s="451" t="s">
        <v>3</v>
      </c>
      <c r="Q8" s="461" t="s">
        <v>4</v>
      </c>
      <c r="R8" s="488" t="s">
        <v>5</v>
      </c>
      <c r="S8" s="497" t="s">
        <v>6</v>
      </c>
      <c r="T8" s="500" t="s">
        <v>7</v>
      </c>
      <c r="U8" s="504" t="s">
        <v>8</v>
      </c>
      <c r="V8" s="497" t="s">
        <v>271</v>
      </c>
    </row>
    <row r="9" spans="1:23" x14ac:dyDescent="0.25">
      <c r="A9" s="97" t="s">
        <v>13</v>
      </c>
      <c r="B9" s="242">
        <f t="shared" ref="B9:P9" si="0">SUM(B10,B18)</f>
        <v>208.94</v>
      </c>
      <c r="C9" s="69">
        <f t="shared" si="0"/>
        <v>54.2</v>
      </c>
      <c r="D9" s="69">
        <f t="shared" si="0"/>
        <v>61.960000000000008</v>
      </c>
      <c r="E9" s="69">
        <f t="shared" si="0"/>
        <v>347.12</v>
      </c>
      <c r="F9" s="69">
        <f t="shared" si="0"/>
        <v>506.51</v>
      </c>
      <c r="G9" s="69">
        <f t="shared" si="0"/>
        <v>216.34999999999997</v>
      </c>
      <c r="H9" s="69">
        <f t="shared" si="0"/>
        <v>39.180000000000007</v>
      </c>
      <c r="I9" s="69">
        <f t="shared" si="0"/>
        <v>28.400000000000002</v>
      </c>
      <c r="J9" s="69">
        <f t="shared" si="0"/>
        <v>15.1</v>
      </c>
      <c r="K9" s="69">
        <f t="shared" si="0"/>
        <v>33.97</v>
      </c>
      <c r="L9" s="69">
        <f t="shared" si="0"/>
        <v>243.53000000000003</v>
      </c>
      <c r="M9" s="69">
        <f t="shared" si="0"/>
        <v>297.71000000000004</v>
      </c>
      <c r="N9" s="242">
        <f t="shared" si="0"/>
        <v>139.77000000000001</v>
      </c>
      <c r="O9" s="69">
        <f t="shared" si="0"/>
        <v>99.8</v>
      </c>
      <c r="P9" s="69">
        <f t="shared" si="0"/>
        <v>66.36999999999999</v>
      </c>
      <c r="Q9" s="69">
        <f>SUM(Q10,Q18)</f>
        <v>70.33</v>
      </c>
      <c r="R9" s="69">
        <f t="shared" ref="R9:S9" si="1">SUM(R10,R18)</f>
        <v>325.03999999999996</v>
      </c>
      <c r="S9" s="69">
        <f t="shared" si="1"/>
        <v>235.20000000000002</v>
      </c>
      <c r="T9" s="69">
        <f>SUM(T10,T18)</f>
        <v>103.53999999999999</v>
      </c>
      <c r="U9" s="69">
        <f t="shared" ref="U9" si="2">SUM(U10,U18)</f>
        <v>42.429999999999993</v>
      </c>
      <c r="V9" s="92">
        <f t="shared" ref="V9:V20" si="3">+IFERROR((U9/I9-1)*100,"-")</f>
        <v>49.401408450704196</v>
      </c>
    </row>
    <row r="10" spans="1:23" x14ac:dyDescent="0.25">
      <c r="A10" s="98" t="s">
        <v>233</v>
      </c>
      <c r="B10" s="243">
        <f t="shared" ref="B10:F10" si="4">SUM(B11:B12,B15)</f>
        <v>23.21</v>
      </c>
      <c r="C10" s="244">
        <f t="shared" si="4"/>
        <v>36.68</v>
      </c>
      <c r="D10" s="244">
        <f t="shared" si="4"/>
        <v>56.680000000000007</v>
      </c>
      <c r="E10" s="244">
        <f t="shared" si="4"/>
        <v>47.13</v>
      </c>
      <c r="F10" s="244">
        <f t="shared" si="4"/>
        <v>37.85</v>
      </c>
      <c r="G10" s="244">
        <f t="shared" ref="G10:M10" si="5">SUM(G11:G12,G15)</f>
        <v>44.76</v>
      </c>
      <c r="H10" s="244">
        <f t="shared" si="5"/>
        <v>23.800000000000004</v>
      </c>
      <c r="I10" s="244">
        <f t="shared" si="5"/>
        <v>28.05</v>
      </c>
      <c r="J10" s="244">
        <f t="shared" si="5"/>
        <v>15.1</v>
      </c>
      <c r="K10" s="244">
        <f t="shared" si="5"/>
        <v>32.75</v>
      </c>
      <c r="L10" s="244">
        <f t="shared" si="5"/>
        <v>30.75</v>
      </c>
      <c r="M10" s="244">
        <f t="shared" si="5"/>
        <v>19.04</v>
      </c>
      <c r="N10" s="243">
        <v>61.57</v>
      </c>
      <c r="O10" s="244">
        <f>SUM(O11:O12,O15)</f>
        <v>91.77</v>
      </c>
      <c r="P10" s="244">
        <f>SUM(P11:P12,P15)</f>
        <v>66.36999999999999</v>
      </c>
      <c r="Q10" s="244">
        <f>SUM(Q11:Q12,Q15)</f>
        <v>40.229999999999997</v>
      </c>
      <c r="R10" s="244">
        <f t="shared" ref="R10:U10" si="6">SUM(R11:R12,R15)</f>
        <v>33.409999999999997</v>
      </c>
      <c r="S10" s="244">
        <f t="shared" si="6"/>
        <v>51.37</v>
      </c>
      <c r="T10" s="244">
        <f t="shared" si="6"/>
        <v>48.73</v>
      </c>
      <c r="U10" s="244">
        <f t="shared" si="6"/>
        <v>41.599999999999994</v>
      </c>
      <c r="V10" s="373">
        <f t="shared" si="3"/>
        <v>48.306595365418879</v>
      </c>
    </row>
    <row r="11" spans="1:23" x14ac:dyDescent="0.25">
      <c r="A11" s="99" t="s">
        <v>15</v>
      </c>
      <c r="B11" s="121">
        <v>3.97</v>
      </c>
      <c r="C11" s="28">
        <v>4.45</v>
      </c>
      <c r="D11" s="28">
        <v>8.06</v>
      </c>
      <c r="E11" s="28">
        <v>6.54</v>
      </c>
      <c r="F11" s="28">
        <v>5.67</v>
      </c>
      <c r="G11" s="28">
        <v>3.13</v>
      </c>
      <c r="H11" s="28">
        <v>3.01</v>
      </c>
      <c r="I11" s="28">
        <v>6.37</v>
      </c>
      <c r="J11" s="28">
        <v>4.3899999999999997</v>
      </c>
      <c r="K11" s="28">
        <v>7.42</v>
      </c>
      <c r="L11" s="28">
        <v>7.66</v>
      </c>
      <c r="M11" s="28">
        <v>4.72</v>
      </c>
      <c r="N11" s="121">
        <v>7.17</v>
      </c>
      <c r="O11" s="28">
        <v>9.48</v>
      </c>
      <c r="P11" s="28">
        <v>8.86</v>
      </c>
      <c r="Q11" s="28">
        <v>6.58</v>
      </c>
      <c r="R11" s="28">
        <v>6.36</v>
      </c>
      <c r="S11" s="28">
        <v>7.32</v>
      </c>
      <c r="T11" s="28">
        <v>6.7</v>
      </c>
      <c r="U11" s="28">
        <v>7.18</v>
      </c>
      <c r="V11" s="112">
        <f t="shared" si="3"/>
        <v>12.715855572998414</v>
      </c>
    </row>
    <row r="12" spans="1:23" x14ac:dyDescent="0.25">
      <c r="A12" s="99" t="s">
        <v>16</v>
      </c>
      <c r="B12" s="121">
        <f t="shared" ref="B12:D12" si="7">SUM(B13:B14)</f>
        <v>18.3</v>
      </c>
      <c r="C12" s="28">
        <f t="shared" si="7"/>
        <v>31.3</v>
      </c>
      <c r="D12" s="28">
        <f t="shared" si="7"/>
        <v>47.84</v>
      </c>
      <c r="E12" s="28">
        <f>SUM(E13:E14)</f>
        <v>39.42</v>
      </c>
      <c r="F12" s="28">
        <f>SUM(F13:F14)</f>
        <v>31.18</v>
      </c>
      <c r="G12" s="28">
        <f>SUM(G13:G14)</f>
        <v>40.669999999999995</v>
      </c>
      <c r="H12" s="28">
        <v>19.62</v>
      </c>
      <c r="I12" s="28">
        <f>SUM(I13:I14)</f>
        <v>20.62</v>
      </c>
      <c r="J12" s="28">
        <f>SUM(J13:J14)</f>
        <v>9.77</v>
      </c>
      <c r="K12" s="28">
        <f>SUM(K13:K14)</f>
        <v>24.39</v>
      </c>
      <c r="L12" s="28">
        <f>SUM(L13:L14)</f>
        <v>20.67</v>
      </c>
      <c r="M12" s="28">
        <f>SUM(M13:M14)</f>
        <v>12.870000000000001</v>
      </c>
      <c r="N12" s="121">
        <v>53</v>
      </c>
      <c r="O12" s="28">
        <f>SUM(O13:O14)</f>
        <v>81.429999999999993</v>
      </c>
      <c r="P12" s="28">
        <f>SUM(P13:P14)</f>
        <v>56.62</v>
      </c>
      <c r="Q12" s="28">
        <f>SUM(Q13:Q14)</f>
        <v>32.69</v>
      </c>
      <c r="R12" s="28">
        <f t="shared" ref="R12" si="8">SUM(R13:R14)</f>
        <v>26.08</v>
      </c>
      <c r="S12" s="28">
        <f t="shared" ref="S12" si="9">SUM(S13:S14)</f>
        <v>42.93</v>
      </c>
      <c r="T12" s="28">
        <f t="shared" ref="T12" si="10">SUM(T13:T14)</f>
        <v>41.199999999999996</v>
      </c>
      <c r="U12" s="28">
        <f t="shared" ref="U12" si="11">SUM(U13:U14)</f>
        <v>33.549999999999997</v>
      </c>
      <c r="V12" s="112">
        <f t="shared" si="3"/>
        <v>62.706110572259924</v>
      </c>
    </row>
    <row r="13" spans="1:23" x14ac:dyDescent="0.25">
      <c r="A13" s="100" t="s">
        <v>17</v>
      </c>
      <c r="B13" s="121">
        <v>18.09</v>
      </c>
      <c r="C13" s="28">
        <v>31.12</v>
      </c>
      <c r="D13" s="28">
        <v>47.67</v>
      </c>
      <c r="E13" s="28">
        <v>39.21</v>
      </c>
      <c r="F13" s="28">
        <v>30.97</v>
      </c>
      <c r="G13" s="28">
        <v>40.44</v>
      </c>
      <c r="H13" s="28">
        <v>19.34</v>
      </c>
      <c r="I13" s="28">
        <v>20.350000000000001</v>
      </c>
      <c r="J13" s="28">
        <v>9.41</v>
      </c>
      <c r="K13" s="28">
        <v>24</v>
      </c>
      <c r="L13" s="28">
        <v>20.32</v>
      </c>
      <c r="M13" s="28">
        <v>12.48</v>
      </c>
      <c r="N13" s="121">
        <v>52.78</v>
      </c>
      <c r="O13" s="28">
        <v>80.989999999999995</v>
      </c>
      <c r="P13" s="28">
        <v>56.19</v>
      </c>
      <c r="Q13" s="28">
        <v>32.25</v>
      </c>
      <c r="R13" s="28">
        <v>25.54</v>
      </c>
      <c r="S13" s="28">
        <v>42.43</v>
      </c>
      <c r="T13" s="28">
        <v>40.76</v>
      </c>
      <c r="U13" s="28">
        <v>32.89</v>
      </c>
      <c r="V13" s="112">
        <f t="shared" si="3"/>
        <v>61.621621621621614</v>
      </c>
    </row>
    <row r="14" spans="1:23" x14ac:dyDescent="0.25">
      <c r="A14" s="100" t="s">
        <v>18</v>
      </c>
      <c r="B14" s="121">
        <v>0.21</v>
      </c>
      <c r="C14" s="28">
        <v>0.18</v>
      </c>
      <c r="D14" s="28">
        <v>0.17</v>
      </c>
      <c r="E14" s="28">
        <v>0.21</v>
      </c>
      <c r="F14" s="28">
        <v>0.21</v>
      </c>
      <c r="G14" s="28">
        <v>0.23</v>
      </c>
      <c r="H14" s="28">
        <v>0.28000000000000003</v>
      </c>
      <c r="I14" s="28">
        <v>0.27</v>
      </c>
      <c r="J14" s="28">
        <v>0.36</v>
      </c>
      <c r="K14" s="28">
        <v>0.39</v>
      </c>
      <c r="L14" s="28">
        <v>0.35</v>
      </c>
      <c r="M14" s="28">
        <v>0.39</v>
      </c>
      <c r="N14" s="121">
        <v>0.22</v>
      </c>
      <c r="O14" s="28">
        <v>0.44</v>
      </c>
      <c r="P14" s="28">
        <v>0.43</v>
      </c>
      <c r="Q14" s="28">
        <v>0.44</v>
      </c>
      <c r="R14" s="28">
        <v>0.54</v>
      </c>
      <c r="S14" s="28">
        <v>0.5</v>
      </c>
      <c r="T14" s="28">
        <v>0.44</v>
      </c>
      <c r="U14" s="28">
        <v>0.66</v>
      </c>
      <c r="V14" s="112">
        <f t="shared" si="3"/>
        <v>144.44444444444443</v>
      </c>
    </row>
    <row r="15" spans="1:23" x14ac:dyDescent="0.25">
      <c r="A15" s="99" t="s">
        <v>19</v>
      </c>
      <c r="B15" s="121">
        <f t="shared" ref="B15:D15" si="12">SUM(B16:B17)</f>
        <v>0.94</v>
      </c>
      <c r="C15" s="28">
        <f t="shared" si="12"/>
        <v>0.93</v>
      </c>
      <c r="D15" s="28">
        <f t="shared" si="12"/>
        <v>0.78</v>
      </c>
      <c r="E15" s="28">
        <f>SUM(E16:E17)</f>
        <v>1.17</v>
      </c>
      <c r="F15" s="28">
        <f>SUM(F16:F17)</f>
        <v>1</v>
      </c>
      <c r="G15" s="28">
        <f>SUM(G16:G17)</f>
        <v>0.96</v>
      </c>
      <c r="H15" s="28">
        <v>1.17</v>
      </c>
      <c r="I15" s="28">
        <f>SUM(I16:I17)</f>
        <v>1.06</v>
      </c>
      <c r="J15" s="28">
        <f>SUM(J16:J17)</f>
        <v>0.94</v>
      </c>
      <c r="K15" s="28">
        <f>SUM(K16:K17)</f>
        <v>0.94</v>
      </c>
      <c r="L15" s="28">
        <f>SUM(L16:L17)</f>
        <v>2.42</v>
      </c>
      <c r="M15" s="28">
        <f>SUM(M16:M17)</f>
        <v>1.45</v>
      </c>
      <c r="N15" s="121">
        <v>1.4000000000000001</v>
      </c>
      <c r="O15" s="28">
        <f>SUM(O16:O17)</f>
        <v>0.86</v>
      </c>
      <c r="P15" s="28">
        <f>SUM(P16:P17)</f>
        <v>0.89</v>
      </c>
      <c r="Q15" s="28">
        <f>SUM(Q16:Q17)</f>
        <v>0.96</v>
      </c>
      <c r="R15" s="28">
        <f t="shared" ref="R15" si="13">SUM(R16:R17)</f>
        <v>0.97</v>
      </c>
      <c r="S15" s="28">
        <f t="shared" ref="S15" si="14">SUM(S16:S17)</f>
        <v>1.1199999999999999</v>
      </c>
      <c r="T15" s="28">
        <f t="shared" ref="T15" si="15">SUM(T16:T17)</f>
        <v>0.83</v>
      </c>
      <c r="U15" s="28">
        <f t="shared" ref="U15" si="16">SUM(U16:U17)</f>
        <v>0.87</v>
      </c>
      <c r="V15" s="112">
        <f t="shared" si="3"/>
        <v>-17.924528301886799</v>
      </c>
    </row>
    <row r="16" spans="1:23" x14ac:dyDescent="0.25">
      <c r="A16" s="100" t="s">
        <v>17</v>
      </c>
      <c r="B16" s="121">
        <v>0.6</v>
      </c>
      <c r="C16" s="28">
        <v>0.54</v>
      </c>
      <c r="D16" s="28">
        <v>0.44</v>
      </c>
      <c r="E16" s="28">
        <v>0.74</v>
      </c>
      <c r="F16" s="28">
        <v>0.5</v>
      </c>
      <c r="G16" s="28">
        <v>0.51</v>
      </c>
      <c r="H16" s="28">
        <v>0.63</v>
      </c>
      <c r="I16" s="28">
        <v>0.63</v>
      </c>
      <c r="J16" s="28">
        <v>0.49</v>
      </c>
      <c r="K16" s="28">
        <v>0.53</v>
      </c>
      <c r="L16" s="28">
        <v>2.0299999999999998</v>
      </c>
      <c r="M16" s="28">
        <v>1.02</v>
      </c>
      <c r="N16" s="121">
        <v>1.08</v>
      </c>
      <c r="O16" s="28">
        <v>0.5</v>
      </c>
      <c r="P16" s="28">
        <v>0.46</v>
      </c>
      <c r="Q16" s="28">
        <v>0.46</v>
      </c>
      <c r="R16" s="28">
        <v>0.54</v>
      </c>
      <c r="S16" s="28">
        <v>0.71</v>
      </c>
      <c r="T16" s="28">
        <v>0.42</v>
      </c>
      <c r="U16" s="28">
        <v>0.42</v>
      </c>
      <c r="V16" s="112">
        <f t="shared" si="3"/>
        <v>-33.333333333333336</v>
      </c>
    </row>
    <row r="17" spans="1:22" x14ac:dyDescent="0.25">
      <c r="A17" s="100" t="s">
        <v>18</v>
      </c>
      <c r="B17" s="121">
        <v>0.34</v>
      </c>
      <c r="C17" s="28">
        <v>0.39</v>
      </c>
      <c r="D17" s="28">
        <v>0.34</v>
      </c>
      <c r="E17" s="28">
        <v>0.43</v>
      </c>
      <c r="F17" s="28">
        <v>0.5</v>
      </c>
      <c r="G17" s="28">
        <v>0.45</v>
      </c>
      <c r="H17" s="28">
        <v>0.54</v>
      </c>
      <c r="I17" s="28">
        <v>0.43</v>
      </c>
      <c r="J17" s="28">
        <v>0.45</v>
      </c>
      <c r="K17" s="28">
        <v>0.41</v>
      </c>
      <c r="L17" s="28">
        <v>0.39</v>
      </c>
      <c r="M17" s="28">
        <v>0.43</v>
      </c>
      <c r="N17" s="121">
        <v>0.32</v>
      </c>
      <c r="O17" s="28">
        <v>0.36</v>
      </c>
      <c r="P17" s="28">
        <v>0.43</v>
      </c>
      <c r="Q17" s="28">
        <v>0.5</v>
      </c>
      <c r="R17" s="28">
        <v>0.43</v>
      </c>
      <c r="S17" s="28">
        <v>0.41</v>
      </c>
      <c r="T17" s="28">
        <v>0.41</v>
      </c>
      <c r="U17" s="28">
        <v>0.45</v>
      </c>
      <c r="V17" s="112">
        <f t="shared" si="3"/>
        <v>4.6511627906976827</v>
      </c>
    </row>
    <row r="18" spans="1:22" x14ac:dyDescent="0.25">
      <c r="A18" s="98" t="s">
        <v>234</v>
      </c>
      <c r="B18" s="245">
        <f t="shared" ref="B18:D18" si="17">SUM(B19:B20)</f>
        <v>185.73</v>
      </c>
      <c r="C18" s="246">
        <f t="shared" si="17"/>
        <v>17.52</v>
      </c>
      <c r="D18" s="246">
        <f t="shared" si="17"/>
        <v>5.28</v>
      </c>
      <c r="E18" s="246">
        <f t="shared" ref="E18:M18" si="18">SUM(E19:E20)</f>
        <v>299.99</v>
      </c>
      <c r="F18" s="246">
        <f t="shared" si="18"/>
        <v>468.65999999999997</v>
      </c>
      <c r="G18" s="246">
        <f t="shared" si="18"/>
        <v>171.58999999999997</v>
      </c>
      <c r="H18" s="246">
        <f t="shared" si="18"/>
        <v>15.379999999999999</v>
      </c>
      <c r="I18" s="246">
        <f t="shared" si="18"/>
        <v>0.35000000000000003</v>
      </c>
      <c r="J18" s="246">
        <f t="shared" si="18"/>
        <v>0</v>
      </c>
      <c r="K18" s="246">
        <f t="shared" si="18"/>
        <v>1.22</v>
      </c>
      <c r="L18" s="246">
        <f t="shared" si="18"/>
        <v>212.78000000000003</v>
      </c>
      <c r="M18" s="246">
        <f t="shared" si="18"/>
        <v>278.67</v>
      </c>
      <c r="N18" s="245">
        <v>78.2</v>
      </c>
      <c r="O18" s="246">
        <f>SUM(O19:O20)</f>
        <v>8.0299999999999994</v>
      </c>
      <c r="P18" s="246">
        <f>SUM(P19:P20)</f>
        <v>0</v>
      </c>
      <c r="Q18" s="246">
        <f>SUM(Q19:Q20)</f>
        <v>30.1</v>
      </c>
      <c r="R18" s="246">
        <f t="shared" ref="R18" si="19">SUM(R19:R20)</f>
        <v>291.63</v>
      </c>
      <c r="S18" s="246">
        <f t="shared" ref="S18" si="20">SUM(S19:S20)</f>
        <v>183.83</v>
      </c>
      <c r="T18" s="246">
        <f t="shared" ref="T18" si="21">SUM(T19:T20)</f>
        <v>54.81</v>
      </c>
      <c r="U18" s="246">
        <f t="shared" ref="U18" si="22">SUM(U19:U20)</f>
        <v>0.83000000000000007</v>
      </c>
      <c r="V18" s="374">
        <f t="shared" si="3"/>
        <v>137.14285714285714</v>
      </c>
    </row>
    <row r="19" spans="1:22" x14ac:dyDescent="0.25">
      <c r="A19" s="99" t="s">
        <v>111</v>
      </c>
      <c r="B19" s="121">
        <v>161.47</v>
      </c>
      <c r="C19" s="28">
        <v>16.559999999999999</v>
      </c>
      <c r="D19" s="28">
        <v>4.82</v>
      </c>
      <c r="E19" s="28">
        <v>253.67</v>
      </c>
      <c r="F19" s="28">
        <v>386.89</v>
      </c>
      <c r="G19" s="28">
        <v>136.54</v>
      </c>
      <c r="H19" s="28">
        <v>14.26</v>
      </c>
      <c r="I19" s="28">
        <v>0.33</v>
      </c>
      <c r="J19" s="28">
        <v>0</v>
      </c>
      <c r="K19" s="28">
        <v>1.21</v>
      </c>
      <c r="L19" s="28">
        <v>191.61</v>
      </c>
      <c r="M19" s="28">
        <v>248.02</v>
      </c>
      <c r="N19" s="121">
        <v>69.89</v>
      </c>
      <c r="O19" s="28">
        <v>7.76</v>
      </c>
      <c r="P19" s="28">
        <v>0</v>
      </c>
      <c r="Q19" s="28">
        <v>25.14</v>
      </c>
      <c r="R19" s="28">
        <v>252.55</v>
      </c>
      <c r="S19" s="28">
        <v>161.9</v>
      </c>
      <c r="T19" s="28">
        <v>47.35</v>
      </c>
      <c r="U19" s="28">
        <v>0.79</v>
      </c>
      <c r="V19" s="112">
        <f t="shared" si="3"/>
        <v>139.39393939393941</v>
      </c>
    </row>
    <row r="20" spans="1:22" x14ac:dyDescent="0.25">
      <c r="A20" s="101" t="s">
        <v>112</v>
      </c>
      <c r="B20" s="113">
        <v>24.26</v>
      </c>
      <c r="C20" s="114">
        <v>0.96</v>
      </c>
      <c r="D20" s="114">
        <v>0.46</v>
      </c>
      <c r="E20" s="114">
        <v>46.32</v>
      </c>
      <c r="F20" s="114">
        <v>81.77</v>
      </c>
      <c r="G20" s="114">
        <v>35.049999999999997</v>
      </c>
      <c r="H20" s="114">
        <v>1.1200000000000001</v>
      </c>
      <c r="I20" s="114">
        <v>0.02</v>
      </c>
      <c r="J20" s="114">
        <v>0</v>
      </c>
      <c r="K20" s="114">
        <v>0.01</v>
      </c>
      <c r="L20" s="114">
        <v>21.17</v>
      </c>
      <c r="M20" s="114">
        <v>30.65</v>
      </c>
      <c r="N20" s="113">
        <v>8.31</v>
      </c>
      <c r="O20" s="114">
        <v>0.27</v>
      </c>
      <c r="P20" s="114">
        <v>0</v>
      </c>
      <c r="Q20" s="114">
        <v>4.96</v>
      </c>
      <c r="R20" s="114">
        <v>39.08</v>
      </c>
      <c r="S20" s="114">
        <v>21.93</v>
      </c>
      <c r="T20" s="114">
        <v>7.46</v>
      </c>
      <c r="U20" s="114">
        <v>0.04</v>
      </c>
      <c r="V20" s="115">
        <f t="shared" si="3"/>
        <v>100</v>
      </c>
    </row>
    <row r="21" spans="1:22" x14ac:dyDescent="0.25">
      <c r="A21" s="2" t="s">
        <v>23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</row>
    <row r="22" spans="1:22" x14ac:dyDescent="0.25">
      <c r="A22" s="2" t="s">
        <v>24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</row>
    <row r="23" spans="1:22" x14ac:dyDescent="0.25">
      <c r="A23" s="3" t="s">
        <v>207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</row>
    <row r="24" spans="1:22" x14ac:dyDescent="0.25">
      <c r="B24" s="273"/>
      <c r="C24" s="273"/>
      <c r="D24" s="273"/>
      <c r="E24" s="273"/>
      <c r="F24" s="273"/>
      <c r="H24" s="273"/>
      <c r="I24" s="273"/>
      <c r="J24" s="273"/>
      <c r="K24" s="273"/>
      <c r="L24" s="273"/>
      <c r="M24" s="273"/>
      <c r="N24" s="515"/>
      <c r="O24" s="273"/>
      <c r="P24" s="273"/>
      <c r="Q24" s="273"/>
      <c r="R24" s="273"/>
      <c r="S24" s="273"/>
      <c r="T24" s="273"/>
      <c r="U24" s="273"/>
      <c r="V24" s="273"/>
    </row>
    <row r="25" spans="1:22" x14ac:dyDescent="0.25"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</row>
    <row r="26" spans="1:22" x14ac:dyDescent="0.25"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</row>
    <row r="27" spans="1:22" x14ac:dyDescent="0.25"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</row>
    <row r="28" spans="1:22" x14ac:dyDescent="0.25"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</row>
    <row r="29" spans="1:22" x14ac:dyDescent="0.25"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</row>
    <row r="30" spans="1:22" x14ac:dyDescent="0.25"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</row>
    <row r="31" spans="1:22" x14ac:dyDescent="0.25"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</row>
    <row r="32" spans="1:22" x14ac:dyDescent="0.25"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</row>
    <row r="33" spans="3:21" x14ac:dyDescent="0.25"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</row>
    <row r="34" spans="3:21" x14ac:dyDescent="0.25"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</row>
    <row r="35" spans="3:21" x14ac:dyDescent="0.25"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</row>
    <row r="36" spans="3:21" x14ac:dyDescent="0.25"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</row>
    <row r="37" spans="3:21" x14ac:dyDescent="0.25"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</row>
  </sheetData>
  <mergeCells count="3">
    <mergeCell ref="A7:A8"/>
    <mergeCell ref="N7:V7"/>
    <mergeCell ref="B7:M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3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M26" sqref="M26"/>
    </sheetView>
  </sheetViews>
  <sheetFormatPr baseColWidth="10" defaultRowHeight="15" x14ac:dyDescent="0.25"/>
  <cols>
    <col min="1" max="1" width="15.42578125" customWidth="1"/>
    <col min="4" max="21" width="11.42578125" style="309"/>
    <col min="22" max="22" width="13.42578125" bestFit="1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ht="15" customHeight="1" x14ac:dyDescent="0.25">
      <c r="A3" s="14" t="s">
        <v>113</v>
      </c>
    </row>
    <row r="4" spans="1:22" x14ac:dyDescent="0.25">
      <c r="A4" s="57" t="s">
        <v>252</v>
      </c>
    </row>
    <row r="5" spans="1:22" x14ac:dyDescent="0.25">
      <c r="A5" s="57" t="s">
        <v>213</v>
      </c>
    </row>
    <row r="6" spans="1:22" x14ac:dyDescent="0.25">
      <c r="A6" s="556" t="s">
        <v>26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58">
        <v>2019</v>
      </c>
      <c r="O6" s="520"/>
      <c r="P6" s="520"/>
      <c r="Q6" s="520"/>
      <c r="R6" s="520"/>
      <c r="S6" s="520"/>
      <c r="T6" s="520"/>
      <c r="U6" s="520"/>
      <c r="V6" s="559"/>
    </row>
    <row r="7" spans="1:22" ht="25.5" x14ac:dyDescent="0.25">
      <c r="A7" s="557"/>
      <c r="B7" s="453" t="s">
        <v>1</v>
      </c>
      <c r="C7" s="453" t="s">
        <v>2</v>
      </c>
      <c r="D7" s="453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1" t="s">
        <v>1</v>
      </c>
      <c r="O7" s="461" t="s">
        <v>2</v>
      </c>
      <c r="P7" s="451" t="s">
        <v>3</v>
      </c>
      <c r="Q7" s="461" t="s">
        <v>4</v>
      </c>
      <c r="R7" s="488" t="s">
        <v>5</v>
      </c>
      <c r="S7" s="497" t="s">
        <v>6</v>
      </c>
      <c r="T7" s="500" t="s">
        <v>7</v>
      </c>
      <c r="U7" s="504" t="s">
        <v>8</v>
      </c>
      <c r="V7" s="504" t="s">
        <v>271</v>
      </c>
    </row>
    <row r="8" spans="1:22" x14ac:dyDescent="0.25">
      <c r="A8" s="102" t="s">
        <v>13</v>
      </c>
      <c r="B8" s="308">
        <f t="shared" ref="B8:C8" si="0">SUM(B9:B30)</f>
        <v>161465.36000000002</v>
      </c>
      <c r="C8" s="107">
        <f t="shared" si="0"/>
        <v>16555.25</v>
      </c>
      <c r="D8" s="107">
        <f t="shared" ref="D8:Q8" si="1">SUM(D9:D30)</f>
        <v>4821.1900000000005</v>
      </c>
      <c r="E8" s="107">
        <f t="shared" si="1"/>
        <v>253666.14</v>
      </c>
      <c r="F8" s="107">
        <f t="shared" si="1"/>
        <v>386886.76000000007</v>
      </c>
      <c r="G8" s="107">
        <f t="shared" si="1"/>
        <v>136537.76999999999</v>
      </c>
      <c r="H8" s="107">
        <f t="shared" si="1"/>
        <v>14263.55</v>
      </c>
      <c r="I8" s="107">
        <f t="shared" si="1"/>
        <v>328.20000000000005</v>
      </c>
      <c r="J8" s="107">
        <f t="shared" si="1"/>
        <v>0</v>
      </c>
      <c r="K8" s="107">
        <f t="shared" si="1"/>
        <v>1209.3600000000001</v>
      </c>
      <c r="L8" s="107">
        <f t="shared" si="1"/>
        <v>191605.55</v>
      </c>
      <c r="M8" s="107">
        <f t="shared" si="1"/>
        <v>248019.79</v>
      </c>
      <c r="N8" s="106">
        <f t="shared" si="1"/>
        <v>69889.559999999983</v>
      </c>
      <c r="O8" s="421">
        <f t="shared" si="1"/>
        <v>7756.6900000000005</v>
      </c>
      <c r="P8" s="107">
        <f t="shared" si="1"/>
        <v>0</v>
      </c>
      <c r="Q8" s="107">
        <f t="shared" si="1"/>
        <v>25140.04</v>
      </c>
      <c r="R8" s="107">
        <f>SUM(R9:R30)</f>
        <v>252551.41999999998</v>
      </c>
      <c r="S8" s="107">
        <f>SUM(S9:S30)</f>
        <v>161897.03000000003</v>
      </c>
      <c r="T8" s="107">
        <f>SUM(T9:T30)</f>
        <v>47352.469999999994</v>
      </c>
      <c r="U8" s="107">
        <f>SUM(U9:U30)</f>
        <v>795.02</v>
      </c>
      <c r="V8" s="108">
        <f t="shared" ref="V8:V30" si="2">+IFERROR((U8/H8-1)*100,"-")</f>
        <v>-94.426212268334325</v>
      </c>
    </row>
    <row r="9" spans="1:22" x14ac:dyDescent="0.25">
      <c r="A9" s="116" t="s">
        <v>61</v>
      </c>
      <c r="B9" s="109">
        <v>0</v>
      </c>
      <c r="C9" s="307">
        <v>0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109">
        <v>0</v>
      </c>
      <c r="O9" s="307">
        <v>0</v>
      </c>
      <c r="P9" s="307">
        <v>0</v>
      </c>
      <c r="Q9" s="307">
        <v>0</v>
      </c>
      <c r="R9" s="307">
        <v>0</v>
      </c>
      <c r="S9" s="307">
        <v>0</v>
      </c>
      <c r="T9" s="307">
        <v>0</v>
      </c>
      <c r="U9" s="307">
        <v>0</v>
      </c>
      <c r="V9" s="111" t="str">
        <f t="shared" si="2"/>
        <v>-</v>
      </c>
    </row>
    <row r="10" spans="1:22" x14ac:dyDescent="0.25">
      <c r="A10" s="116" t="s">
        <v>62</v>
      </c>
      <c r="B10" s="109">
        <v>0</v>
      </c>
      <c r="C10" s="307">
        <v>0</v>
      </c>
      <c r="D10" s="307">
        <v>0</v>
      </c>
      <c r="E10" s="307">
        <v>0</v>
      </c>
      <c r="F10" s="307">
        <v>0</v>
      </c>
      <c r="G10" s="307">
        <v>0</v>
      </c>
      <c r="H10" s="307">
        <v>0</v>
      </c>
      <c r="I10" s="307">
        <v>0</v>
      </c>
      <c r="J10" s="307">
        <v>0</v>
      </c>
      <c r="K10" s="307">
        <v>0</v>
      </c>
      <c r="L10" s="307">
        <v>0</v>
      </c>
      <c r="M10" s="307">
        <v>0</v>
      </c>
      <c r="N10" s="109">
        <v>0</v>
      </c>
      <c r="O10" s="307">
        <v>0</v>
      </c>
      <c r="P10" s="307">
        <v>0</v>
      </c>
      <c r="Q10" s="307">
        <v>0</v>
      </c>
      <c r="R10" s="307">
        <v>0</v>
      </c>
      <c r="S10" s="307">
        <v>0</v>
      </c>
      <c r="T10" s="307">
        <v>0</v>
      </c>
      <c r="U10" s="307">
        <v>0</v>
      </c>
      <c r="V10" s="111" t="str">
        <f t="shared" si="2"/>
        <v>-</v>
      </c>
    </row>
    <row r="11" spans="1:22" x14ac:dyDescent="0.25">
      <c r="A11" s="116" t="s">
        <v>87</v>
      </c>
      <c r="B11" s="109">
        <v>4662.8999999999996</v>
      </c>
      <c r="C11" s="307">
        <v>0</v>
      </c>
      <c r="D11" s="307">
        <v>0</v>
      </c>
      <c r="E11" s="307">
        <v>9515.44</v>
      </c>
      <c r="F11" s="307">
        <v>10718.5</v>
      </c>
      <c r="G11" s="307">
        <v>6224.43</v>
      </c>
      <c r="H11" s="307">
        <v>0</v>
      </c>
      <c r="I11" s="307">
        <v>0</v>
      </c>
      <c r="J11" s="307">
        <v>0</v>
      </c>
      <c r="K11" s="307">
        <v>0</v>
      </c>
      <c r="L11" s="307">
        <v>2874.71</v>
      </c>
      <c r="M11" s="307">
        <v>3420.34</v>
      </c>
      <c r="N11" s="109">
        <v>0</v>
      </c>
      <c r="O11" s="307">
        <v>0</v>
      </c>
      <c r="P11" s="307">
        <v>0</v>
      </c>
      <c r="Q11" s="307">
        <v>364.68</v>
      </c>
      <c r="R11" s="307">
        <v>6275.72</v>
      </c>
      <c r="S11" s="307">
        <v>14434.75</v>
      </c>
      <c r="T11" s="307">
        <v>9632.82</v>
      </c>
      <c r="U11" s="307">
        <v>0</v>
      </c>
      <c r="V11" s="111" t="str">
        <f t="shared" si="2"/>
        <v>-</v>
      </c>
    </row>
    <row r="12" spans="1:22" x14ac:dyDescent="0.25">
      <c r="A12" s="116" t="s">
        <v>88</v>
      </c>
      <c r="B12" s="109">
        <v>56096.1</v>
      </c>
      <c r="C12" s="307">
        <v>0</v>
      </c>
      <c r="D12" s="307">
        <v>0</v>
      </c>
      <c r="E12" s="307">
        <v>48381.53</v>
      </c>
      <c r="F12" s="307">
        <v>66822.62</v>
      </c>
      <c r="G12" s="307">
        <v>15000.39</v>
      </c>
      <c r="H12" s="307">
        <v>0</v>
      </c>
      <c r="I12" s="307">
        <v>0</v>
      </c>
      <c r="J12" s="307">
        <v>0</v>
      </c>
      <c r="K12" s="307">
        <v>0</v>
      </c>
      <c r="L12" s="307">
        <v>40466.400000000001</v>
      </c>
      <c r="M12" s="307">
        <v>51568.28</v>
      </c>
      <c r="N12" s="109">
        <v>6556.72</v>
      </c>
      <c r="O12" s="307">
        <v>0</v>
      </c>
      <c r="P12" s="307">
        <v>0</v>
      </c>
      <c r="Q12" s="307">
        <v>2085.0300000000002</v>
      </c>
      <c r="R12" s="307">
        <v>53592.56</v>
      </c>
      <c r="S12" s="307">
        <v>54886.76</v>
      </c>
      <c r="T12" s="307">
        <v>24759.91</v>
      </c>
      <c r="U12" s="307">
        <v>0</v>
      </c>
      <c r="V12" s="111" t="str">
        <f t="shared" si="2"/>
        <v>-</v>
      </c>
    </row>
    <row r="13" spans="1:22" x14ac:dyDescent="0.25">
      <c r="A13" s="116" t="s">
        <v>63</v>
      </c>
      <c r="B13" s="109">
        <v>11522.75</v>
      </c>
      <c r="C13" s="307">
        <v>0</v>
      </c>
      <c r="D13" s="307">
        <v>0</v>
      </c>
      <c r="E13" s="307">
        <v>27039.88</v>
      </c>
      <c r="F13" s="307">
        <v>20760</v>
      </c>
      <c r="G13" s="307">
        <v>7226.9</v>
      </c>
      <c r="H13" s="307">
        <v>0</v>
      </c>
      <c r="I13" s="307">
        <v>0</v>
      </c>
      <c r="J13" s="307">
        <v>0</v>
      </c>
      <c r="K13" s="307">
        <v>0</v>
      </c>
      <c r="L13" s="307">
        <v>11515.84</v>
      </c>
      <c r="M13" s="307">
        <v>13796.46</v>
      </c>
      <c r="N13" s="109">
        <v>282.3</v>
      </c>
      <c r="O13" s="307">
        <v>0</v>
      </c>
      <c r="P13" s="307">
        <v>0</v>
      </c>
      <c r="Q13" s="307">
        <v>972.8</v>
      </c>
      <c r="R13" s="307">
        <v>14014.08</v>
      </c>
      <c r="S13" s="307">
        <v>2870.8</v>
      </c>
      <c r="T13" s="307">
        <v>521</v>
      </c>
      <c r="U13" s="307">
        <v>0</v>
      </c>
      <c r="V13" s="111" t="str">
        <f t="shared" si="2"/>
        <v>-</v>
      </c>
    </row>
    <row r="14" spans="1:22" x14ac:dyDescent="0.25">
      <c r="A14" s="116" t="s">
        <v>275</v>
      </c>
      <c r="B14" s="109">
        <v>54591.59</v>
      </c>
      <c r="C14" s="307">
        <v>0</v>
      </c>
      <c r="D14" s="307">
        <v>457.97</v>
      </c>
      <c r="E14" s="307">
        <v>57493.68</v>
      </c>
      <c r="F14" s="307">
        <v>94387.39</v>
      </c>
      <c r="G14" s="307">
        <v>29887.62</v>
      </c>
      <c r="H14" s="307">
        <v>0</v>
      </c>
      <c r="I14" s="307">
        <v>0</v>
      </c>
      <c r="J14" s="307">
        <v>0</v>
      </c>
      <c r="K14" s="307">
        <v>0</v>
      </c>
      <c r="L14" s="307">
        <v>42942.73</v>
      </c>
      <c r="M14" s="307">
        <v>62955.61</v>
      </c>
      <c r="N14" s="109">
        <v>22482.25</v>
      </c>
      <c r="O14" s="307">
        <v>0</v>
      </c>
      <c r="P14" s="307">
        <v>0</v>
      </c>
      <c r="Q14" s="307">
        <v>7337.43</v>
      </c>
      <c r="R14" s="307">
        <v>55812.31</v>
      </c>
      <c r="S14" s="307">
        <v>25254.81</v>
      </c>
      <c r="T14" s="307">
        <v>11929.22</v>
      </c>
      <c r="U14" s="307">
        <v>145.69999999999999</v>
      </c>
      <c r="V14" s="111" t="str">
        <f t="shared" si="2"/>
        <v>-</v>
      </c>
    </row>
    <row r="15" spans="1:22" x14ac:dyDescent="0.25">
      <c r="A15" s="116" t="s">
        <v>65</v>
      </c>
      <c r="B15" s="109">
        <v>3186.25</v>
      </c>
      <c r="C15" s="307">
        <v>0</v>
      </c>
      <c r="D15" s="307">
        <v>0</v>
      </c>
      <c r="E15" s="307">
        <v>4214</v>
      </c>
      <c r="F15" s="307">
        <v>5646.4</v>
      </c>
      <c r="G15" s="307">
        <v>431.2</v>
      </c>
      <c r="H15" s="307">
        <v>0</v>
      </c>
      <c r="I15" s="307">
        <v>0</v>
      </c>
      <c r="J15" s="307">
        <v>0</v>
      </c>
      <c r="K15" s="307">
        <v>0</v>
      </c>
      <c r="L15" s="307">
        <v>3750</v>
      </c>
      <c r="M15" s="307">
        <v>2715.35</v>
      </c>
      <c r="N15" s="109">
        <v>1026</v>
      </c>
      <c r="O15" s="307">
        <v>0</v>
      </c>
      <c r="P15" s="307">
        <v>0</v>
      </c>
      <c r="Q15" s="307">
        <v>417.75</v>
      </c>
      <c r="R15" s="307">
        <v>3290.25</v>
      </c>
      <c r="S15" s="307">
        <v>185.45</v>
      </c>
      <c r="T15" s="307">
        <v>367.85</v>
      </c>
      <c r="U15" s="307">
        <v>0</v>
      </c>
      <c r="V15" s="111" t="str">
        <f t="shared" si="2"/>
        <v>-</v>
      </c>
    </row>
    <row r="16" spans="1:22" x14ac:dyDescent="0.25">
      <c r="A16" s="116" t="s">
        <v>79</v>
      </c>
      <c r="B16" s="109">
        <v>0</v>
      </c>
      <c r="C16" s="307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109">
        <v>0</v>
      </c>
      <c r="O16" s="307">
        <v>0</v>
      </c>
      <c r="P16" s="307">
        <v>0</v>
      </c>
      <c r="Q16" s="307">
        <v>0</v>
      </c>
      <c r="R16" s="307">
        <v>0</v>
      </c>
      <c r="S16" s="307">
        <v>0</v>
      </c>
      <c r="T16" s="307">
        <v>0</v>
      </c>
      <c r="U16" s="307">
        <v>0</v>
      </c>
      <c r="V16" s="111" t="str">
        <f t="shared" si="2"/>
        <v>-</v>
      </c>
    </row>
    <row r="17" spans="1:22" x14ac:dyDescent="0.25">
      <c r="A17" s="116" t="s">
        <v>66</v>
      </c>
      <c r="B17" s="109">
        <v>13348.42</v>
      </c>
      <c r="C17" s="307">
        <v>0</v>
      </c>
      <c r="D17" s="307">
        <v>0</v>
      </c>
      <c r="E17" s="307">
        <v>18271.27</v>
      </c>
      <c r="F17" s="307">
        <v>29610.080000000002</v>
      </c>
      <c r="G17" s="307">
        <v>2053.31</v>
      </c>
      <c r="H17" s="307">
        <v>0</v>
      </c>
      <c r="I17" s="307">
        <v>0</v>
      </c>
      <c r="J17" s="307">
        <v>0</v>
      </c>
      <c r="K17" s="307">
        <v>0</v>
      </c>
      <c r="L17" s="307">
        <v>14421.91</v>
      </c>
      <c r="M17" s="307">
        <v>17826.810000000001</v>
      </c>
      <c r="N17" s="109">
        <v>212.16</v>
      </c>
      <c r="O17" s="307">
        <v>0</v>
      </c>
      <c r="P17" s="307">
        <v>0</v>
      </c>
      <c r="Q17" s="307">
        <v>2767.95</v>
      </c>
      <c r="R17" s="307">
        <v>15615.65</v>
      </c>
      <c r="S17" s="307">
        <v>233.3</v>
      </c>
      <c r="T17" s="307">
        <v>0</v>
      </c>
      <c r="U17" s="307">
        <v>0</v>
      </c>
      <c r="V17" s="111" t="str">
        <f t="shared" si="2"/>
        <v>-</v>
      </c>
    </row>
    <row r="18" spans="1:22" x14ac:dyDescent="0.25">
      <c r="A18" s="116" t="s">
        <v>90</v>
      </c>
      <c r="B18" s="109">
        <v>7583.7</v>
      </c>
      <c r="C18" s="307">
        <v>0</v>
      </c>
      <c r="D18" s="307">
        <v>0</v>
      </c>
      <c r="E18" s="307">
        <v>13476.46</v>
      </c>
      <c r="F18" s="307">
        <v>25216.3</v>
      </c>
      <c r="G18" s="307">
        <v>2718.8</v>
      </c>
      <c r="H18" s="307">
        <v>0</v>
      </c>
      <c r="I18" s="307">
        <v>0</v>
      </c>
      <c r="J18" s="307">
        <v>0</v>
      </c>
      <c r="K18" s="307">
        <v>0</v>
      </c>
      <c r="L18" s="307">
        <v>9526.2199999999993</v>
      </c>
      <c r="M18" s="307">
        <v>15314.1</v>
      </c>
      <c r="N18" s="109">
        <v>254.8</v>
      </c>
      <c r="O18" s="307">
        <v>0</v>
      </c>
      <c r="P18" s="307">
        <v>0</v>
      </c>
      <c r="Q18" s="307">
        <v>2059.5</v>
      </c>
      <c r="R18" s="307">
        <v>12256.67</v>
      </c>
      <c r="S18" s="307">
        <v>0</v>
      </c>
      <c r="T18" s="307">
        <v>50.02</v>
      </c>
      <c r="U18" s="307">
        <v>0</v>
      </c>
      <c r="V18" s="111" t="str">
        <f t="shared" si="2"/>
        <v>-</v>
      </c>
    </row>
    <row r="19" spans="1:22" x14ac:dyDescent="0.25">
      <c r="A19" s="116" t="s">
        <v>80</v>
      </c>
      <c r="B19" s="109">
        <v>4065.3</v>
      </c>
      <c r="C19" s="307">
        <v>0</v>
      </c>
      <c r="D19" s="307">
        <v>0</v>
      </c>
      <c r="E19" s="307">
        <v>7435.75</v>
      </c>
      <c r="F19" s="307">
        <v>14377.7</v>
      </c>
      <c r="G19" s="307">
        <v>5920.8</v>
      </c>
      <c r="H19" s="307">
        <v>0</v>
      </c>
      <c r="I19" s="307">
        <v>0</v>
      </c>
      <c r="J19" s="307">
        <v>0</v>
      </c>
      <c r="K19" s="307">
        <v>0</v>
      </c>
      <c r="L19" s="307">
        <v>6414.3</v>
      </c>
      <c r="M19" s="307">
        <v>9764.5</v>
      </c>
      <c r="N19" s="109">
        <v>234.65</v>
      </c>
      <c r="O19" s="307">
        <v>0</v>
      </c>
      <c r="P19" s="307">
        <v>0</v>
      </c>
      <c r="Q19" s="307">
        <v>784</v>
      </c>
      <c r="R19" s="307">
        <v>6869.64</v>
      </c>
      <c r="S19" s="307">
        <v>198.2</v>
      </c>
      <c r="T19" s="307">
        <v>0</v>
      </c>
      <c r="U19" s="307">
        <v>0</v>
      </c>
      <c r="V19" s="111" t="str">
        <f t="shared" si="2"/>
        <v>-</v>
      </c>
    </row>
    <row r="20" spans="1:22" x14ac:dyDescent="0.25">
      <c r="A20" s="116" t="s">
        <v>67</v>
      </c>
      <c r="B20" s="109">
        <v>0</v>
      </c>
      <c r="C20" s="307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109">
        <v>0</v>
      </c>
      <c r="O20" s="307">
        <v>0</v>
      </c>
      <c r="P20" s="307">
        <v>0</v>
      </c>
      <c r="Q20" s="307">
        <v>0</v>
      </c>
      <c r="R20" s="307">
        <v>0</v>
      </c>
      <c r="S20" s="307">
        <v>0</v>
      </c>
      <c r="T20" s="307">
        <v>0</v>
      </c>
      <c r="U20" s="307">
        <v>0</v>
      </c>
      <c r="V20" s="111" t="str">
        <f t="shared" si="2"/>
        <v>-</v>
      </c>
    </row>
    <row r="21" spans="1:22" x14ac:dyDescent="0.25">
      <c r="A21" s="116" t="s">
        <v>68</v>
      </c>
      <c r="B21" s="109">
        <v>4440.4799999999996</v>
      </c>
      <c r="C21" s="307">
        <v>0</v>
      </c>
      <c r="D21" s="307">
        <v>0</v>
      </c>
      <c r="E21" s="307">
        <v>17316.04</v>
      </c>
      <c r="F21" s="307">
        <v>40401.449999999997</v>
      </c>
      <c r="G21" s="307">
        <v>10884.72</v>
      </c>
      <c r="H21" s="307">
        <v>0</v>
      </c>
      <c r="I21" s="307">
        <v>0</v>
      </c>
      <c r="J21" s="307">
        <v>0</v>
      </c>
      <c r="K21" s="307">
        <v>0</v>
      </c>
      <c r="L21" s="307">
        <v>9961.15</v>
      </c>
      <c r="M21" s="307">
        <v>19730.46</v>
      </c>
      <c r="N21" s="109">
        <v>631.41999999999996</v>
      </c>
      <c r="O21" s="307">
        <v>0</v>
      </c>
      <c r="P21" s="307">
        <v>0</v>
      </c>
      <c r="Q21" s="307">
        <v>2040.18</v>
      </c>
      <c r="R21" s="307">
        <v>17154.900000000001</v>
      </c>
      <c r="S21" s="307">
        <v>2459.0500000000002</v>
      </c>
      <c r="T21" s="307">
        <v>0</v>
      </c>
      <c r="U21" s="307">
        <v>0</v>
      </c>
      <c r="V21" s="111" t="str">
        <f t="shared" si="2"/>
        <v>-</v>
      </c>
    </row>
    <row r="22" spans="1:22" x14ac:dyDescent="0.25">
      <c r="A22" s="116" t="s">
        <v>280</v>
      </c>
      <c r="B22" s="109">
        <v>861.6</v>
      </c>
      <c r="C22" s="307">
        <v>0</v>
      </c>
      <c r="D22" s="307">
        <v>46.2</v>
      </c>
      <c r="E22" s="307">
        <v>22533.71</v>
      </c>
      <c r="F22" s="307">
        <v>43066.34</v>
      </c>
      <c r="G22" s="307">
        <v>11672.15</v>
      </c>
      <c r="H22" s="307">
        <v>835.3</v>
      </c>
      <c r="I22" s="307">
        <v>0</v>
      </c>
      <c r="J22" s="307">
        <v>0</v>
      </c>
      <c r="K22" s="307">
        <v>0</v>
      </c>
      <c r="L22" s="307">
        <v>8418.81</v>
      </c>
      <c r="M22" s="307">
        <v>28168.77</v>
      </c>
      <c r="N22" s="109">
        <v>4622.6499999999996</v>
      </c>
      <c r="O22" s="307">
        <v>0</v>
      </c>
      <c r="P22" s="307">
        <v>0</v>
      </c>
      <c r="Q22" s="307">
        <v>2125.6999999999998</v>
      </c>
      <c r="R22" s="307">
        <v>30463.45</v>
      </c>
      <c r="S22" s="307">
        <v>8545.6</v>
      </c>
      <c r="T22" s="307">
        <v>91.65</v>
      </c>
      <c r="U22" s="307">
        <v>8.1999999999999993</v>
      </c>
      <c r="V22" s="112">
        <f t="shared" si="2"/>
        <v>-99.018316772417094</v>
      </c>
    </row>
    <row r="23" spans="1:22" x14ac:dyDescent="0.25">
      <c r="A23" s="104" t="s">
        <v>82</v>
      </c>
      <c r="B23" s="109">
        <v>0</v>
      </c>
      <c r="C23" s="307">
        <v>0</v>
      </c>
      <c r="D23" s="307">
        <v>0</v>
      </c>
      <c r="E23" s="307">
        <v>11419.79</v>
      </c>
      <c r="F23" s="307">
        <v>15216.03</v>
      </c>
      <c r="G23" s="307">
        <v>15014.82</v>
      </c>
      <c r="H23" s="307">
        <v>0</v>
      </c>
      <c r="I23" s="307">
        <v>0</v>
      </c>
      <c r="J23" s="307">
        <v>0</v>
      </c>
      <c r="K23" s="307">
        <v>0</v>
      </c>
      <c r="L23" s="307">
        <v>15553.5</v>
      </c>
      <c r="M23" s="307">
        <v>6599.1</v>
      </c>
      <c r="N23" s="109">
        <v>412.34</v>
      </c>
      <c r="O23" s="307">
        <v>0</v>
      </c>
      <c r="P23" s="307">
        <v>0</v>
      </c>
      <c r="Q23" s="307">
        <v>957.36</v>
      </c>
      <c r="R23" s="307">
        <v>13408.58</v>
      </c>
      <c r="S23" s="307">
        <v>12416.37</v>
      </c>
      <c r="T23" s="307">
        <v>0</v>
      </c>
      <c r="U23" s="307">
        <v>0</v>
      </c>
      <c r="V23" s="112" t="str">
        <f t="shared" si="2"/>
        <v>-</v>
      </c>
    </row>
    <row r="24" spans="1:22" x14ac:dyDescent="0.25">
      <c r="A24" s="104" t="s">
        <v>70</v>
      </c>
      <c r="B24" s="109">
        <v>0</v>
      </c>
      <c r="C24" s="307">
        <v>0</v>
      </c>
      <c r="D24" s="307">
        <v>0</v>
      </c>
      <c r="E24" s="307">
        <v>15835.67</v>
      </c>
      <c r="F24" s="307">
        <v>19950.240000000002</v>
      </c>
      <c r="G24" s="307">
        <v>16101.34</v>
      </c>
      <c r="H24" s="307">
        <v>0</v>
      </c>
      <c r="I24" s="307">
        <v>73.56</v>
      </c>
      <c r="J24" s="307">
        <v>0</v>
      </c>
      <c r="K24" s="307">
        <v>0</v>
      </c>
      <c r="L24" s="307">
        <v>23765.45</v>
      </c>
      <c r="M24" s="307">
        <v>16160.01</v>
      </c>
      <c r="N24" s="109">
        <v>2726.93</v>
      </c>
      <c r="O24" s="307">
        <v>0</v>
      </c>
      <c r="P24" s="307">
        <v>0</v>
      </c>
      <c r="Q24" s="307">
        <v>3227.66</v>
      </c>
      <c r="R24" s="307">
        <v>23797.61</v>
      </c>
      <c r="S24" s="307">
        <v>31407.759999999998</v>
      </c>
      <c r="T24" s="307">
        <v>0</v>
      </c>
      <c r="U24" s="307">
        <v>0</v>
      </c>
      <c r="V24" s="112" t="str">
        <f t="shared" si="2"/>
        <v>-</v>
      </c>
    </row>
    <row r="25" spans="1:22" x14ac:dyDescent="0.25">
      <c r="A25" s="104" t="s">
        <v>83</v>
      </c>
      <c r="B25" s="109">
        <v>206.1</v>
      </c>
      <c r="C25" s="307">
        <v>1239.75</v>
      </c>
      <c r="D25" s="307">
        <v>0</v>
      </c>
      <c r="E25" s="307">
        <v>0</v>
      </c>
      <c r="F25" s="307">
        <v>0</v>
      </c>
      <c r="G25" s="307">
        <v>534.20000000000005</v>
      </c>
      <c r="H25" s="307">
        <v>254.35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109">
        <v>8174</v>
      </c>
      <c r="O25" s="307">
        <v>1040</v>
      </c>
      <c r="P25" s="307">
        <v>0</v>
      </c>
      <c r="Q25" s="307">
        <v>0</v>
      </c>
      <c r="R25" s="307">
        <v>0</v>
      </c>
      <c r="S25" s="307">
        <v>1403.9</v>
      </c>
      <c r="T25" s="307">
        <v>0</v>
      </c>
      <c r="U25" s="307">
        <v>70.75</v>
      </c>
      <c r="V25" s="111">
        <f t="shared" si="2"/>
        <v>-72.183998427363875</v>
      </c>
    </row>
    <row r="26" spans="1:22" x14ac:dyDescent="0.25">
      <c r="A26" s="104" t="s">
        <v>92</v>
      </c>
      <c r="B26" s="109">
        <v>95</v>
      </c>
      <c r="C26" s="307">
        <v>2743.33</v>
      </c>
      <c r="D26" s="307">
        <v>9.56</v>
      </c>
      <c r="E26" s="307">
        <v>0</v>
      </c>
      <c r="F26" s="307">
        <v>0</v>
      </c>
      <c r="G26" s="307">
        <v>286.99</v>
      </c>
      <c r="H26" s="307">
        <v>2700.26</v>
      </c>
      <c r="I26" s="307">
        <v>36.869999999999997</v>
      </c>
      <c r="J26" s="307">
        <v>0</v>
      </c>
      <c r="K26" s="307">
        <v>1.91</v>
      </c>
      <c r="L26" s="307">
        <v>0</v>
      </c>
      <c r="M26" s="307">
        <v>0</v>
      </c>
      <c r="N26" s="109">
        <v>5277.99</v>
      </c>
      <c r="O26" s="307">
        <v>942.63</v>
      </c>
      <c r="P26" s="307">
        <v>0</v>
      </c>
      <c r="Q26" s="307">
        <v>0</v>
      </c>
      <c r="R26" s="307">
        <v>0</v>
      </c>
      <c r="S26" s="307">
        <v>268.7</v>
      </c>
      <c r="T26" s="307">
        <v>0</v>
      </c>
      <c r="U26" s="307">
        <v>18.54</v>
      </c>
      <c r="V26" s="111">
        <f t="shared" si="2"/>
        <v>-99.31339945042329</v>
      </c>
    </row>
    <row r="27" spans="1:22" x14ac:dyDescent="0.25">
      <c r="A27" s="117" t="s">
        <v>84</v>
      </c>
      <c r="B27" s="109">
        <v>369.55</v>
      </c>
      <c r="C27" s="307">
        <v>1433.95</v>
      </c>
      <c r="D27" s="307">
        <v>589.15</v>
      </c>
      <c r="E27" s="307">
        <v>0</v>
      </c>
      <c r="F27" s="307">
        <v>0</v>
      </c>
      <c r="G27" s="307">
        <v>4602.5</v>
      </c>
      <c r="H27" s="307">
        <v>3195.7</v>
      </c>
      <c r="I27" s="307">
        <v>27.25</v>
      </c>
      <c r="J27" s="307">
        <v>0</v>
      </c>
      <c r="K27" s="307">
        <v>0</v>
      </c>
      <c r="L27" s="307">
        <v>0</v>
      </c>
      <c r="M27" s="307">
        <v>0</v>
      </c>
      <c r="N27" s="109">
        <v>6880.75</v>
      </c>
      <c r="O27" s="307">
        <v>2158.75</v>
      </c>
      <c r="P27" s="307">
        <v>0</v>
      </c>
      <c r="Q27" s="307">
        <v>0</v>
      </c>
      <c r="R27" s="307">
        <v>0</v>
      </c>
      <c r="S27" s="307">
        <v>1392.2</v>
      </c>
      <c r="T27" s="307">
        <v>0</v>
      </c>
      <c r="U27" s="307">
        <v>0</v>
      </c>
      <c r="V27" s="111">
        <f t="shared" si="2"/>
        <v>-100</v>
      </c>
    </row>
    <row r="28" spans="1:22" x14ac:dyDescent="0.25">
      <c r="A28" s="104" t="s">
        <v>93</v>
      </c>
      <c r="B28" s="109">
        <v>0</v>
      </c>
      <c r="C28" s="307">
        <v>1183.25</v>
      </c>
      <c r="D28" s="307">
        <v>0</v>
      </c>
      <c r="E28" s="307">
        <v>0</v>
      </c>
      <c r="F28" s="307">
        <v>0</v>
      </c>
      <c r="G28" s="307">
        <v>2415.9499999999998</v>
      </c>
      <c r="H28" s="307">
        <v>1911.6</v>
      </c>
      <c r="I28" s="307">
        <v>6.9</v>
      </c>
      <c r="J28" s="307">
        <v>0</v>
      </c>
      <c r="K28" s="307">
        <v>0</v>
      </c>
      <c r="L28" s="307">
        <v>0</v>
      </c>
      <c r="M28" s="307">
        <v>0</v>
      </c>
      <c r="N28" s="109">
        <v>5895.7</v>
      </c>
      <c r="O28" s="307">
        <v>1664.25</v>
      </c>
      <c r="P28" s="307">
        <v>0</v>
      </c>
      <c r="Q28" s="307">
        <v>0</v>
      </c>
      <c r="R28" s="307">
        <v>0</v>
      </c>
      <c r="S28" s="307">
        <v>957.5</v>
      </c>
      <c r="T28" s="307">
        <v>0</v>
      </c>
      <c r="U28" s="307">
        <v>0</v>
      </c>
      <c r="V28" s="111">
        <f t="shared" si="2"/>
        <v>-100</v>
      </c>
    </row>
    <row r="29" spans="1:22" x14ac:dyDescent="0.25">
      <c r="A29" s="104" t="s">
        <v>226</v>
      </c>
      <c r="B29" s="109">
        <v>177.27</v>
      </c>
      <c r="C29" s="307">
        <v>4202.92</v>
      </c>
      <c r="D29" s="307">
        <v>2017.01</v>
      </c>
      <c r="E29" s="307">
        <v>423.72</v>
      </c>
      <c r="F29" s="307">
        <v>713.71</v>
      </c>
      <c r="G29" s="307">
        <v>4483.43</v>
      </c>
      <c r="H29" s="307">
        <v>3319.24</v>
      </c>
      <c r="I29" s="307">
        <v>183.62</v>
      </c>
      <c r="J29" s="307">
        <v>0</v>
      </c>
      <c r="K29" s="307">
        <v>1207.45</v>
      </c>
      <c r="L29" s="307">
        <v>1994.53</v>
      </c>
      <c r="M29" s="307">
        <v>0</v>
      </c>
      <c r="N29" s="109">
        <v>4218.8999999999996</v>
      </c>
      <c r="O29" s="307">
        <v>1951.06</v>
      </c>
      <c r="P29" s="307">
        <v>0</v>
      </c>
      <c r="Q29" s="307">
        <v>0</v>
      </c>
      <c r="R29" s="307">
        <v>0</v>
      </c>
      <c r="S29" s="307">
        <v>3609.81</v>
      </c>
      <c r="T29" s="307">
        <v>0</v>
      </c>
      <c r="U29" s="307">
        <v>551.83000000000004</v>
      </c>
      <c r="V29" s="111">
        <f t="shared" si="2"/>
        <v>-83.374808691146157</v>
      </c>
    </row>
    <row r="30" spans="1:22" x14ac:dyDescent="0.25">
      <c r="A30" s="105" t="s">
        <v>71</v>
      </c>
      <c r="B30" s="113">
        <v>258.35000000000002</v>
      </c>
      <c r="C30" s="114">
        <v>5752.05</v>
      </c>
      <c r="D30" s="114">
        <v>1701.3</v>
      </c>
      <c r="E30" s="114">
        <v>309.2</v>
      </c>
      <c r="F30" s="114">
        <v>0</v>
      </c>
      <c r="G30" s="114">
        <v>1078.22</v>
      </c>
      <c r="H30" s="114">
        <v>2047.1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3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1372.07</v>
      </c>
      <c r="T30" s="114">
        <v>0</v>
      </c>
      <c r="U30" s="114">
        <v>0</v>
      </c>
      <c r="V30" s="115">
        <f t="shared" si="2"/>
        <v>-100</v>
      </c>
    </row>
    <row r="31" spans="1:22" x14ac:dyDescent="0.25">
      <c r="A31" s="2" t="s">
        <v>23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307"/>
      <c r="P31" s="307"/>
      <c r="Q31" s="307"/>
      <c r="R31" s="307"/>
      <c r="S31" s="307"/>
      <c r="T31" s="307"/>
      <c r="U31" s="307"/>
      <c r="V31" s="228"/>
    </row>
    <row r="32" spans="1:22" x14ac:dyDescent="0.25">
      <c r="A32" s="2" t="s">
        <v>24</v>
      </c>
      <c r="O32" s="307"/>
      <c r="P32" s="307"/>
      <c r="Q32" s="307"/>
      <c r="R32" s="307"/>
      <c r="S32" s="307"/>
      <c r="T32" s="307"/>
      <c r="U32" s="307"/>
    </row>
    <row r="33" spans="1:21" x14ac:dyDescent="0.25">
      <c r="A33" s="3" t="s">
        <v>207</v>
      </c>
      <c r="O33" s="307"/>
      <c r="P33" s="307"/>
      <c r="Q33" s="307"/>
      <c r="R33" s="307"/>
      <c r="S33" s="307"/>
      <c r="T33" s="307"/>
      <c r="U33" s="307"/>
    </row>
  </sheetData>
  <mergeCells count="3">
    <mergeCell ref="A6:A7"/>
    <mergeCell ref="N6:V6"/>
    <mergeCell ref="B6:M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3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19.28515625" customWidth="1"/>
    <col min="4" max="21" width="11.42578125" style="309"/>
    <col min="22" max="22" width="12.7109375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ht="15" customHeight="1" x14ac:dyDescent="0.25">
      <c r="A3" s="14" t="s">
        <v>114</v>
      </c>
    </row>
    <row r="4" spans="1:22" x14ac:dyDescent="0.25">
      <c r="A4" s="57" t="s">
        <v>253</v>
      </c>
    </row>
    <row r="5" spans="1:22" x14ac:dyDescent="0.25">
      <c r="A5" s="57" t="s">
        <v>213</v>
      </c>
    </row>
    <row r="6" spans="1:22" x14ac:dyDescent="0.25">
      <c r="A6" s="556" t="s">
        <v>26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55">
        <v>2019</v>
      </c>
      <c r="O6" s="555"/>
      <c r="P6" s="555"/>
      <c r="Q6" s="555"/>
      <c r="R6" s="555"/>
      <c r="S6" s="555"/>
      <c r="T6" s="555"/>
      <c r="U6" s="555"/>
      <c r="V6" s="555"/>
    </row>
    <row r="7" spans="1:22" ht="37.5" customHeight="1" x14ac:dyDescent="0.25">
      <c r="A7" s="557"/>
      <c r="B7" s="457" t="s">
        <v>1</v>
      </c>
      <c r="C7" s="464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1" t="s">
        <v>1</v>
      </c>
      <c r="O7" s="451" t="s">
        <v>2</v>
      </c>
      <c r="P7" s="451" t="s">
        <v>3</v>
      </c>
      <c r="Q7" s="451" t="s">
        <v>4</v>
      </c>
      <c r="R7" s="488" t="s">
        <v>5</v>
      </c>
      <c r="S7" s="497" t="s">
        <v>6</v>
      </c>
      <c r="T7" s="488" t="s">
        <v>7</v>
      </c>
      <c r="U7" s="504" t="s">
        <v>8</v>
      </c>
      <c r="V7" s="504" t="s">
        <v>271</v>
      </c>
    </row>
    <row r="8" spans="1:22" x14ac:dyDescent="0.25">
      <c r="A8" s="102" t="s">
        <v>13</v>
      </c>
      <c r="B8" s="232">
        <f t="shared" ref="B8:S8" si="0">SUM(B9:B30)</f>
        <v>24273.969999999998</v>
      </c>
      <c r="C8" s="107">
        <f t="shared" si="0"/>
        <v>959.22</v>
      </c>
      <c r="D8" s="107">
        <f t="shared" si="0"/>
        <v>455.88</v>
      </c>
      <c r="E8" s="107">
        <f t="shared" si="0"/>
        <v>46324.74</v>
      </c>
      <c r="F8" s="107">
        <f t="shared" si="0"/>
        <v>81769.049999999988</v>
      </c>
      <c r="G8" s="107">
        <f t="shared" si="0"/>
        <v>35050.379999999997</v>
      </c>
      <c r="H8" s="107">
        <f t="shared" si="0"/>
        <v>1123.24</v>
      </c>
      <c r="I8" s="107">
        <f t="shared" si="0"/>
        <v>16.740000000000002</v>
      </c>
      <c r="J8" s="107">
        <f t="shared" si="0"/>
        <v>0</v>
      </c>
      <c r="K8" s="107">
        <f t="shared" si="0"/>
        <v>11.9</v>
      </c>
      <c r="L8" s="107">
        <f t="shared" si="0"/>
        <v>21170.11</v>
      </c>
      <c r="M8" s="107">
        <f t="shared" si="0"/>
        <v>30649.430000000004</v>
      </c>
      <c r="N8" s="106">
        <f t="shared" si="0"/>
        <v>8307.98</v>
      </c>
      <c r="O8" s="107">
        <f t="shared" si="0"/>
        <v>267.65999999999997</v>
      </c>
      <c r="P8" s="107">
        <f t="shared" si="0"/>
        <v>0</v>
      </c>
      <c r="Q8" s="107">
        <f t="shared" si="0"/>
        <v>4961.53</v>
      </c>
      <c r="R8" s="107">
        <f t="shared" si="0"/>
        <v>39083.840000000004</v>
      </c>
      <c r="S8" s="107">
        <f t="shared" si="0"/>
        <v>21928.330000000005</v>
      </c>
      <c r="T8" s="107">
        <f>SUM(T9:T30)</f>
        <v>7462.3099999999995</v>
      </c>
      <c r="U8" s="107">
        <f>SUM(U9:U30)</f>
        <v>42.980000000000004</v>
      </c>
      <c r="V8" s="108">
        <f t="shared" ref="V8:V30" si="1">+IFERROR((U8/I8-1)*100,"-")</f>
        <v>156.75029868578255</v>
      </c>
    </row>
    <row r="9" spans="1:22" x14ac:dyDescent="0.25">
      <c r="A9" s="103" t="s">
        <v>61</v>
      </c>
      <c r="B9" s="109">
        <v>0</v>
      </c>
      <c r="C9" s="110">
        <v>0</v>
      </c>
      <c r="D9" s="307">
        <v>0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109">
        <v>0</v>
      </c>
      <c r="O9" s="307">
        <v>0</v>
      </c>
      <c r="P9" s="307">
        <v>0</v>
      </c>
      <c r="Q9" s="307">
        <v>0</v>
      </c>
      <c r="R9" s="307">
        <v>0</v>
      </c>
      <c r="S9" s="307">
        <v>0</v>
      </c>
      <c r="T9" s="307">
        <v>0</v>
      </c>
      <c r="U9" s="307">
        <v>0</v>
      </c>
      <c r="V9" s="111" t="str">
        <f t="shared" si="1"/>
        <v>-</v>
      </c>
    </row>
    <row r="10" spans="1:22" x14ac:dyDescent="0.25">
      <c r="A10" s="103" t="s">
        <v>62</v>
      </c>
      <c r="B10" s="109">
        <v>0</v>
      </c>
      <c r="C10" s="110">
        <v>0</v>
      </c>
      <c r="D10" s="307">
        <v>0</v>
      </c>
      <c r="E10" s="307">
        <v>0</v>
      </c>
      <c r="F10" s="307">
        <v>0</v>
      </c>
      <c r="G10" s="307">
        <v>0</v>
      </c>
      <c r="H10" s="307">
        <v>0</v>
      </c>
      <c r="I10" s="307">
        <v>0</v>
      </c>
      <c r="J10" s="307">
        <v>0</v>
      </c>
      <c r="K10" s="307">
        <v>0</v>
      </c>
      <c r="L10" s="307">
        <v>0</v>
      </c>
      <c r="M10" s="307">
        <v>0</v>
      </c>
      <c r="N10" s="109">
        <v>0</v>
      </c>
      <c r="O10" s="307">
        <v>0</v>
      </c>
      <c r="P10" s="307">
        <v>0</v>
      </c>
      <c r="Q10" s="307">
        <v>0</v>
      </c>
      <c r="R10" s="307">
        <v>0</v>
      </c>
      <c r="S10" s="307">
        <v>0</v>
      </c>
      <c r="T10" s="307">
        <v>0</v>
      </c>
      <c r="U10" s="307">
        <v>0</v>
      </c>
      <c r="V10" s="111" t="str">
        <f t="shared" si="1"/>
        <v>-</v>
      </c>
    </row>
    <row r="11" spans="1:22" x14ac:dyDescent="0.25">
      <c r="A11" s="103" t="s">
        <v>87</v>
      </c>
      <c r="B11" s="109">
        <v>601.52</v>
      </c>
      <c r="C11" s="110">
        <v>0</v>
      </c>
      <c r="D11" s="307">
        <v>0</v>
      </c>
      <c r="E11" s="307">
        <v>2290.63</v>
      </c>
      <c r="F11" s="307">
        <v>2496.52</v>
      </c>
      <c r="G11" s="307">
        <v>1626.48</v>
      </c>
      <c r="H11" s="307">
        <v>0</v>
      </c>
      <c r="I11" s="307">
        <v>0</v>
      </c>
      <c r="J11" s="307">
        <v>0</v>
      </c>
      <c r="K11" s="307">
        <v>0</v>
      </c>
      <c r="L11" s="307">
        <v>371.77</v>
      </c>
      <c r="M11" s="307">
        <v>638.70000000000005</v>
      </c>
      <c r="N11" s="109">
        <v>0</v>
      </c>
      <c r="O11" s="307">
        <v>0</v>
      </c>
      <c r="P11" s="307">
        <v>0</v>
      </c>
      <c r="Q11" s="307">
        <v>34.1</v>
      </c>
      <c r="R11" s="307">
        <v>1154.58</v>
      </c>
      <c r="S11" s="307">
        <v>1862</v>
      </c>
      <c r="T11" s="307">
        <v>2083.04</v>
      </c>
      <c r="U11" s="307">
        <v>0</v>
      </c>
      <c r="V11" s="111" t="str">
        <f t="shared" si="1"/>
        <v>-</v>
      </c>
    </row>
    <row r="12" spans="1:22" x14ac:dyDescent="0.25">
      <c r="A12" s="103" t="s">
        <v>88</v>
      </c>
      <c r="B12" s="109">
        <v>9089.34</v>
      </c>
      <c r="C12" s="110">
        <v>0</v>
      </c>
      <c r="D12" s="307">
        <v>0</v>
      </c>
      <c r="E12" s="307">
        <v>9647.86</v>
      </c>
      <c r="F12" s="307">
        <v>15780.88</v>
      </c>
      <c r="G12" s="307">
        <v>3627.99</v>
      </c>
      <c r="H12" s="307">
        <v>0</v>
      </c>
      <c r="I12" s="307">
        <v>0</v>
      </c>
      <c r="J12" s="307">
        <v>0</v>
      </c>
      <c r="K12" s="307">
        <v>0</v>
      </c>
      <c r="L12" s="307">
        <v>6604.27</v>
      </c>
      <c r="M12" s="307">
        <v>8648.1200000000008</v>
      </c>
      <c r="N12" s="109">
        <v>1414.15</v>
      </c>
      <c r="O12" s="307">
        <v>0</v>
      </c>
      <c r="P12" s="307">
        <v>0</v>
      </c>
      <c r="Q12" s="307">
        <v>330.31</v>
      </c>
      <c r="R12" s="307">
        <v>9157.4699999999993</v>
      </c>
      <c r="S12" s="307">
        <v>9584.27</v>
      </c>
      <c r="T12" s="307">
        <v>3661.24</v>
      </c>
      <c r="U12" s="307">
        <v>0</v>
      </c>
      <c r="V12" s="111" t="str">
        <f t="shared" si="1"/>
        <v>-</v>
      </c>
    </row>
    <row r="13" spans="1:22" x14ac:dyDescent="0.25">
      <c r="A13" s="103" t="s">
        <v>63</v>
      </c>
      <c r="B13" s="109">
        <v>1813.79</v>
      </c>
      <c r="C13" s="110">
        <v>0</v>
      </c>
      <c r="D13" s="307">
        <v>0</v>
      </c>
      <c r="E13" s="307">
        <v>1991.13</v>
      </c>
      <c r="F13" s="307">
        <v>4088.7</v>
      </c>
      <c r="G13" s="307">
        <v>1461.63</v>
      </c>
      <c r="H13" s="307">
        <v>0</v>
      </c>
      <c r="I13" s="307">
        <v>0</v>
      </c>
      <c r="J13" s="307">
        <v>0</v>
      </c>
      <c r="K13" s="307">
        <v>0</v>
      </c>
      <c r="L13" s="307">
        <v>1513.8</v>
      </c>
      <c r="M13" s="307">
        <v>1779.7</v>
      </c>
      <c r="N13" s="109">
        <v>36.4</v>
      </c>
      <c r="O13" s="307">
        <v>0</v>
      </c>
      <c r="P13" s="307">
        <v>0</v>
      </c>
      <c r="Q13" s="307">
        <v>200.8</v>
      </c>
      <c r="R13" s="307">
        <v>1807.8</v>
      </c>
      <c r="S13" s="307">
        <v>370</v>
      </c>
      <c r="T13" s="307">
        <v>67.33</v>
      </c>
      <c r="U13" s="307">
        <v>0</v>
      </c>
      <c r="V13" s="111" t="str">
        <f t="shared" si="1"/>
        <v>-</v>
      </c>
    </row>
    <row r="14" spans="1:22" x14ac:dyDescent="0.25">
      <c r="A14" s="103" t="s">
        <v>64</v>
      </c>
      <c r="B14" s="109">
        <v>9071.02</v>
      </c>
      <c r="C14" s="110">
        <v>0</v>
      </c>
      <c r="D14" s="307">
        <v>190.01</v>
      </c>
      <c r="E14" s="307">
        <v>15607.1</v>
      </c>
      <c r="F14" s="307">
        <v>18095.11</v>
      </c>
      <c r="G14" s="307">
        <v>7201.25</v>
      </c>
      <c r="H14" s="307">
        <v>0</v>
      </c>
      <c r="I14" s="307">
        <v>0</v>
      </c>
      <c r="J14" s="307">
        <v>0</v>
      </c>
      <c r="K14" s="307">
        <v>0</v>
      </c>
      <c r="L14" s="307">
        <v>5858.52</v>
      </c>
      <c r="M14" s="307">
        <v>9193.75</v>
      </c>
      <c r="N14" s="109">
        <v>4533.1099999999997</v>
      </c>
      <c r="O14" s="307">
        <v>0</v>
      </c>
      <c r="P14" s="307">
        <v>0</v>
      </c>
      <c r="Q14" s="307">
        <v>1615.74</v>
      </c>
      <c r="R14" s="307">
        <v>10392.549999999999</v>
      </c>
      <c r="S14" s="307">
        <v>4306.99</v>
      </c>
      <c r="T14" s="307">
        <v>1605.59</v>
      </c>
      <c r="U14" s="307">
        <v>27.92</v>
      </c>
      <c r="V14" s="111" t="str">
        <f t="shared" si="1"/>
        <v>-</v>
      </c>
    </row>
    <row r="15" spans="1:22" x14ac:dyDescent="0.25">
      <c r="A15" s="103" t="s">
        <v>65</v>
      </c>
      <c r="B15" s="109">
        <v>488.14</v>
      </c>
      <c r="C15" s="110">
        <v>0</v>
      </c>
      <c r="D15" s="307">
        <v>0</v>
      </c>
      <c r="E15" s="307">
        <v>985.87</v>
      </c>
      <c r="F15" s="307">
        <v>380.18</v>
      </c>
      <c r="G15" s="307">
        <v>20.78</v>
      </c>
      <c r="H15" s="307">
        <v>0</v>
      </c>
      <c r="I15" s="307">
        <v>0</v>
      </c>
      <c r="J15" s="307">
        <v>0</v>
      </c>
      <c r="K15" s="307">
        <v>0</v>
      </c>
      <c r="L15" s="307">
        <v>527.1</v>
      </c>
      <c r="M15" s="307">
        <v>321.69</v>
      </c>
      <c r="N15" s="109">
        <v>235.84</v>
      </c>
      <c r="O15" s="307">
        <v>0</v>
      </c>
      <c r="P15" s="307">
        <v>0</v>
      </c>
      <c r="Q15" s="307">
        <v>98.18</v>
      </c>
      <c r="R15" s="307">
        <v>102.32</v>
      </c>
      <c r="S15" s="307">
        <v>9.8000000000000007</v>
      </c>
      <c r="T15" s="307">
        <v>32.92</v>
      </c>
      <c r="U15" s="307">
        <v>0</v>
      </c>
      <c r="V15" s="111" t="str">
        <f t="shared" si="1"/>
        <v>-</v>
      </c>
    </row>
    <row r="16" spans="1:22" x14ac:dyDescent="0.25">
      <c r="A16" s="103" t="s">
        <v>79</v>
      </c>
      <c r="B16" s="109">
        <v>0</v>
      </c>
      <c r="C16" s="110">
        <v>0</v>
      </c>
      <c r="D16" s="307">
        <v>0</v>
      </c>
      <c r="E16" s="307">
        <v>0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109">
        <v>0</v>
      </c>
      <c r="O16" s="307">
        <v>0</v>
      </c>
      <c r="P16" s="307">
        <v>0</v>
      </c>
      <c r="Q16" s="307">
        <v>0</v>
      </c>
      <c r="R16" s="307">
        <v>0</v>
      </c>
      <c r="S16" s="307">
        <v>0</v>
      </c>
      <c r="T16" s="307">
        <v>0</v>
      </c>
      <c r="U16" s="307">
        <v>0</v>
      </c>
      <c r="V16" s="111" t="str">
        <f t="shared" si="1"/>
        <v>-</v>
      </c>
    </row>
    <row r="17" spans="1:22" x14ac:dyDescent="0.25">
      <c r="A17" s="103" t="s">
        <v>66</v>
      </c>
      <c r="B17" s="109">
        <v>1272.0999999999999</v>
      </c>
      <c r="C17" s="110">
        <v>0</v>
      </c>
      <c r="D17" s="307">
        <v>0</v>
      </c>
      <c r="E17" s="307">
        <v>3309.54</v>
      </c>
      <c r="F17" s="307">
        <v>5749.28</v>
      </c>
      <c r="G17" s="307">
        <v>403.28</v>
      </c>
      <c r="H17" s="307">
        <v>0</v>
      </c>
      <c r="I17" s="307">
        <v>0</v>
      </c>
      <c r="J17" s="307">
        <v>0</v>
      </c>
      <c r="K17" s="307">
        <v>0</v>
      </c>
      <c r="L17" s="307">
        <v>1113.17</v>
      </c>
      <c r="M17" s="307">
        <v>1833.6</v>
      </c>
      <c r="N17" s="109">
        <v>16</v>
      </c>
      <c r="O17" s="307">
        <v>0</v>
      </c>
      <c r="P17" s="307">
        <v>0</v>
      </c>
      <c r="Q17" s="307">
        <v>615.55999999999995</v>
      </c>
      <c r="R17" s="307">
        <v>1984.89</v>
      </c>
      <c r="S17" s="307">
        <v>21.84</v>
      </c>
      <c r="T17" s="307">
        <v>0</v>
      </c>
      <c r="U17" s="307">
        <v>0</v>
      </c>
      <c r="V17" s="111" t="str">
        <f t="shared" si="1"/>
        <v>-</v>
      </c>
    </row>
    <row r="18" spans="1:22" x14ac:dyDescent="0.25">
      <c r="A18" s="103" t="s">
        <v>90</v>
      </c>
      <c r="B18" s="109">
        <v>724.01</v>
      </c>
      <c r="C18" s="110">
        <v>0</v>
      </c>
      <c r="D18" s="307">
        <v>0</v>
      </c>
      <c r="E18" s="307">
        <v>2257.15</v>
      </c>
      <c r="F18" s="307">
        <v>4919.1400000000003</v>
      </c>
      <c r="G18" s="307">
        <v>499.97</v>
      </c>
      <c r="H18" s="307">
        <v>0</v>
      </c>
      <c r="I18" s="307">
        <v>0</v>
      </c>
      <c r="J18" s="307">
        <v>0</v>
      </c>
      <c r="K18" s="307">
        <v>0</v>
      </c>
      <c r="L18" s="307">
        <v>1006.12</v>
      </c>
      <c r="M18" s="307">
        <v>1728.27</v>
      </c>
      <c r="N18" s="109">
        <v>21.81</v>
      </c>
      <c r="O18" s="307">
        <v>0</v>
      </c>
      <c r="P18" s="307">
        <v>0</v>
      </c>
      <c r="Q18" s="307">
        <v>466.56</v>
      </c>
      <c r="R18" s="307">
        <v>883.33</v>
      </c>
      <c r="S18" s="307">
        <v>0</v>
      </c>
      <c r="T18" s="307">
        <v>9.44</v>
      </c>
      <c r="U18" s="307">
        <v>0</v>
      </c>
      <c r="V18" s="111" t="str">
        <f t="shared" si="1"/>
        <v>-</v>
      </c>
    </row>
    <row r="19" spans="1:22" x14ac:dyDescent="0.25">
      <c r="A19" s="103" t="s">
        <v>80</v>
      </c>
      <c r="B19" s="109">
        <v>398.98</v>
      </c>
      <c r="C19" s="110">
        <v>0</v>
      </c>
      <c r="D19" s="307">
        <v>0</v>
      </c>
      <c r="E19" s="307">
        <v>393.24</v>
      </c>
      <c r="F19" s="307">
        <v>3039.19</v>
      </c>
      <c r="G19" s="307">
        <v>8731.2000000000007</v>
      </c>
      <c r="H19" s="307">
        <v>0</v>
      </c>
      <c r="I19" s="307">
        <v>0</v>
      </c>
      <c r="J19" s="307">
        <v>0</v>
      </c>
      <c r="K19" s="307">
        <v>0</v>
      </c>
      <c r="L19" s="307">
        <v>278.20999999999998</v>
      </c>
      <c r="M19" s="307">
        <v>193.49</v>
      </c>
      <c r="N19" s="109">
        <v>18.579999999999998</v>
      </c>
      <c r="O19" s="307">
        <v>0</v>
      </c>
      <c r="P19" s="307">
        <v>0</v>
      </c>
      <c r="Q19" s="307">
        <v>197.46</v>
      </c>
      <c r="R19" s="307">
        <v>1217.72</v>
      </c>
      <c r="S19" s="307">
        <v>14.28</v>
      </c>
      <c r="T19" s="307">
        <v>0</v>
      </c>
      <c r="U19" s="307">
        <v>0</v>
      </c>
      <c r="V19" s="111" t="str">
        <f t="shared" si="1"/>
        <v>-</v>
      </c>
    </row>
    <row r="20" spans="1:22" x14ac:dyDescent="0.25">
      <c r="A20" s="103" t="s">
        <v>67</v>
      </c>
      <c r="B20" s="109">
        <v>0</v>
      </c>
      <c r="C20" s="110">
        <v>0</v>
      </c>
      <c r="D20" s="307">
        <v>0</v>
      </c>
      <c r="E20" s="307">
        <v>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109">
        <v>0</v>
      </c>
      <c r="O20" s="307">
        <v>0</v>
      </c>
      <c r="P20" s="307">
        <v>0</v>
      </c>
      <c r="Q20" s="307">
        <v>0</v>
      </c>
      <c r="R20" s="307">
        <v>0</v>
      </c>
      <c r="S20" s="307">
        <v>0</v>
      </c>
      <c r="T20" s="307">
        <v>0</v>
      </c>
      <c r="U20" s="307">
        <v>0</v>
      </c>
      <c r="V20" s="111" t="str">
        <f t="shared" si="1"/>
        <v>-</v>
      </c>
    </row>
    <row r="21" spans="1:22" x14ac:dyDescent="0.25">
      <c r="A21" s="103" t="s">
        <v>68</v>
      </c>
      <c r="B21" s="109">
        <v>531.21</v>
      </c>
      <c r="C21" s="28">
        <v>0</v>
      </c>
      <c r="D21" s="28">
        <v>0</v>
      </c>
      <c r="E21" s="28">
        <v>2923.98</v>
      </c>
      <c r="F21" s="28">
        <v>13453.68</v>
      </c>
      <c r="G21" s="28">
        <v>2212.87</v>
      </c>
      <c r="H21" s="28">
        <v>0</v>
      </c>
      <c r="I21" s="28">
        <v>0</v>
      </c>
      <c r="J21" s="28">
        <v>0</v>
      </c>
      <c r="K21" s="28">
        <v>0</v>
      </c>
      <c r="L21" s="28">
        <v>1139.67</v>
      </c>
      <c r="M21" s="28">
        <v>2274.54</v>
      </c>
      <c r="N21" s="121">
        <v>93.3</v>
      </c>
      <c r="O21" s="28">
        <v>0</v>
      </c>
      <c r="P21" s="307">
        <v>0</v>
      </c>
      <c r="Q21" s="307">
        <v>389.61</v>
      </c>
      <c r="R21" s="307">
        <v>2946.66</v>
      </c>
      <c r="S21" s="307">
        <v>248.34</v>
      </c>
      <c r="T21" s="307">
        <v>0</v>
      </c>
      <c r="U21" s="307">
        <v>0</v>
      </c>
      <c r="V21" s="112" t="str">
        <f t="shared" si="1"/>
        <v>-</v>
      </c>
    </row>
    <row r="22" spans="1:22" x14ac:dyDescent="0.25">
      <c r="A22" s="103" t="s">
        <v>69</v>
      </c>
      <c r="B22" s="109">
        <v>198.87</v>
      </c>
      <c r="C22" s="28">
        <v>0</v>
      </c>
      <c r="D22" s="28">
        <v>2.0099999999999998</v>
      </c>
      <c r="E22" s="28">
        <v>3234.92</v>
      </c>
      <c r="F22" s="28">
        <v>7545.63</v>
      </c>
      <c r="G22" s="28">
        <v>2104.86</v>
      </c>
      <c r="H22" s="28">
        <v>159.94</v>
      </c>
      <c r="I22" s="28">
        <v>0</v>
      </c>
      <c r="J22" s="28">
        <v>0</v>
      </c>
      <c r="K22" s="28">
        <v>0</v>
      </c>
      <c r="L22" s="28">
        <v>430.29</v>
      </c>
      <c r="M22" s="28">
        <v>2361.91</v>
      </c>
      <c r="N22" s="121">
        <v>413.11</v>
      </c>
      <c r="O22" s="28">
        <v>0</v>
      </c>
      <c r="P22" s="307">
        <v>0</v>
      </c>
      <c r="Q22" s="307">
        <v>579.88</v>
      </c>
      <c r="R22" s="307">
        <v>4687.93</v>
      </c>
      <c r="S22" s="307">
        <v>820.36</v>
      </c>
      <c r="T22" s="307">
        <v>2.75</v>
      </c>
      <c r="U22" s="307">
        <v>0.3</v>
      </c>
      <c r="V22" s="112" t="str">
        <f t="shared" si="1"/>
        <v>-</v>
      </c>
    </row>
    <row r="23" spans="1:22" x14ac:dyDescent="0.25">
      <c r="A23" s="104" t="s">
        <v>82</v>
      </c>
      <c r="B23" s="109">
        <v>0</v>
      </c>
      <c r="C23" s="28">
        <v>0</v>
      </c>
      <c r="D23" s="28">
        <v>0</v>
      </c>
      <c r="E23" s="28">
        <v>1142.8499999999999</v>
      </c>
      <c r="F23" s="28">
        <v>2438.73</v>
      </c>
      <c r="G23" s="28">
        <v>2368.0700000000002</v>
      </c>
      <c r="H23" s="28">
        <v>0</v>
      </c>
      <c r="I23" s="28">
        <v>0</v>
      </c>
      <c r="J23" s="28">
        <v>0</v>
      </c>
      <c r="K23" s="28">
        <v>0</v>
      </c>
      <c r="L23" s="28">
        <v>667.04</v>
      </c>
      <c r="M23" s="28">
        <v>502.71</v>
      </c>
      <c r="N23" s="121">
        <v>31.2</v>
      </c>
      <c r="O23" s="28">
        <v>0</v>
      </c>
      <c r="P23" s="307">
        <v>0</v>
      </c>
      <c r="Q23" s="307">
        <v>121.43</v>
      </c>
      <c r="R23" s="307">
        <v>1938.62</v>
      </c>
      <c r="S23" s="307">
        <v>1233.5899999999999</v>
      </c>
      <c r="T23" s="307">
        <v>0</v>
      </c>
      <c r="U23" s="307">
        <v>0</v>
      </c>
      <c r="V23" s="112" t="str">
        <f t="shared" si="1"/>
        <v>-</v>
      </c>
    </row>
    <row r="24" spans="1:22" x14ac:dyDescent="0.25">
      <c r="A24" s="104" t="s">
        <v>70</v>
      </c>
      <c r="B24" s="109">
        <v>0</v>
      </c>
      <c r="C24" s="28">
        <v>0</v>
      </c>
      <c r="D24" s="28">
        <v>0</v>
      </c>
      <c r="E24" s="28">
        <v>2499.35</v>
      </c>
      <c r="F24" s="28">
        <v>3691.37</v>
      </c>
      <c r="G24" s="28">
        <v>3485.72</v>
      </c>
      <c r="H24" s="28">
        <v>0</v>
      </c>
      <c r="I24" s="28">
        <v>4.78</v>
      </c>
      <c r="J24" s="28">
        <v>0</v>
      </c>
      <c r="K24" s="28">
        <v>0</v>
      </c>
      <c r="L24" s="28">
        <v>1607.47</v>
      </c>
      <c r="M24" s="28">
        <v>1172.95</v>
      </c>
      <c r="N24" s="121">
        <v>134.06</v>
      </c>
      <c r="O24" s="28">
        <v>0</v>
      </c>
      <c r="P24" s="307">
        <v>0</v>
      </c>
      <c r="Q24" s="307">
        <v>311.89999999999998</v>
      </c>
      <c r="R24" s="307">
        <v>2809.97</v>
      </c>
      <c r="S24" s="307">
        <v>2721.15</v>
      </c>
      <c r="T24" s="307">
        <v>0</v>
      </c>
      <c r="U24" s="307">
        <v>0</v>
      </c>
      <c r="V24" s="112">
        <f t="shared" si="1"/>
        <v>-100</v>
      </c>
    </row>
    <row r="25" spans="1:22" x14ac:dyDescent="0.25">
      <c r="A25" s="104" t="s">
        <v>83</v>
      </c>
      <c r="B25" s="109">
        <v>11.94</v>
      </c>
      <c r="C25" s="110">
        <v>55.44</v>
      </c>
      <c r="D25" s="307">
        <v>0</v>
      </c>
      <c r="E25" s="307">
        <v>0</v>
      </c>
      <c r="F25" s="307">
        <v>0</v>
      </c>
      <c r="G25" s="307">
        <v>61.57</v>
      </c>
      <c r="H25" s="307">
        <v>33.96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109">
        <v>458.95</v>
      </c>
      <c r="O25" s="307">
        <v>43.26</v>
      </c>
      <c r="P25" s="307">
        <v>0</v>
      </c>
      <c r="Q25" s="307">
        <v>0</v>
      </c>
      <c r="R25" s="307">
        <v>0</v>
      </c>
      <c r="S25" s="307">
        <v>52.43</v>
      </c>
      <c r="T25" s="307">
        <v>0</v>
      </c>
      <c r="U25" s="307">
        <v>8.6199999999999992</v>
      </c>
      <c r="V25" s="111" t="str">
        <f t="shared" si="1"/>
        <v>-</v>
      </c>
    </row>
    <row r="26" spans="1:22" x14ac:dyDescent="0.25">
      <c r="A26" s="103" t="s">
        <v>92</v>
      </c>
      <c r="B26" s="109">
        <v>12</v>
      </c>
      <c r="C26" s="110">
        <v>161.72999999999999</v>
      </c>
      <c r="D26" s="307">
        <v>1.2</v>
      </c>
      <c r="E26" s="307">
        <v>0</v>
      </c>
      <c r="F26" s="307">
        <v>0</v>
      </c>
      <c r="G26" s="307">
        <v>0</v>
      </c>
      <c r="H26" s="307">
        <v>221.58</v>
      </c>
      <c r="I26" s="307">
        <v>0.6</v>
      </c>
      <c r="J26" s="307">
        <v>0</v>
      </c>
      <c r="K26" s="307">
        <v>0</v>
      </c>
      <c r="L26" s="307">
        <v>0</v>
      </c>
      <c r="M26" s="307">
        <v>0</v>
      </c>
      <c r="N26" s="109">
        <v>255.45</v>
      </c>
      <c r="O26" s="307">
        <v>26.49</v>
      </c>
      <c r="P26" s="307">
        <v>0</v>
      </c>
      <c r="Q26" s="307">
        <v>0</v>
      </c>
      <c r="R26" s="307">
        <v>0</v>
      </c>
      <c r="S26" s="307">
        <v>34.6</v>
      </c>
      <c r="T26" s="307">
        <v>0</v>
      </c>
      <c r="U26" s="307">
        <v>0.1</v>
      </c>
      <c r="V26" s="111">
        <f t="shared" si="1"/>
        <v>-83.333333333333329</v>
      </c>
    </row>
    <row r="27" spans="1:22" x14ac:dyDescent="0.25">
      <c r="A27" s="103" t="s">
        <v>84</v>
      </c>
      <c r="B27" s="109">
        <v>26.61</v>
      </c>
      <c r="C27" s="110">
        <v>77</v>
      </c>
      <c r="D27" s="307">
        <v>8.1199999999999992</v>
      </c>
      <c r="E27" s="307">
        <v>0</v>
      </c>
      <c r="F27" s="307">
        <v>0</v>
      </c>
      <c r="G27" s="307">
        <v>465.01</v>
      </c>
      <c r="H27" s="307">
        <v>255.91</v>
      </c>
      <c r="I27" s="307">
        <v>3.46</v>
      </c>
      <c r="J27" s="307">
        <v>0</v>
      </c>
      <c r="K27" s="307">
        <v>0</v>
      </c>
      <c r="L27" s="307">
        <v>0</v>
      </c>
      <c r="M27" s="307">
        <v>0</v>
      </c>
      <c r="N27" s="109">
        <v>263.37</v>
      </c>
      <c r="O27" s="307">
        <v>71.83</v>
      </c>
      <c r="P27" s="307">
        <v>0</v>
      </c>
      <c r="Q27" s="307">
        <v>0</v>
      </c>
      <c r="R27" s="307">
        <v>0</v>
      </c>
      <c r="S27" s="307">
        <v>93.86</v>
      </c>
      <c r="T27" s="307">
        <v>0</v>
      </c>
      <c r="U27" s="307">
        <v>0</v>
      </c>
      <c r="V27" s="111">
        <f t="shared" si="1"/>
        <v>-100</v>
      </c>
    </row>
    <row r="28" spans="1:22" x14ac:dyDescent="0.25">
      <c r="A28" s="103" t="s">
        <v>93</v>
      </c>
      <c r="B28" s="109">
        <v>0</v>
      </c>
      <c r="C28" s="110">
        <v>50.4</v>
      </c>
      <c r="D28" s="307">
        <v>0</v>
      </c>
      <c r="E28" s="307">
        <v>0</v>
      </c>
      <c r="F28" s="307">
        <v>0</v>
      </c>
      <c r="G28" s="307">
        <v>194.2</v>
      </c>
      <c r="H28" s="307">
        <v>135</v>
      </c>
      <c r="I28" s="307">
        <v>0.5</v>
      </c>
      <c r="J28" s="307">
        <v>0</v>
      </c>
      <c r="K28" s="307">
        <v>0</v>
      </c>
      <c r="L28" s="307">
        <v>0</v>
      </c>
      <c r="M28" s="307">
        <v>0</v>
      </c>
      <c r="N28" s="109">
        <v>209.3</v>
      </c>
      <c r="O28" s="307">
        <v>52.3</v>
      </c>
      <c r="P28" s="307">
        <v>0</v>
      </c>
      <c r="Q28" s="307">
        <v>0</v>
      </c>
      <c r="R28" s="307">
        <v>0</v>
      </c>
      <c r="S28" s="307">
        <v>122</v>
      </c>
      <c r="T28" s="307">
        <v>0</v>
      </c>
      <c r="U28" s="307">
        <v>0</v>
      </c>
      <c r="V28" s="111">
        <f t="shared" si="1"/>
        <v>-100</v>
      </c>
    </row>
    <row r="29" spans="1:22" x14ac:dyDescent="0.25">
      <c r="A29" s="103" t="s">
        <v>226</v>
      </c>
      <c r="B29" s="109">
        <v>10.24</v>
      </c>
      <c r="C29" s="110">
        <v>275.68</v>
      </c>
      <c r="D29" s="307">
        <v>141.16</v>
      </c>
      <c r="E29" s="307">
        <v>25.12</v>
      </c>
      <c r="F29" s="307">
        <v>90.64</v>
      </c>
      <c r="G29" s="307">
        <v>447</v>
      </c>
      <c r="H29" s="307">
        <v>231.76</v>
      </c>
      <c r="I29" s="307">
        <v>7.4</v>
      </c>
      <c r="J29" s="307">
        <v>0</v>
      </c>
      <c r="K29" s="307">
        <v>11.9</v>
      </c>
      <c r="L29" s="307">
        <v>52.68</v>
      </c>
      <c r="M29" s="307">
        <v>0</v>
      </c>
      <c r="N29" s="109">
        <v>173.35</v>
      </c>
      <c r="O29" s="307">
        <v>73.78</v>
      </c>
      <c r="P29" s="307">
        <v>0</v>
      </c>
      <c r="Q29" s="307">
        <v>0</v>
      </c>
      <c r="R29" s="307">
        <v>0</v>
      </c>
      <c r="S29" s="307">
        <v>255.83</v>
      </c>
      <c r="T29" s="307">
        <v>0</v>
      </c>
      <c r="U29" s="307">
        <v>6.04</v>
      </c>
      <c r="V29" s="111">
        <f t="shared" si="1"/>
        <v>-18.378378378378379</v>
      </c>
    </row>
    <row r="30" spans="1:22" x14ac:dyDescent="0.25">
      <c r="A30" s="105" t="s">
        <v>71</v>
      </c>
      <c r="B30" s="113">
        <v>24.2</v>
      </c>
      <c r="C30" s="114">
        <v>338.97</v>
      </c>
      <c r="D30" s="114">
        <v>113.38</v>
      </c>
      <c r="E30" s="114">
        <v>16</v>
      </c>
      <c r="F30" s="114">
        <v>0</v>
      </c>
      <c r="G30" s="114">
        <v>138.5</v>
      </c>
      <c r="H30" s="114">
        <v>85.09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3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176.99</v>
      </c>
      <c r="T30" s="114">
        <v>0</v>
      </c>
      <c r="U30" s="114">
        <v>0</v>
      </c>
      <c r="V30" s="115" t="str">
        <f t="shared" si="1"/>
        <v>-</v>
      </c>
    </row>
    <row r="31" spans="1:22" x14ac:dyDescent="0.25">
      <c r="A31" s="2" t="s">
        <v>23</v>
      </c>
      <c r="O31" s="307"/>
      <c r="P31" s="307"/>
      <c r="Q31" s="307"/>
      <c r="R31" s="307"/>
      <c r="S31" s="307"/>
      <c r="T31" s="307"/>
      <c r="U31" s="307"/>
    </row>
    <row r="32" spans="1:22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07"/>
      <c r="P32" s="307"/>
      <c r="Q32" s="307"/>
      <c r="R32" s="307"/>
      <c r="S32" s="307"/>
      <c r="T32" s="307"/>
      <c r="U32" s="307"/>
      <c r="V32" s="4"/>
    </row>
    <row r="33" spans="1:22" x14ac:dyDescent="0.25">
      <c r="A33" s="3" t="s">
        <v>207</v>
      </c>
      <c r="B33" s="5"/>
      <c r="C33" s="5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7"/>
      <c r="P33" s="307"/>
      <c r="Q33" s="307"/>
      <c r="R33" s="307"/>
      <c r="S33" s="307"/>
      <c r="T33" s="307"/>
      <c r="U33" s="307"/>
      <c r="V33" s="5"/>
    </row>
  </sheetData>
  <mergeCells count="3">
    <mergeCell ref="A6:A7"/>
    <mergeCell ref="N6:V6"/>
    <mergeCell ref="B6:M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4"/>
  <sheetViews>
    <sheetView showGridLines="0" zoomScaleNormal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13.7109375" customWidth="1"/>
    <col min="4" max="6" width="11.42578125" style="309"/>
    <col min="7" max="21" width="10.42578125" style="309" customWidth="1"/>
    <col min="22" max="22" width="10.42578125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ht="15" customHeight="1" x14ac:dyDescent="0.25">
      <c r="A3" s="14" t="s">
        <v>115</v>
      </c>
    </row>
    <row r="4" spans="1:22" x14ac:dyDescent="0.25">
      <c r="A4" s="57" t="s">
        <v>254</v>
      </c>
    </row>
    <row r="5" spans="1:22" x14ac:dyDescent="0.25">
      <c r="A5" s="57" t="s">
        <v>213</v>
      </c>
    </row>
    <row r="6" spans="1:22" x14ac:dyDescent="0.25">
      <c r="A6" s="541" t="s">
        <v>26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55">
        <v>2019</v>
      </c>
      <c r="O6" s="555"/>
      <c r="P6" s="555"/>
      <c r="Q6" s="555"/>
      <c r="R6" s="555"/>
      <c r="S6" s="555"/>
      <c r="T6" s="555"/>
      <c r="U6" s="555"/>
      <c r="V6" s="555"/>
    </row>
    <row r="7" spans="1:22" ht="25.5" x14ac:dyDescent="0.25">
      <c r="A7" s="542"/>
      <c r="B7" s="451" t="s">
        <v>1</v>
      </c>
      <c r="C7" s="464" t="s">
        <v>2</v>
      </c>
      <c r="D7" s="464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1" t="s">
        <v>1</v>
      </c>
      <c r="O7" s="451" t="s">
        <v>2</v>
      </c>
      <c r="P7" s="451" t="s">
        <v>3</v>
      </c>
      <c r="Q7" s="451" t="s">
        <v>4</v>
      </c>
      <c r="R7" s="488" t="s">
        <v>5</v>
      </c>
      <c r="S7" s="497" t="s">
        <v>6</v>
      </c>
      <c r="T7" s="500" t="s">
        <v>7</v>
      </c>
      <c r="U7" s="504" t="s">
        <v>8</v>
      </c>
      <c r="V7" s="504" t="s">
        <v>271</v>
      </c>
    </row>
    <row r="8" spans="1:22" x14ac:dyDescent="0.25">
      <c r="A8" s="15" t="s">
        <v>13</v>
      </c>
      <c r="B8" s="233">
        <f t="shared" ref="B8:M8" si="0">SUM(B9:B21)</f>
        <v>3969.7000000000003</v>
      </c>
      <c r="C8" s="222">
        <f t="shared" si="0"/>
        <v>4448.0199999999995</v>
      </c>
      <c r="D8" s="222">
        <f t="shared" si="0"/>
        <v>8064.329999999999</v>
      </c>
      <c r="E8" s="222">
        <f t="shared" si="0"/>
        <v>6539.04</v>
      </c>
      <c r="F8" s="119">
        <f t="shared" si="0"/>
        <v>5670.02</v>
      </c>
      <c r="G8" s="119">
        <f t="shared" si="0"/>
        <v>3130.1</v>
      </c>
      <c r="H8" s="119">
        <f t="shared" si="0"/>
        <v>3007.9500000000003</v>
      </c>
      <c r="I8" s="119">
        <f t="shared" si="0"/>
        <v>6373.2100000000009</v>
      </c>
      <c r="J8" s="119">
        <f t="shared" si="0"/>
        <v>4390.5</v>
      </c>
      <c r="K8" s="119">
        <f t="shared" si="0"/>
        <v>7420.4799999999987</v>
      </c>
      <c r="L8" s="119">
        <f t="shared" si="0"/>
        <v>7662.4699999999993</v>
      </c>
      <c r="M8" s="119">
        <f t="shared" si="0"/>
        <v>4719.32</v>
      </c>
      <c r="N8" s="118">
        <f t="shared" ref="N8:S8" si="1">+SUM(N9:N21)</f>
        <v>7169.15</v>
      </c>
      <c r="O8" s="119">
        <f t="shared" si="1"/>
        <v>9480.7800000000007</v>
      </c>
      <c r="P8" s="119">
        <f t="shared" si="1"/>
        <v>8856.42</v>
      </c>
      <c r="Q8" s="119">
        <f t="shared" si="1"/>
        <v>6576.06</v>
      </c>
      <c r="R8" s="119">
        <f t="shared" si="1"/>
        <v>6364.9800000000005</v>
      </c>
      <c r="S8" s="119">
        <f t="shared" si="1"/>
        <v>7322.2599999999993</v>
      </c>
      <c r="T8" s="119">
        <f>+SUM(T9:T21)</f>
        <v>6697.41</v>
      </c>
      <c r="U8" s="119">
        <f>+SUM(U9:U21)</f>
        <v>7182.11</v>
      </c>
      <c r="V8" s="120">
        <f t="shared" ref="V8:V21" si="2">+IFERROR((U8/I8-1)*100,"-")</f>
        <v>12.692191219181526</v>
      </c>
    </row>
    <row r="9" spans="1:22" x14ac:dyDescent="0.25">
      <c r="A9" s="16" t="s">
        <v>61</v>
      </c>
      <c r="B9" s="121">
        <v>844.62</v>
      </c>
      <c r="C9" s="28">
        <v>1161.8599999999999</v>
      </c>
      <c r="D9" s="28">
        <v>1054.1300000000001</v>
      </c>
      <c r="E9" s="28">
        <v>839.05</v>
      </c>
      <c r="F9" s="28">
        <v>1105.76</v>
      </c>
      <c r="G9" s="28">
        <v>976.89</v>
      </c>
      <c r="H9" s="28">
        <v>1001.34</v>
      </c>
      <c r="I9" s="28">
        <v>1356.14</v>
      </c>
      <c r="J9" s="28">
        <v>1215.2</v>
      </c>
      <c r="K9" s="28">
        <v>1841.53</v>
      </c>
      <c r="L9" s="28">
        <v>1928.69</v>
      </c>
      <c r="M9" s="28">
        <v>848.76</v>
      </c>
      <c r="N9" s="121">
        <v>1471.8</v>
      </c>
      <c r="O9" s="28">
        <v>1323.99</v>
      </c>
      <c r="P9" s="28">
        <v>1620.73</v>
      </c>
      <c r="Q9" s="28">
        <v>1487.14</v>
      </c>
      <c r="R9" s="28">
        <v>1737.71</v>
      </c>
      <c r="S9" s="28">
        <v>1469.8</v>
      </c>
      <c r="T9" s="28">
        <v>1646.79</v>
      </c>
      <c r="U9" s="28">
        <v>1918.2</v>
      </c>
      <c r="V9" s="112">
        <f t="shared" si="2"/>
        <v>41.445573465866346</v>
      </c>
    </row>
    <row r="10" spans="1:22" s="309" customFormat="1" x14ac:dyDescent="0.25">
      <c r="A10" s="16" t="s">
        <v>241</v>
      </c>
      <c r="B10" s="121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21">
        <v>195.5</v>
      </c>
      <c r="O10" s="28">
        <v>146.08000000000001</v>
      </c>
      <c r="P10" s="28">
        <v>150.29</v>
      </c>
      <c r="Q10" s="28">
        <v>68.5</v>
      </c>
      <c r="R10" s="28">
        <v>148.88999999999999</v>
      </c>
      <c r="S10" s="28">
        <v>104.2</v>
      </c>
      <c r="T10" s="28">
        <v>140.80000000000001</v>
      </c>
      <c r="U10" s="28">
        <v>154.16</v>
      </c>
      <c r="V10" s="112" t="str">
        <f t="shared" si="2"/>
        <v>-</v>
      </c>
    </row>
    <row r="11" spans="1:22" s="309" customFormat="1" x14ac:dyDescent="0.25">
      <c r="A11" s="16" t="s">
        <v>266</v>
      </c>
      <c r="B11" s="12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21">
        <v>1011.11</v>
      </c>
      <c r="O11" s="28">
        <v>1182.5</v>
      </c>
      <c r="P11" s="28">
        <v>591.45000000000005</v>
      </c>
      <c r="Q11" s="28">
        <v>911.09</v>
      </c>
      <c r="R11" s="28">
        <v>942.78</v>
      </c>
      <c r="S11" s="28">
        <v>977.43</v>
      </c>
      <c r="T11" s="28">
        <v>689.44</v>
      </c>
      <c r="U11" s="28">
        <v>696.18</v>
      </c>
      <c r="V11" s="112" t="str">
        <f t="shared" si="2"/>
        <v>-</v>
      </c>
    </row>
    <row r="12" spans="1:22" x14ac:dyDescent="0.25">
      <c r="A12" s="16" t="s">
        <v>62</v>
      </c>
      <c r="B12" s="121">
        <v>27.15</v>
      </c>
      <c r="C12" s="28">
        <v>123.17</v>
      </c>
      <c r="D12" s="28">
        <v>141.87</v>
      </c>
      <c r="E12" s="28">
        <v>101.1</v>
      </c>
      <c r="F12" s="28">
        <v>81.66</v>
      </c>
      <c r="G12" s="28">
        <v>162.66999999999999</v>
      </c>
      <c r="H12" s="28">
        <v>116.4</v>
      </c>
      <c r="I12" s="28">
        <v>133.96</v>
      </c>
      <c r="J12" s="28">
        <v>150.44999999999999</v>
      </c>
      <c r="K12" s="28">
        <v>20.58</v>
      </c>
      <c r="L12" s="28">
        <v>0</v>
      </c>
      <c r="M12" s="28">
        <v>60.51</v>
      </c>
      <c r="N12" s="121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112">
        <f t="shared" si="2"/>
        <v>-100</v>
      </c>
    </row>
    <row r="13" spans="1:22" x14ac:dyDescent="0.25">
      <c r="A13" s="16" t="s">
        <v>63</v>
      </c>
      <c r="B13" s="121">
        <v>1049.9000000000001</v>
      </c>
      <c r="C13" s="28">
        <v>975.77</v>
      </c>
      <c r="D13" s="28">
        <v>1484.74</v>
      </c>
      <c r="E13" s="28">
        <v>1536.01</v>
      </c>
      <c r="F13" s="28">
        <v>1186.97</v>
      </c>
      <c r="G13" s="28">
        <v>780.8</v>
      </c>
      <c r="H13" s="28">
        <v>636.83000000000004</v>
      </c>
      <c r="I13" s="28">
        <v>1423.41</v>
      </c>
      <c r="J13" s="28">
        <v>1009.97</v>
      </c>
      <c r="K13" s="28">
        <v>1623.33</v>
      </c>
      <c r="L13" s="28">
        <v>1610.33</v>
      </c>
      <c r="M13" s="28">
        <v>1440.66</v>
      </c>
      <c r="N13" s="121">
        <v>910.68</v>
      </c>
      <c r="O13" s="28">
        <v>1302.19</v>
      </c>
      <c r="P13" s="28">
        <v>1180.01</v>
      </c>
      <c r="Q13" s="28">
        <v>773.23</v>
      </c>
      <c r="R13" s="28">
        <v>582.99</v>
      </c>
      <c r="S13" s="28">
        <v>730.19</v>
      </c>
      <c r="T13" s="28">
        <v>588.96</v>
      </c>
      <c r="U13" s="28">
        <v>518.64</v>
      </c>
      <c r="V13" s="112">
        <f t="shared" si="2"/>
        <v>-63.563555124665427</v>
      </c>
    </row>
    <row r="14" spans="1:22" x14ac:dyDescent="0.25">
      <c r="A14" s="16" t="s">
        <v>64</v>
      </c>
      <c r="B14" s="121">
        <v>1849.25</v>
      </c>
      <c r="C14" s="28">
        <v>2028.22</v>
      </c>
      <c r="D14" s="28">
        <v>4646.79</v>
      </c>
      <c r="E14" s="28">
        <v>3177.52</v>
      </c>
      <c r="F14" s="28">
        <v>3047.89</v>
      </c>
      <c r="G14" s="28">
        <v>1020.01</v>
      </c>
      <c r="H14" s="28">
        <v>1001.88</v>
      </c>
      <c r="I14" s="28">
        <v>2870.58</v>
      </c>
      <c r="J14" s="28">
        <v>1914.76</v>
      </c>
      <c r="K14" s="28">
        <v>3393.85</v>
      </c>
      <c r="L14" s="28">
        <v>3729.21</v>
      </c>
      <c r="M14" s="28">
        <v>1948</v>
      </c>
      <c r="N14" s="121">
        <v>3289.01</v>
      </c>
      <c r="O14" s="28">
        <v>4753.84</v>
      </c>
      <c r="P14" s="28">
        <v>4578.38</v>
      </c>
      <c r="Q14" s="28">
        <v>2902.61</v>
      </c>
      <c r="R14" s="28">
        <v>2357.2600000000002</v>
      </c>
      <c r="S14" s="28">
        <v>3493.23</v>
      </c>
      <c r="T14" s="28">
        <v>3317.82</v>
      </c>
      <c r="U14" s="28">
        <v>3547.23</v>
      </c>
      <c r="V14" s="112">
        <f t="shared" si="2"/>
        <v>23.571891394770404</v>
      </c>
    </row>
    <row r="15" spans="1:22" x14ac:dyDescent="0.25">
      <c r="A15" s="16" t="s">
        <v>65</v>
      </c>
      <c r="B15" s="121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121">
        <v>0</v>
      </c>
      <c r="O15" s="28">
        <v>0</v>
      </c>
      <c r="P15" s="28">
        <v>0</v>
      </c>
      <c r="Q15" s="28">
        <v>0</v>
      </c>
      <c r="R15" s="28">
        <v>0</v>
      </c>
      <c r="S15" s="28">
        <v>94.48</v>
      </c>
      <c r="T15" s="28">
        <v>0</v>
      </c>
      <c r="U15" s="28">
        <v>0</v>
      </c>
      <c r="V15" s="112" t="str">
        <f t="shared" si="2"/>
        <v>-</v>
      </c>
    </row>
    <row r="16" spans="1:22" x14ac:dyDescent="0.25">
      <c r="A16" s="16" t="s">
        <v>66</v>
      </c>
      <c r="B16" s="121">
        <v>0</v>
      </c>
      <c r="C16" s="28">
        <v>0</v>
      </c>
      <c r="D16" s="28">
        <v>6.62</v>
      </c>
      <c r="E16" s="28">
        <v>25.03</v>
      </c>
      <c r="F16" s="28">
        <v>47.6</v>
      </c>
      <c r="G16" s="28">
        <v>39.43</v>
      </c>
      <c r="H16" s="28">
        <v>27.03</v>
      </c>
      <c r="I16" s="28">
        <v>39.07</v>
      </c>
      <c r="J16" s="28">
        <v>0</v>
      </c>
      <c r="K16" s="28">
        <v>72.209999999999994</v>
      </c>
      <c r="L16" s="28">
        <v>34.520000000000003</v>
      </c>
      <c r="M16" s="28">
        <v>71.319999999999993</v>
      </c>
      <c r="N16" s="121">
        <v>34.32</v>
      </c>
      <c r="O16" s="28">
        <v>122.59</v>
      </c>
      <c r="P16" s="28">
        <v>62.55</v>
      </c>
      <c r="Q16" s="28">
        <v>40.26</v>
      </c>
      <c r="R16" s="28">
        <v>27.44</v>
      </c>
      <c r="S16" s="28">
        <v>45.98</v>
      </c>
      <c r="T16" s="28">
        <v>56.85</v>
      </c>
      <c r="U16" s="28">
        <v>59.71</v>
      </c>
      <c r="V16" s="112">
        <f t="shared" si="2"/>
        <v>52.828256974660867</v>
      </c>
    </row>
    <row r="17" spans="1:22" x14ac:dyDescent="0.25">
      <c r="A17" s="16" t="s">
        <v>67</v>
      </c>
      <c r="B17" s="121">
        <v>0</v>
      </c>
      <c r="C17" s="28">
        <v>0</v>
      </c>
      <c r="D17" s="28">
        <v>150.69999999999999</v>
      </c>
      <c r="E17" s="28">
        <v>204.58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121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112" t="str">
        <f t="shared" si="2"/>
        <v>-</v>
      </c>
    </row>
    <row r="18" spans="1:22" x14ac:dyDescent="0.25">
      <c r="A18" s="16" t="s">
        <v>68</v>
      </c>
      <c r="B18" s="121">
        <v>9.85</v>
      </c>
      <c r="C18" s="28">
        <v>6.19</v>
      </c>
      <c r="D18" s="28">
        <v>28.42</v>
      </c>
      <c r="E18" s="28">
        <v>14.97</v>
      </c>
      <c r="F18" s="28">
        <v>1.36</v>
      </c>
      <c r="G18" s="28">
        <v>6.46</v>
      </c>
      <c r="H18" s="28">
        <v>0.52</v>
      </c>
      <c r="I18" s="28">
        <v>68.81</v>
      </c>
      <c r="J18" s="28">
        <v>0</v>
      </c>
      <c r="K18" s="28">
        <v>85.2</v>
      </c>
      <c r="L18" s="28">
        <v>14.61</v>
      </c>
      <c r="M18" s="28">
        <v>9.98</v>
      </c>
      <c r="N18" s="121">
        <v>40.729999999999997</v>
      </c>
      <c r="O18" s="28">
        <v>160.74</v>
      </c>
      <c r="P18" s="28">
        <v>108.34</v>
      </c>
      <c r="Q18" s="28">
        <v>21.78</v>
      </c>
      <c r="R18" s="28">
        <v>25.68</v>
      </c>
      <c r="S18" s="28">
        <v>0</v>
      </c>
      <c r="T18" s="28">
        <v>0</v>
      </c>
      <c r="U18" s="28">
        <v>0</v>
      </c>
      <c r="V18" s="112">
        <f t="shared" si="2"/>
        <v>-100</v>
      </c>
    </row>
    <row r="19" spans="1:22" x14ac:dyDescent="0.25">
      <c r="A19" s="16" t="s">
        <v>69</v>
      </c>
      <c r="B19" s="121">
        <v>160.96</v>
      </c>
      <c r="C19" s="28">
        <v>95.15</v>
      </c>
      <c r="D19" s="28">
        <v>364.78</v>
      </c>
      <c r="E19" s="28">
        <v>535.41</v>
      </c>
      <c r="F19" s="28">
        <v>125.21</v>
      </c>
      <c r="G19" s="28">
        <v>49.06</v>
      </c>
      <c r="H19" s="28">
        <v>145.93</v>
      </c>
      <c r="I19" s="28">
        <v>336.72</v>
      </c>
      <c r="J19" s="28">
        <v>10.53</v>
      </c>
      <c r="K19" s="28">
        <v>302.67</v>
      </c>
      <c r="L19" s="28">
        <v>107.95</v>
      </c>
      <c r="M19" s="28">
        <v>128.66999999999999</v>
      </c>
      <c r="N19" s="121">
        <v>108.57</v>
      </c>
      <c r="O19" s="28">
        <v>436.33</v>
      </c>
      <c r="P19" s="28">
        <v>240.67</v>
      </c>
      <c r="Q19" s="28">
        <v>78.81</v>
      </c>
      <c r="R19" s="28">
        <v>292.14</v>
      </c>
      <c r="S19" s="28">
        <v>339.71</v>
      </c>
      <c r="T19" s="28">
        <v>82.08</v>
      </c>
      <c r="U19" s="28">
        <v>42.32</v>
      </c>
      <c r="V19" s="112">
        <f t="shared" si="2"/>
        <v>-87.431693989071036</v>
      </c>
    </row>
    <row r="20" spans="1:22" x14ac:dyDescent="0.25">
      <c r="A20" s="16" t="s">
        <v>70</v>
      </c>
      <c r="B20" s="121">
        <v>6.61</v>
      </c>
      <c r="C20" s="28">
        <v>57.66</v>
      </c>
      <c r="D20" s="28">
        <v>186.28</v>
      </c>
      <c r="E20" s="28">
        <v>105.37</v>
      </c>
      <c r="F20" s="28">
        <v>73.569999999999993</v>
      </c>
      <c r="G20" s="28">
        <v>94.78</v>
      </c>
      <c r="H20" s="28">
        <v>78.02</v>
      </c>
      <c r="I20" s="28">
        <v>144.52000000000001</v>
      </c>
      <c r="J20" s="28">
        <v>89.59</v>
      </c>
      <c r="K20" s="28">
        <v>81.11</v>
      </c>
      <c r="L20" s="28">
        <v>237.16</v>
      </c>
      <c r="M20" s="28">
        <v>211.42</v>
      </c>
      <c r="N20" s="121">
        <v>90.93</v>
      </c>
      <c r="O20" s="28">
        <v>42.45</v>
      </c>
      <c r="P20" s="28">
        <v>324</v>
      </c>
      <c r="Q20" s="28">
        <v>292.64</v>
      </c>
      <c r="R20" s="28">
        <v>250.09</v>
      </c>
      <c r="S20" s="28">
        <v>67.239999999999995</v>
      </c>
      <c r="T20" s="28">
        <v>159.29</v>
      </c>
      <c r="U20" s="28">
        <v>237.4</v>
      </c>
      <c r="V20" s="112">
        <f t="shared" si="2"/>
        <v>64.267921394962627</v>
      </c>
    </row>
    <row r="21" spans="1:22" x14ac:dyDescent="0.25">
      <c r="A21" s="17" t="s">
        <v>72</v>
      </c>
      <c r="B21" s="113">
        <v>21.36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3">
        <v>16.5</v>
      </c>
      <c r="O21" s="114">
        <v>10.07</v>
      </c>
      <c r="P21" s="114">
        <v>0</v>
      </c>
      <c r="Q21" s="114">
        <v>0</v>
      </c>
      <c r="R21" s="114">
        <v>0</v>
      </c>
      <c r="S21" s="114">
        <v>0</v>
      </c>
      <c r="T21" s="114">
        <v>15.38</v>
      </c>
      <c r="U21" s="114">
        <v>8.27</v>
      </c>
      <c r="V21" s="115" t="str">
        <f t="shared" si="2"/>
        <v>-</v>
      </c>
    </row>
    <row r="22" spans="1:22" x14ac:dyDescent="0.25">
      <c r="A22" s="2" t="s">
        <v>23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</row>
    <row r="23" spans="1:22" x14ac:dyDescent="0.25">
      <c r="A23" s="2" t="s">
        <v>24</v>
      </c>
    </row>
    <row r="24" spans="1:22" x14ac:dyDescent="0.25">
      <c r="A24" s="3" t="s">
        <v>207</v>
      </c>
    </row>
  </sheetData>
  <mergeCells count="3">
    <mergeCell ref="A6:A7"/>
    <mergeCell ref="B6:M6"/>
    <mergeCell ref="N6:V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6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4" max="21" width="11.42578125" style="309"/>
  </cols>
  <sheetData>
    <row r="1" spans="1:22" x14ac:dyDescent="0.25">
      <c r="A1" s="29" t="s">
        <v>199</v>
      </c>
    </row>
    <row r="2" spans="1:22" x14ac:dyDescent="0.25">
      <c r="A2" s="29"/>
    </row>
    <row r="3" spans="1:22" ht="15" customHeight="1" x14ac:dyDescent="0.25">
      <c r="A3" s="14" t="s">
        <v>116</v>
      </c>
    </row>
    <row r="4" spans="1:22" x14ac:dyDescent="0.25">
      <c r="A4" s="57" t="s">
        <v>255</v>
      </c>
    </row>
    <row r="5" spans="1:22" x14ac:dyDescent="0.25">
      <c r="A5" s="57" t="s">
        <v>213</v>
      </c>
    </row>
    <row r="6" spans="1:22" x14ac:dyDescent="0.25">
      <c r="A6" s="561" t="s">
        <v>26</v>
      </c>
      <c r="B6" s="526">
        <v>2018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55">
        <v>2019</v>
      </c>
      <c r="O6" s="555"/>
      <c r="P6" s="555"/>
      <c r="Q6" s="555"/>
      <c r="R6" s="555"/>
      <c r="S6" s="555"/>
      <c r="T6" s="555"/>
      <c r="U6" s="555"/>
      <c r="V6" s="555"/>
    </row>
    <row r="7" spans="1:22" ht="25.5" x14ac:dyDescent="0.25">
      <c r="A7" s="562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1" t="s">
        <v>12</v>
      </c>
      <c r="N7" s="451" t="s">
        <v>1</v>
      </c>
      <c r="O7" s="461" t="s">
        <v>2</v>
      </c>
      <c r="P7" s="451" t="s">
        <v>3</v>
      </c>
      <c r="Q7" s="461" t="s">
        <v>4</v>
      </c>
      <c r="R7" s="488" t="s">
        <v>5</v>
      </c>
      <c r="S7" s="497" t="s">
        <v>6</v>
      </c>
      <c r="T7" s="500" t="s">
        <v>7</v>
      </c>
      <c r="U7" s="504" t="s">
        <v>8</v>
      </c>
      <c r="V7" s="504" t="s">
        <v>271</v>
      </c>
    </row>
    <row r="8" spans="1:22" x14ac:dyDescent="0.25">
      <c r="A8" s="102" t="s">
        <v>13</v>
      </c>
      <c r="B8" s="106">
        <f t="shared" ref="B8:G8" si="0">SUM(B9:B33)</f>
        <v>17513.75</v>
      </c>
      <c r="C8" s="107">
        <f t="shared" si="0"/>
        <v>29652.330000000005</v>
      </c>
      <c r="D8" s="107">
        <f t="shared" si="0"/>
        <v>45609.790000000015</v>
      </c>
      <c r="E8" s="107">
        <f t="shared" si="0"/>
        <v>37594.240000000005</v>
      </c>
      <c r="F8" s="107">
        <f t="shared" si="0"/>
        <v>28907.17</v>
      </c>
      <c r="G8" s="107">
        <f t="shared" si="0"/>
        <v>38990.859999999986</v>
      </c>
      <c r="H8" s="107">
        <v>19343.420000000002</v>
      </c>
      <c r="I8" s="107">
        <f t="shared" ref="I8:S8" si="1">SUM(I9:I33)</f>
        <v>19404.059999999998</v>
      </c>
      <c r="J8" s="107">
        <f t="shared" si="1"/>
        <v>8599.01</v>
      </c>
      <c r="K8" s="107">
        <f t="shared" si="1"/>
        <v>22890.400000000001</v>
      </c>
      <c r="L8" s="107">
        <f t="shared" si="1"/>
        <v>19406.469999999998</v>
      </c>
      <c r="M8" s="107">
        <f t="shared" si="1"/>
        <v>11950.06</v>
      </c>
      <c r="N8" s="106">
        <f t="shared" si="1"/>
        <v>52783.279999999984</v>
      </c>
      <c r="O8" s="107">
        <f t="shared" si="1"/>
        <v>80988.98</v>
      </c>
      <c r="P8" s="107">
        <f t="shared" si="1"/>
        <v>56185.780000000006</v>
      </c>
      <c r="Q8" s="107">
        <f t="shared" si="1"/>
        <v>32247.15</v>
      </c>
      <c r="R8" s="107">
        <f t="shared" si="1"/>
        <v>25544.52</v>
      </c>
      <c r="S8" s="107">
        <f t="shared" si="1"/>
        <v>42426.61</v>
      </c>
      <c r="T8" s="107">
        <f>SUM(T9:T33)</f>
        <v>40756.379999999997</v>
      </c>
      <c r="U8" s="107">
        <f>SUM(U9:U33)</f>
        <v>32885.03</v>
      </c>
      <c r="V8" s="108">
        <f t="shared" ref="V8:V33" si="2">+IFERROR((U8/I8-1)*100,"-")</f>
        <v>69.474996469810975</v>
      </c>
    </row>
    <row r="9" spans="1:22" x14ac:dyDescent="0.25">
      <c r="A9" s="197" t="s">
        <v>221</v>
      </c>
      <c r="B9" s="109">
        <v>1309.5899999999999</v>
      </c>
      <c r="C9" s="110">
        <v>1260.1199999999999</v>
      </c>
      <c r="D9" s="307">
        <v>1317.36</v>
      </c>
      <c r="E9" s="307">
        <v>1274.05</v>
      </c>
      <c r="F9" s="307">
        <v>1279.45</v>
      </c>
      <c r="G9" s="307">
        <v>1289.1300000000001</v>
      </c>
      <c r="H9" s="307">
        <v>1375</v>
      </c>
      <c r="I9" s="307">
        <v>1323.73</v>
      </c>
      <c r="J9" s="307">
        <v>1086.3399999999999</v>
      </c>
      <c r="K9" s="307">
        <v>1112.7</v>
      </c>
      <c r="L9" s="307">
        <v>1142.72</v>
      </c>
      <c r="M9" s="307">
        <v>1206.94</v>
      </c>
      <c r="N9" s="109">
        <v>1880.01</v>
      </c>
      <c r="O9" s="307">
        <v>1266.92</v>
      </c>
      <c r="P9" s="307">
        <v>1668.2</v>
      </c>
      <c r="Q9" s="307">
        <v>1836.6</v>
      </c>
      <c r="R9" s="307">
        <v>1641.52</v>
      </c>
      <c r="S9" s="307">
        <v>1380.3</v>
      </c>
      <c r="T9" s="307">
        <v>1594.03</v>
      </c>
      <c r="U9" s="307">
        <v>1489.3</v>
      </c>
      <c r="V9" s="111">
        <f t="shared" si="2"/>
        <v>12.507837701041758</v>
      </c>
    </row>
    <row r="10" spans="1:22" x14ac:dyDescent="0.25">
      <c r="A10" s="197" t="s">
        <v>117</v>
      </c>
      <c r="B10" s="109">
        <v>481.21</v>
      </c>
      <c r="C10" s="110">
        <v>355.99</v>
      </c>
      <c r="D10" s="307">
        <v>699.67</v>
      </c>
      <c r="E10" s="307">
        <v>612.04999999999995</v>
      </c>
      <c r="F10" s="307">
        <v>475.63</v>
      </c>
      <c r="G10" s="307">
        <v>498.67</v>
      </c>
      <c r="H10" s="307">
        <v>367.49</v>
      </c>
      <c r="I10" s="307">
        <v>547.46</v>
      </c>
      <c r="J10" s="307">
        <v>541.84</v>
      </c>
      <c r="K10" s="307">
        <v>625.71</v>
      </c>
      <c r="L10" s="307">
        <v>556.98</v>
      </c>
      <c r="M10" s="307">
        <v>593.51</v>
      </c>
      <c r="N10" s="109">
        <v>724.82</v>
      </c>
      <c r="O10" s="307">
        <v>550.79999999999995</v>
      </c>
      <c r="P10" s="307">
        <v>650</v>
      </c>
      <c r="Q10" s="307">
        <v>746.78</v>
      </c>
      <c r="R10" s="307">
        <v>646.78</v>
      </c>
      <c r="S10" s="307">
        <v>324.06</v>
      </c>
      <c r="T10" s="307">
        <v>675.66</v>
      </c>
      <c r="U10" s="307">
        <v>516.21</v>
      </c>
      <c r="V10" s="111">
        <f t="shared" si="2"/>
        <v>-5.7081795930296275</v>
      </c>
    </row>
    <row r="11" spans="1:22" x14ac:dyDescent="0.25">
      <c r="A11" s="197" t="s">
        <v>76</v>
      </c>
      <c r="B11" s="109">
        <v>17.62</v>
      </c>
      <c r="C11" s="110">
        <v>34.619999999999997</v>
      </c>
      <c r="D11" s="307">
        <v>40.03</v>
      </c>
      <c r="E11" s="307">
        <v>67.66</v>
      </c>
      <c r="F11" s="307">
        <v>32.43</v>
      </c>
      <c r="G11" s="307">
        <v>24.87</v>
      </c>
      <c r="H11" s="307">
        <v>20.18</v>
      </c>
      <c r="I11" s="307">
        <v>28.79</v>
      </c>
      <c r="J11" s="307">
        <v>22.93</v>
      </c>
      <c r="K11" s="307">
        <v>21.44</v>
      </c>
      <c r="L11" s="307">
        <v>18.3</v>
      </c>
      <c r="M11" s="307">
        <v>24.07</v>
      </c>
      <c r="N11" s="109">
        <v>77.47</v>
      </c>
      <c r="O11" s="307">
        <v>24.5</v>
      </c>
      <c r="P11" s="307">
        <v>61.61</v>
      </c>
      <c r="Q11" s="307">
        <v>26.32</v>
      </c>
      <c r="R11" s="307">
        <v>22.77</v>
      </c>
      <c r="S11" s="307">
        <v>21.19</v>
      </c>
      <c r="T11" s="307">
        <v>19.489999999999998</v>
      </c>
      <c r="U11" s="307">
        <v>62.15</v>
      </c>
      <c r="V11" s="111">
        <f t="shared" si="2"/>
        <v>115.87356721083708</v>
      </c>
    </row>
    <row r="12" spans="1:22" x14ac:dyDescent="0.25">
      <c r="A12" s="197" t="s">
        <v>61</v>
      </c>
      <c r="B12" s="109">
        <v>8122.83</v>
      </c>
      <c r="C12" s="110">
        <v>15383.48</v>
      </c>
      <c r="D12" s="307">
        <v>16578.3</v>
      </c>
      <c r="E12" s="307">
        <v>18359.939999999999</v>
      </c>
      <c r="F12" s="307">
        <v>17060.21</v>
      </c>
      <c r="G12" s="307">
        <v>19721.759999999998</v>
      </c>
      <c r="H12" s="307">
        <v>9773.77</v>
      </c>
      <c r="I12" s="307">
        <v>6209.15</v>
      </c>
      <c r="J12" s="307">
        <v>3384.76</v>
      </c>
      <c r="K12" s="307">
        <v>4525.3100000000004</v>
      </c>
      <c r="L12" s="307">
        <v>4166.6000000000004</v>
      </c>
      <c r="M12" s="307">
        <v>5307.59</v>
      </c>
      <c r="N12" s="109">
        <v>19921.560000000001</v>
      </c>
      <c r="O12" s="307">
        <v>18667.52</v>
      </c>
      <c r="P12" s="307">
        <v>24353.19</v>
      </c>
      <c r="Q12" s="307">
        <v>16725.02</v>
      </c>
      <c r="R12" s="307">
        <v>10723.88</v>
      </c>
      <c r="S12" s="307">
        <v>19817.98</v>
      </c>
      <c r="T12" s="307">
        <v>20666.259999999998</v>
      </c>
      <c r="U12" s="307">
        <v>15136.24</v>
      </c>
      <c r="V12" s="111">
        <f t="shared" si="2"/>
        <v>143.77314125121799</v>
      </c>
    </row>
    <row r="13" spans="1:22" x14ac:dyDescent="0.25">
      <c r="A13" s="197" t="s">
        <v>118</v>
      </c>
      <c r="B13" s="357">
        <v>2161.33</v>
      </c>
      <c r="C13" s="357">
        <v>5573.82</v>
      </c>
      <c r="D13" s="357">
        <v>5494.66</v>
      </c>
      <c r="E13" s="357">
        <v>7080.68</v>
      </c>
      <c r="F13" s="357">
        <v>2140.54</v>
      </c>
      <c r="G13" s="394">
        <v>7001.55</v>
      </c>
      <c r="H13" s="394">
        <v>2065.86</v>
      </c>
      <c r="I13" s="394">
        <v>870.54</v>
      </c>
      <c r="J13" s="394">
        <v>125.07</v>
      </c>
      <c r="K13" s="394">
        <v>874.62</v>
      </c>
      <c r="L13" s="394">
        <v>610.79999999999995</v>
      </c>
      <c r="M13" s="394">
        <v>1117.93</v>
      </c>
      <c r="N13" s="392">
        <v>6063.8</v>
      </c>
      <c r="O13" s="394">
        <v>5919.82</v>
      </c>
      <c r="P13" s="394">
        <v>8326.9500000000007</v>
      </c>
      <c r="Q13" s="394">
        <v>4124</v>
      </c>
      <c r="R13" s="394">
        <v>2562.2399999999998</v>
      </c>
      <c r="S13" s="394">
        <v>6501.66</v>
      </c>
      <c r="T13" s="394">
        <v>5257.97</v>
      </c>
      <c r="U13" s="394">
        <v>5335.32</v>
      </c>
      <c r="V13" s="393">
        <f t="shared" si="2"/>
        <v>512.87476738576061</v>
      </c>
    </row>
    <row r="14" spans="1:22" x14ac:dyDescent="0.25">
      <c r="A14" s="197" t="s">
        <v>206</v>
      </c>
      <c r="B14" s="357">
        <v>15.52</v>
      </c>
      <c r="C14" s="357">
        <v>250.67</v>
      </c>
      <c r="D14" s="357">
        <v>427.16</v>
      </c>
      <c r="E14" s="357">
        <v>911.09</v>
      </c>
      <c r="F14" s="357">
        <v>792.8</v>
      </c>
      <c r="G14" s="394">
        <v>269.8</v>
      </c>
      <c r="H14" s="394">
        <v>0</v>
      </c>
      <c r="I14" s="394">
        <v>0</v>
      </c>
      <c r="J14" s="394">
        <v>0</v>
      </c>
      <c r="K14" s="394">
        <v>0</v>
      </c>
      <c r="L14" s="394">
        <v>54.2</v>
      </c>
      <c r="M14" s="394">
        <v>16.3</v>
      </c>
      <c r="N14" s="392">
        <v>286.81</v>
      </c>
      <c r="O14" s="394">
        <v>562.39</v>
      </c>
      <c r="P14" s="394">
        <v>1048.05</v>
      </c>
      <c r="Q14" s="394">
        <v>822.78</v>
      </c>
      <c r="R14" s="394">
        <v>563.84</v>
      </c>
      <c r="S14" s="394">
        <v>37.5</v>
      </c>
      <c r="T14" s="394">
        <v>14.14</v>
      </c>
      <c r="U14" s="394">
        <v>1.07</v>
      </c>
      <c r="V14" s="393" t="str">
        <f t="shared" si="2"/>
        <v>-</v>
      </c>
    </row>
    <row r="15" spans="1:22" s="309" customFormat="1" x14ac:dyDescent="0.25">
      <c r="A15" s="197" t="s">
        <v>241</v>
      </c>
      <c r="B15" s="357"/>
      <c r="C15" s="357"/>
      <c r="D15" s="357"/>
      <c r="E15" s="357"/>
      <c r="F15" s="357"/>
      <c r="G15" s="394"/>
      <c r="H15" s="394"/>
      <c r="I15" s="394"/>
      <c r="J15" s="394"/>
      <c r="K15" s="394"/>
      <c r="L15" s="394"/>
      <c r="M15" s="394"/>
      <c r="N15" s="392">
        <v>1608.31</v>
      </c>
      <c r="O15" s="394">
        <v>1577.22</v>
      </c>
      <c r="P15" s="394">
        <v>2066.73</v>
      </c>
      <c r="Q15" s="394">
        <v>1047.3</v>
      </c>
      <c r="R15" s="394">
        <v>1109.45</v>
      </c>
      <c r="S15" s="394">
        <v>1577.5</v>
      </c>
      <c r="T15" s="394">
        <v>1573.64</v>
      </c>
      <c r="U15" s="394">
        <v>1378.85</v>
      </c>
      <c r="V15" s="393" t="str">
        <f t="shared" si="2"/>
        <v>-</v>
      </c>
    </row>
    <row r="16" spans="1:22" s="309" customFormat="1" x14ac:dyDescent="0.25">
      <c r="A16" s="197" t="s">
        <v>238</v>
      </c>
      <c r="B16" s="357"/>
      <c r="C16" s="357"/>
      <c r="D16" s="357"/>
      <c r="E16" s="357"/>
      <c r="F16" s="357"/>
      <c r="G16" s="394"/>
      <c r="H16" s="394"/>
      <c r="I16" s="394"/>
      <c r="J16" s="394"/>
      <c r="K16" s="394"/>
      <c r="L16" s="394"/>
      <c r="M16" s="394"/>
      <c r="N16" s="392">
        <v>309.8</v>
      </c>
      <c r="O16" s="394">
        <v>563.91999999999996</v>
      </c>
      <c r="P16" s="394">
        <v>616.32000000000005</v>
      </c>
      <c r="Q16" s="394">
        <v>387.88</v>
      </c>
      <c r="R16" s="394">
        <v>364.3</v>
      </c>
      <c r="S16" s="394">
        <v>550.59</v>
      </c>
      <c r="T16" s="394">
        <v>286.12</v>
      </c>
      <c r="U16" s="394">
        <v>236.22</v>
      </c>
      <c r="V16" s="393" t="str">
        <f t="shared" si="2"/>
        <v>-</v>
      </c>
    </row>
    <row r="17" spans="1:22" x14ac:dyDescent="0.25">
      <c r="A17" s="197" t="s">
        <v>63</v>
      </c>
      <c r="B17" s="357">
        <v>251.19</v>
      </c>
      <c r="C17" s="357">
        <v>1835.95</v>
      </c>
      <c r="D17" s="357">
        <v>8336.44</v>
      </c>
      <c r="E17" s="357">
        <v>1509.12</v>
      </c>
      <c r="F17" s="357">
        <v>313.54000000000002</v>
      </c>
      <c r="G17" s="357">
        <v>1312.09</v>
      </c>
      <c r="H17" s="357">
        <v>917.43</v>
      </c>
      <c r="I17" s="357">
        <v>3039.79</v>
      </c>
      <c r="J17" s="357">
        <v>135.13</v>
      </c>
      <c r="K17" s="357">
        <v>3392.83</v>
      </c>
      <c r="L17" s="357">
        <v>3144.16</v>
      </c>
      <c r="M17" s="357">
        <v>368.84</v>
      </c>
      <c r="N17" s="392">
        <v>5649.64</v>
      </c>
      <c r="O17" s="357">
        <v>14814</v>
      </c>
      <c r="P17" s="357">
        <v>5423.85</v>
      </c>
      <c r="Q17" s="357">
        <v>2450.58</v>
      </c>
      <c r="R17" s="357">
        <v>2153.46</v>
      </c>
      <c r="S17" s="357">
        <v>791.64</v>
      </c>
      <c r="T17" s="357">
        <v>1146.4100000000001</v>
      </c>
      <c r="U17" s="357">
        <v>241.35</v>
      </c>
      <c r="V17" s="393">
        <f t="shared" si="2"/>
        <v>-92.060306797509043</v>
      </c>
    </row>
    <row r="18" spans="1:22" x14ac:dyDescent="0.25">
      <c r="A18" s="197" t="s">
        <v>64</v>
      </c>
      <c r="B18" s="357">
        <v>181.3</v>
      </c>
      <c r="C18" s="357">
        <v>105.07</v>
      </c>
      <c r="D18" s="357">
        <v>342.48</v>
      </c>
      <c r="E18" s="357">
        <v>283.83</v>
      </c>
      <c r="F18" s="357">
        <v>280.08999999999997</v>
      </c>
      <c r="G18" s="357">
        <v>578.78</v>
      </c>
      <c r="H18" s="357">
        <v>0</v>
      </c>
      <c r="I18" s="357">
        <v>282.39999999999998</v>
      </c>
      <c r="J18" s="357">
        <v>0</v>
      </c>
      <c r="K18" s="357">
        <v>156.66</v>
      </c>
      <c r="L18" s="357">
        <v>253.48</v>
      </c>
      <c r="M18" s="357">
        <v>0</v>
      </c>
      <c r="N18" s="392">
        <v>92.86</v>
      </c>
      <c r="O18" s="357">
        <v>612.96</v>
      </c>
      <c r="P18" s="357">
        <v>0</v>
      </c>
      <c r="Q18" s="357">
        <v>149.72</v>
      </c>
      <c r="R18" s="357">
        <v>364.72</v>
      </c>
      <c r="S18" s="357">
        <v>522.45000000000005</v>
      </c>
      <c r="T18" s="357">
        <v>413.81</v>
      </c>
      <c r="U18" s="357">
        <v>544.48</v>
      </c>
      <c r="V18" s="393">
        <f t="shared" si="2"/>
        <v>92.804532577903714</v>
      </c>
    </row>
    <row r="19" spans="1:22" x14ac:dyDescent="0.25">
      <c r="A19" s="197" t="s">
        <v>65</v>
      </c>
      <c r="B19" s="357">
        <v>95.35</v>
      </c>
      <c r="C19" s="357">
        <v>21.31</v>
      </c>
      <c r="D19" s="357">
        <v>30.32</v>
      </c>
      <c r="E19" s="357">
        <v>21.31</v>
      </c>
      <c r="F19" s="357">
        <v>73.23</v>
      </c>
      <c r="G19" s="357">
        <v>56.93</v>
      </c>
      <c r="H19" s="357">
        <v>26.36</v>
      </c>
      <c r="I19" s="357">
        <v>46.76</v>
      </c>
      <c r="J19" s="357">
        <v>59.84</v>
      </c>
      <c r="K19" s="357">
        <v>78.58</v>
      </c>
      <c r="L19" s="357">
        <v>37.380000000000003</v>
      </c>
      <c r="M19" s="357">
        <v>25.13</v>
      </c>
      <c r="N19" s="392">
        <v>40.700000000000003</v>
      </c>
      <c r="O19" s="357">
        <v>51.48</v>
      </c>
      <c r="P19" s="357">
        <v>15.71</v>
      </c>
      <c r="Q19" s="357">
        <v>38.28</v>
      </c>
      <c r="R19" s="357">
        <v>88.69</v>
      </c>
      <c r="S19" s="357">
        <v>154.77000000000001</v>
      </c>
      <c r="T19" s="357">
        <v>144.22999999999999</v>
      </c>
      <c r="U19" s="357">
        <v>54.91</v>
      </c>
      <c r="V19" s="393">
        <f t="shared" si="2"/>
        <v>17.42942686056459</v>
      </c>
    </row>
    <row r="20" spans="1:22" s="309" customFormat="1" x14ac:dyDescent="0.25">
      <c r="A20" s="197" t="s">
        <v>239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92">
        <v>144.88</v>
      </c>
      <c r="O20" s="357">
        <v>235.76</v>
      </c>
      <c r="P20" s="357">
        <v>413.47</v>
      </c>
      <c r="Q20" s="357">
        <v>257.54000000000002</v>
      </c>
      <c r="R20" s="357">
        <v>157.47999999999999</v>
      </c>
      <c r="S20" s="357">
        <v>204.04</v>
      </c>
      <c r="T20" s="357">
        <v>182.25</v>
      </c>
      <c r="U20" s="357">
        <v>23.9</v>
      </c>
      <c r="V20" s="393" t="str">
        <f t="shared" si="2"/>
        <v>-</v>
      </c>
    </row>
    <row r="21" spans="1:22" x14ac:dyDescent="0.25">
      <c r="A21" s="197" t="s">
        <v>119</v>
      </c>
      <c r="B21" s="357">
        <v>0</v>
      </c>
      <c r="C21" s="357">
        <v>0</v>
      </c>
      <c r="D21" s="357">
        <v>0</v>
      </c>
      <c r="E21" s="357">
        <v>0</v>
      </c>
      <c r="F21" s="357">
        <v>0</v>
      </c>
      <c r="G21" s="357">
        <v>0</v>
      </c>
      <c r="H21" s="357">
        <v>0</v>
      </c>
      <c r="I21" s="357">
        <v>0</v>
      </c>
      <c r="J21" s="357">
        <v>0</v>
      </c>
      <c r="K21" s="357">
        <v>18.61</v>
      </c>
      <c r="L21" s="357">
        <v>0</v>
      </c>
      <c r="M21" s="357">
        <v>0</v>
      </c>
      <c r="N21" s="392">
        <v>0</v>
      </c>
      <c r="O21" s="357">
        <v>39.340000000000003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11.08</v>
      </c>
      <c r="V21" s="393" t="str">
        <f t="shared" si="2"/>
        <v>-</v>
      </c>
    </row>
    <row r="22" spans="1:22" x14ac:dyDescent="0.25">
      <c r="A22" s="197" t="s">
        <v>69</v>
      </c>
      <c r="B22" s="110">
        <v>2224.9499999999998</v>
      </c>
      <c r="C22" s="110">
        <v>2413.8000000000002</v>
      </c>
      <c r="D22" s="307">
        <v>7942.11</v>
      </c>
      <c r="E22" s="307">
        <v>3518.71</v>
      </c>
      <c r="F22" s="307">
        <v>2773.89</v>
      </c>
      <c r="G22" s="307">
        <v>3507.29</v>
      </c>
      <c r="H22" s="307">
        <v>2014.11</v>
      </c>
      <c r="I22" s="307">
        <v>2871.42</v>
      </c>
      <c r="J22" s="307">
        <v>891.26</v>
      </c>
      <c r="K22" s="307">
        <v>6102.18</v>
      </c>
      <c r="L22" s="307">
        <v>4616.8999999999996</v>
      </c>
      <c r="M22" s="307">
        <v>1273.6199999999999</v>
      </c>
      <c r="N22" s="109">
        <v>10376.030000000001</v>
      </c>
      <c r="O22" s="307">
        <v>24193.27</v>
      </c>
      <c r="P22" s="307">
        <v>5830.13</v>
      </c>
      <c r="Q22" s="307">
        <v>580.76</v>
      </c>
      <c r="R22" s="307">
        <v>2081.5500000000002</v>
      </c>
      <c r="S22" s="307">
        <v>3529.23</v>
      </c>
      <c r="T22" s="307">
        <v>2869.26</v>
      </c>
      <c r="U22" s="307">
        <v>3000.41</v>
      </c>
      <c r="V22" s="111">
        <f t="shared" si="2"/>
        <v>4.4922024642859659</v>
      </c>
    </row>
    <row r="23" spans="1:22" x14ac:dyDescent="0.25">
      <c r="A23" s="197" t="s">
        <v>225</v>
      </c>
      <c r="B23" s="110">
        <v>7.8</v>
      </c>
      <c r="C23" s="110">
        <v>0</v>
      </c>
      <c r="D23" s="307">
        <v>0</v>
      </c>
      <c r="E23" s="307">
        <v>0</v>
      </c>
      <c r="F23" s="307">
        <v>0</v>
      </c>
      <c r="G23" s="307">
        <v>0</v>
      </c>
      <c r="H23" s="307">
        <v>0</v>
      </c>
      <c r="I23" s="307">
        <v>0</v>
      </c>
      <c r="J23" s="307">
        <v>9.36</v>
      </c>
      <c r="K23" s="307">
        <v>1.88</v>
      </c>
      <c r="L23" s="307">
        <v>1.99</v>
      </c>
      <c r="M23" s="307">
        <v>7.11</v>
      </c>
      <c r="N23" s="109">
        <v>0</v>
      </c>
      <c r="O23" s="307">
        <v>18.37</v>
      </c>
      <c r="P23" s="307">
        <v>7.44</v>
      </c>
      <c r="Q23" s="307">
        <v>0</v>
      </c>
      <c r="R23" s="307">
        <v>0</v>
      </c>
      <c r="S23" s="307">
        <v>0</v>
      </c>
      <c r="T23" s="307">
        <v>0.75</v>
      </c>
      <c r="U23" s="307">
        <v>0</v>
      </c>
      <c r="V23" s="111" t="str">
        <f t="shared" si="2"/>
        <v>-</v>
      </c>
    </row>
    <row r="24" spans="1:22" x14ac:dyDescent="0.25">
      <c r="A24" s="197" t="s">
        <v>269</v>
      </c>
      <c r="B24" s="110">
        <v>948.85</v>
      </c>
      <c r="C24" s="110">
        <v>946.68</v>
      </c>
      <c r="D24" s="307">
        <v>1180.1199999999999</v>
      </c>
      <c r="E24" s="307">
        <v>1730</v>
      </c>
      <c r="F24" s="307">
        <v>1888.71</v>
      </c>
      <c r="G24" s="307">
        <v>1944.13</v>
      </c>
      <c r="H24" s="307">
        <v>1135.22</v>
      </c>
      <c r="I24" s="307">
        <v>1060.03</v>
      </c>
      <c r="J24" s="307">
        <v>928.59</v>
      </c>
      <c r="K24" s="307">
        <v>1392.33</v>
      </c>
      <c r="L24" s="307">
        <v>1093</v>
      </c>
      <c r="M24" s="307">
        <v>554.87</v>
      </c>
      <c r="N24" s="109">
        <v>1147.4100000000001</v>
      </c>
      <c r="O24" s="307">
        <v>1326.62</v>
      </c>
      <c r="P24" s="307">
        <v>1131.49</v>
      </c>
      <c r="Q24" s="307">
        <v>617.84</v>
      </c>
      <c r="R24" s="307">
        <v>1317.57</v>
      </c>
      <c r="S24" s="307">
        <v>1197.8900000000001</v>
      </c>
      <c r="T24" s="307">
        <v>2026.54</v>
      </c>
      <c r="U24" s="307">
        <v>1863.37</v>
      </c>
      <c r="V24" s="111">
        <f t="shared" si="2"/>
        <v>75.784647604313065</v>
      </c>
    </row>
    <row r="25" spans="1:22" x14ac:dyDescent="0.25">
      <c r="A25" s="197" t="s">
        <v>120</v>
      </c>
      <c r="B25" s="110">
        <v>55.71</v>
      </c>
      <c r="C25" s="110">
        <v>23.33</v>
      </c>
      <c r="D25" s="307">
        <v>101.19</v>
      </c>
      <c r="E25" s="307">
        <v>0</v>
      </c>
      <c r="F25" s="307">
        <v>0</v>
      </c>
      <c r="G25" s="307">
        <v>165.56</v>
      </c>
      <c r="H25" s="307">
        <v>14.62</v>
      </c>
      <c r="I25" s="307">
        <v>19.45</v>
      </c>
      <c r="J25" s="307">
        <v>2.06</v>
      </c>
      <c r="K25" s="307">
        <v>41.99</v>
      </c>
      <c r="L25" s="307">
        <v>70.45</v>
      </c>
      <c r="M25" s="307">
        <v>31.69</v>
      </c>
      <c r="N25" s="109">
        <v>109.95</v>
      </c>
      <c r="O25" s="307">
        <v>121.21</v>
      </c>
      <c r="P25" s="307">
        <v>137.1</v>
      </c>
      <c r="Q25" s="307">
        <v>56.95</v>
      </c>
      <c r="R25" s="307">
        <v>99.23</v>
      </c>
      <c r="S25" s="307">
        <v>70.42</v>
      </c>
      <c r="T25" s="307">
        <v>0</v>
      </c>
      <c r="U25" s="307">
        <v>131.19</v>
      </c>
      <c r="V25" s="111">
        <f t="shared" si="2"/>
        <v>574.49871465295632</v>
      </c>
    </row>
    <row r="26" spans="1:22" x14ac:dyDescent="0.25">
      <c r="A26" s="122" t="s">
        <v>81</v>
      </c>
      <c r="B26" s="110">
        <v>0</v>
      </c>
      <c r="C26" s="110">
        <v>0</v>
      </c>
      <c r="D26" s="307">
        <v>0</v>
      </c>
      <c r="E26" s="307">
        <v>0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109">
        <v>0</v>
      </c>
      <c r="O26" s="307">
        <v>0</v>
      </c>
      <c r="P26" s="307">
        <v>0</v>
      </c>
      <c r="Q26" s="307">
        <v>0</v>
      </c>
      <c r="R26" s="307">
        <v>0</v>
      </c>
      <c r="S26" s="307">
        <v>0</v>
      </c>
      <c r="T26" s="307">
        <v>0</v>
      </c>
      <c r="U26" s="307">
        <v>0</v>
      </c>
      <c r="V26" s="111" t="str">
        <f t="shared" si="2"/>
        <v>-</v>
      </c>
    </row>
    <row r="27" spans="1:22" x14ac:dyDescent="0.25">
      <c r="A27" s="122" t="s">
        <v>82</v>
      </c>
      <c r="B27" s="110">
        <v>0</v>
      </c>
      <c r="C27" s="110">
        <v>0</v>
      </c>
      <c r="D27" s="307">
        <v>1784.67</v>
      </c>
      <c r="E27" s="307">
        <v>0</v>
      </c>
      <c r="F27" s="307">
        <v>0</v>
      </c>
      <c r="G27" s="307">
        <v>0</v>
      </c>
      <c r="H27" s="307">
        <v>0</v>
      </c>
      <c r="I27" s="307">
        <v>2098.7600000000002</v>
      </c>
      <c r="J27" s="307">
        <v>0</v>
      </c>
      <c r="K27" s="307">
        <v>1859.2</v>
      </c>
      <c r="L27" s="307">
        <v>2065.3000000000002</v>
      </c>
      <c r="M27" s="307">
        <v>0</v>
      </c>
      <c r="N27" s="109">
        <v>2832.28</v>
      </c>
      <c r="O27" s="307">
        <v>8520.86</v>
      </c>
      <c r="P27" s="307">
        <v>2890.03</v>
      </c>
      <c r="Q27" s="307">
        <v>0</v>
      </c>
      <c r="R27" s="307">
        <v>0</v>
      </c>
      <c r="S27" s="307">
        <v>0</v>
      </c>
      <c r="T27" s="307">
        <v>0</v>
      </c>
      <c r="U27" s="307">
        <v>0</v>
      </c>
      <c r="V27" s="111">
        <f t="shared" si="2"/>
        <v>-100</v>
      </c>
    </row>
    <row r="28" spans="1:22" x14ac:dyDescent="0.25">
      <c r="A28" s="122" t="s">
        <v>70</v>
      </c>
      <c r="B28" s="110">
        <v>62.9</v>
      </c>
      <c r="C28" s="110">
        <v>87.88</v>
      </c>
      <c r="D28" s="307">
        <v>108.4</v>
      </c>
      <c r="E28" s="307">
        <v>293.38</v>
      </c>
      <c r="F28" s="307">
        <v>151.97</v>
      </c>
      <c r="G28" s="307">
        <v>323.45</v>
      </c>
      <c r="H28" s="307">
        <v>179.7</v>
      </c>
      <c r="I28" s="307">
        <v>256.61</v>
      </c>
      <c r="J28" s="307">
        <v>222.52</v>
      </c>
      <c r="K28" s="307">
        <v>306.79000000000002</v>
      </c>
      <c r="L28" s="307">
        <v>276.45999999999998</v>
      </c>
      <c r="M28" s="307">
        <v>240.65</v>
      </c>
      <c r="N28" s="109">
        <v>63.35</v>
      </c>
      <c r="O28" s="307">
        <v>514.11</v>
      </c>
      <c r="P28" s="307">
        <v>301.86</v>
      </c>
      <c r="Q28" s="307">
        <v>147.75</v>
      </c>
      <c r="R28" s="307">
        <v>335.93</v>
      </c>
      <c r="S28" s="307">
        <v>839.85</v>
      </c>
      <c r="T28" s="307">
        <v>843.08</v>
      </c>
      <c r="U28" s="307">
        <v>100.26</v>
      </c>
      <c r="V28" s="111">
        <f t="shared" si="2"/>
        <v>-60.9290362807373</v>
      </c>
    </row>
    <row r="29" spans="1:22" x14ac:dyDescent="0.25">
      <c r="A29" s="122" t="s">
        <v>84</v>
      </c>
      <c r="B29" s="110">
        <v>54.25</v>
      </c>
      <c r="C29" s="110">
        <v>79.66</v>
      </c>
      <c r="D29" s="307">
        <v>55.64</v>
      </c>
      <c r="E29" s="307">
        <v>158.62</v>
      </c>
      <c r="F29" s="307">
        <v>0</v>
      </c>
      <c r="G29" s="307">
        <v>152.1</v>
      </c>
      <c r="H29" s="307">
        <v>11.96</v>
      </c>
      <c r="I29" s="307">
        <v>42.75</v>
      </c>
      <c r="J29" s="307">
        <v>0</v>
      </c>
      <c r="K29" s="307">
        <v>352.1</v>
      </c>
      <c r="L29" s="307">
        <v>341.63</v>
      </c>
      <c r="M29" s="307">
        <v>82.25</v>
      </c>
      <c r="N29" s="109">
        <v>120.63</v>
      </c>
      <c r="O29" s="307">
        <v>126.94</v>
      </c>
      <c r="P29" s="307">
        <v>85.61</v>
      </c>
      <c r="Q29" s="307">
        <v>314.36</v>
      </c>
      <c r="R29" s="307">
        <v>86.38</v>
      </c>
      <c r="S29" s="307">
        <v>383.58</v>
      </c>
      <c r="T29" s="307">
        <v>184.98</v>
      </c>
      <c r="U29" s="307">
        <v>130.24</v>
      </c>
      <c r="V29" s="111">
        <f t="shared" si="2"/>
        <v>204.65497076023397</v>
      </c>
    </row>
    <row r="30" spans="1:22" x14ac:dyDescent="0.25">
      <c r="A30" s="122" t="s">
        <v>240</v>
      </c>
      <c r="B30" s="110">
        <v>99.61</v>
      </c>
      <c r="C30" s="110">
        <v>104.65</v>
      </c>
      <c r="D30" s="307">
        <v>281.01</v>
      </c>
      <c r="E30" s="307">
        <v>449.25</v>
      </c>
      <c r="F30" s="307">
        <v>383.96</v>
      </c>
      <c r="G30" s="307">
        <v>326.07</v>
      </c>
      <c r="H30" s="307">
        <v>23.61</v>
      </c>
      <c r="I30" s="307">
        <v>40.119999999999997</v>
      </c>
      <c r="J30" s="307">
        <v>0</v>
      </c>
      <c r="K30" s="307">
        <v>0</v>
      </c>
      <c r="L30" s="307">
        <v>0</v>
      </c>
      <c r="M30" s="307">
        <v>111.47</v>
      </c>
      <c r="N30" s="109">
        <v>132.88</v>
      </c>
      <c r="O30" s="307">
        <v>223.78</v>
      </c>
      <c r="P30" s="307">
        <v>202.69</v>
      </c>
      <c r="Q30" s="307">
        <v>274.11</v>
      </c>
      <c r="R30" s="307">
        <v>204.72</v>
      </c>
      <c r="S30" s="307">
        <v>889.62</v>
      </c>
      <c r="T30" s="307">
        <v>302.7</v>
      </c>
      <c r="U30" s="307">
        <v>341.41</v>
      </c>
      <c r="V30" s="111">
        <f t="shared" si="2"/>
        <v>750.9720837487539</v>
      </c>
    </row>
    <row r="31" spans="1:22" x14ac:dyDescent="0.25">
      <c r="A31" s="122" t="s">
        <v>93</v>
      </c>
      <c r="B31" s="110">
        <v>0</v>
      </c>
      <c r="C31" s="110">
        <v>255.27</v>
      </c>
      <c r="D31" s="307">
        <v>184.2</v>
      </c>
      <c r="E31" s="307">
        <v>330.01</v>
      </c>
      <c r="F31" s="307">
        <v>67.08</v>
      </c>
      <c r="G31" s="307">
        <v>371.27</v>
      </c>
      <c r="H31" s="307">
        <v>0</v>
      </c>
      <c r="I31" s="307">
        <v>103.17</v>
      </c>
      <c r="J31" s="307">
        <v>128.36000000000001</v>
      </c>
      <c r="K31" s="307">
        <v>283.42</v>
      </c>
      <c r="L31" s="307">
        <v>0</v>
      </c>
      <c r="M31" s="307">
        <v>0</v>
      </c>
      <c r="N31" s="109">
        <v>0</v>
      </c>
      <c r="O31" s="307">
        <v>248.73</v>
      </c>
      <c r="P31" s="307">
        <v>118.32</v>
      </c>
      <c r="Q31" s="307">
        <v>90.44</v>
      </c>
      <c r="R31" s="307">
        <v>166.73</v>
      </c>
      <c r="S31" s="307">
        <v>583.46</v>
      </c>
      <c r="T31" s="307">
        <v>69.819999999999993</v>
      </c>
      <c r="U31" s="307">
        <v>308.77999999999997</v>
      </c>
      <c r="V31" s="111">
        <f t="shared" si="2"/>
        <v>199.29242996995248</v>
      </c>
    </row>
    <row r="32" spans="1:22" x14ac:dyDescent="0.25">
      <c r="A32" s="122" t="s">
        <v>71</v>
      </c>
      <c r="B32" s="110">
        <v>530.80999999999995</v>
      </c>
      <c r="C32" s="110">
        <v>360.7</v>
      </c>
      <c r="D32" s="307">
        <v>272.55</v>
      </c>
      <c r="E32" s="307">
        <v>251.56</v>
      </c>
      <c r="F32" s="307">
        <v>341.21</v>
      </c>
      <c r="G32" s="307">
        <v>585.69000000000005</v>
      </c>
      <c r="H32" s="307">
        <v>153.91999999999999</v>
      </c>
      <c r="I32" s="307">
        <v>185.55</v>
      </c>
      <c r="J32" s="307">
        <v>664.64</v>
      </c>
      <c r="K32" s="307">
        <v>552.83000000000004</v>
      </c>
      <c r="L32" s="307">
        <v>512.86</v>
      </c>
      <c r="M32" s="307">
        <v>355.96</v>
      </c>
      <c r="N32" s="109">
        <v>426.6</v>
      </c>
      <c r="O32" s="307">
        <v>195.25</v>
      </c>
      <c r="P32" s="307">
        <v>221.23</v>
      </c>
      <c r="Q32" s="307">
        <v>537.34</v>
      </c>
      <c r="R32" s="307">
        <v>270.99</v>
      </c>
      <c r="S32" s="307">
        <v>1293.67</v>
      </c>
      <c r="T32" s="307">
        <v>1017.75</v>
      </c>
      <c r="U32" s="307">
        <v>822.08</v>
      </c>
      <c r="V32" s="111">
        <f t="shared" si="2"/>
        <v>343.05039073026143</v>
      </c>
    </row>
    <row r="33" spans="1:22" x14ac:dyDescent="0.25">
      <c r="A33" s="123" t="s">
        <v>72</v>
      </c>
      <c r="B33" s="113">
        <v>892.93</v>
      </c>
      <c r="C33" s="114">
        <v>559.33000000000004</v>
      </c>
      <c r="D33" s="114">
        <v>433.48</v>
      </c>
      <c r="E33" s="114">
        <v>742.98</v>
      </c>
      <c r="F33" s="114">
        <v>852.43</v>
      </c>
      <c r="G33" s="114">
        <v>861.72</v>
      </c>
      <c r="H33" s="114">
        <v>523.72</v>
      </c>
      <c r="I33" s="114">
        <v>377.58</v>
      </c>
      <c r="J33" s="114">
        <v>396.31</v>
      </c>
      <c r="K33" s="114">
        <v>1191.22</v>
      </c>
      <c r="L33" s="114">
        <v>443.26</v>
      </c>
      <c r="M33" s="114">
        <v>632.13</v>
      </c>
      <c r="N33" s="375">
        <v>773.49</v>
      </c>
      <c r="O33" s="114">
        <v>613.21</v>
      </c>
      <c r="P33" s="114">
        <v>615.79999999999995</v>
      </c>
      <c r="Q33" s="114">
        <v>1014.8</v>
      </c>
      <c r="R33" s="114">
        <v>582.29</v>
      </c>
      <c r="S33" s="114">
        <v>1755.21</v>
      </c>
      <c r="T33" s="114">
        <v>1467.49</v>
      </c>
      <c r="U33" s="114">
        <v>1156.21</v>
      </c>
      <c r="V33" s="376">
        <f t="shared" si="2"/>
        <v>206.21590126595692</v>
      </c>
    </row>
    <row r="34" spans="1:22" x14ac:dyDescent="0.25">
      <c r="A34" s="2" t="s">
        <v>23</v>
      </c>
      <c r="N34" s="307"/>
      <c r="O34" s="307"/>
      <c r="P34" s="307"/>
      <c r="Q34" s="307"/>
      <c r="R34" s="307"/>
      <c r="S34" s="307"/>
      <c r="T34" s="307"/>
      <c r="U34" s="307"/>
    </row>
    <row r="35" spans="1:22" x14ac:dyDescent="0.25">
      <c r="A35" s="2" t="s">
        <v>24</v>
      </c>
      <c r="N35" s="307"/>
      <c r="O35" s="307"/>
      <c r="P35" s="307"/>
      <c r="Q35" s="307"/>
      <c r="R35" s="307"/>
      <c r="S35" s="307"/>
      <c r="T35" s="307"/>
      <c r="U35" s="307"/>
    </row>
    <row r="36" spans="1:22" x14ac:dyDescent="0.25">
      <c r="A36" s="3" t="s">
        <v>207</v>
      </c>
      <c r="N36" s="307"/>
      <c r="O36" s="307"/>
      <c r="P36" s="307"/>
      <c r="Q36" s="307"/>
      <c r="R36" s="307"/>
      <c r="S36" s="307"/>
      <c r="T36" s="307"/>
      <c r="U36" s="307"/>
    </row>
  </sheetData>
  <mergeCells count="3">
    <mergeCell ref="A6:A7"/>
    <mergeCell ref="B6:M6"/>
    <mergeCell ref="N6:V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6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AK1048576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21" width="10.85546875" style="309" customWidth="1"/>
    <col min="22" max="22" width="12.42578125" customWidth="1"/>
  </cols>
  <sheetData>
    <row r="1" spans="1:23" x14ac:dyDescent="0.25">
      <c r="A1" s="29" t="s">
        <v>199</v>
      </c>
    </row>
    <row r="3" spans="1:23" x14ac:dyDescent="0.25">
      <c r="A3" s="14" t="s">
        <v>121</v>
      </c>
    </row>
    <row r="4" spans="1:23" ht="15" customHeight="1" x14ac:dyDescent="0.25">
      <c r="A4" s="57" t="s">
        <v>256</v>
      </c>
    </row>
    <row r="5" spans="1:23" x14ac:dyDescent="0.25">
      <c r="A5" s="57" t="s">
        <v>212</v>
      </c>
    </row>
    <row r="6" spans="1:23" ht="15" customHeight="1" x14ac:dyDescent="0.25">
      <c r="A6" s="555" t="s">
        <v>0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63">
        <v>2019</v>
      </c>
      <c r="O6" s="524"/>
      <c r="P6" s="524"/>
      <c r="Q6" s="524"/>
      <c r="R6" s="524"/>
      <c r="S6" s="524"/>
      <c r="T6" s="524"/>
      <c r="U6" s="524"/>
      <c r="V6" s="525"/>
    </row>
    <row r="7" spans="1:23" ht="29.25" customHeight="1" x14ac:dyDescent="0.25">
      <c r="A7" s="556"/>
      <c r="B7" s="457" t="s">
        <v>1</v>
      </c>
      <c r="C7" s="464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6" t="s">
        <v>1</v>
      </c>
      <c r="O7" s="451" t="s">
        <v>2</v>
      </c>
      <c r="P7" s="451" t="s">
        <v>3</v>
      </c>
      <c r="Q7" s="451" t="s">
        <v>4</v>
      </c>
      <c r="R7" s="488" t="s">
        <v>5</v>
      </c>
      <c r="S7" s="497" t="s">
        <v>6</v>
      </c>
      <c r="T7" s="500" t="s">
        <v>7</v>
      </c>
      <c r="U7" s="504" t="s">
        <v>8</v>
      </c>
      <c r="V7" s="497" t="s">
        <v>271</v>
      </c>
    </row>
    <row r="8" spans="1:23" x14ac:dyDescent="0.25">
      <c r="A8" s="124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40">
        <v>56.139999999999986</v>
      </c>
      <c r="O8" s="6">
        <f>+O9+O18</f>
        <v>55.65</v>
      </c>
      <c r="P8" s="6">
        <f>+P9+P18</f>
        <v>59.000000000000007</v>
      </c>
      <c r="Q8" s="6">
        <f>+Q9+Q18</f>
        <v>60.28</v>
      </c>
      <c r="R8" s="6">
        <f t="shared" ref="R8" si="1">+R9+R18</f>
        <v>59.910000000000004</v>
      </c>
      <c r="S8" s="6">
        <f>+S9+S18</f>
        <v>57.87</v>
      </c>
      <c r="T8" s="6">
        <f>+T9+T18</f>
        <v>61.53</v>
      </c>
      <c r="U8" s="6">
        <f t="shared" ref="U8" si="2">+U9+U18</f>
        <v>53.78</v>
      </c>
      <c r="V8" s="125">
        <f t="shared" ref="V8:V21" si="3">+IFERROR((U8/I8-1)*100,"-")</f>
        <v>6.0958768987966039</v>
      </c>
    </row>
    <row r="9" spans="1:23" x14ac:dyDescent="0.25">
      <c r="A9" s="126" t="s">
        <v>233</v>
      </c>
      <c r="B9" s="12">
        <f t="shared" ref="B9:G9" si="4">+B10+B11+B12+B15</f>
        <v>57.1</v>
      </c>
      <c r="C9" s="12">
        <f t="shared" si="4"/>
        <v>52.960000000000008</v>
      </c>
      <c r="D9" s="12">
        <f t="shared" si="4"/>
        <v>62.24</v>
      </c>
      <c r="E9" s="12">
        <f t="shared" si="4"/>
        <v>57.86</v>
      </c>
      <c r="F9" s="12">
        <f t="shared" si="4"/>
        <v>55.98</v>
      </c>
      <c r="G9" s="12">
        <f t="shared" si="4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70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U9" si="5">+R10+R11+R12+R15</f>
        <v>55.580000000000005</v>
      </c>
      <c r="S9" s="12">
        <f t="shared" si="5"/>
        <v>54.39</v>
      </c>
      <c r="T9" s="12">
        <f t="shared" si="5"/>
        <v>57.67</v>
      </c>
      <c r="U9" s="12">
        <f t="shared" si="5"/>
        <v>52.61</v>
      </c>
      <c r="V9" s="127">
        <f t="shared" si="3"/>
        <v>8.7208100847282477</v>
      </c>
      <c r="W9" s="309"/>
    </row>
    <row r="10" spans="1:23" x14ac:dyDescent="0.25">
      <c r="A10" s="128" t="s">
        <v>15</v>
      </c>
      <c r="B10" s="20">
        <v>2.91</v>
      </c>
      <c r="C10" s="280">
        <v>2.87</v>
      </c>
      <c r="D10" s="280">
        <v>5.13</v>
      </c>
      <c r="E10" s="280">
        <v>3.15</v>
      </c>
      <c r="F10" s="280">
        <v>4.05</v>
      </c>
      <c r="G10" s="280">
        <v>2.84</v>
      </c>
      <c r="H10" s="280">
        <v>3.23</v>
      </c>
      <c r="I10" s="280">
        <v>3.11</v>
      </c>
      <c r="J10" s="280">
        <v>3.86</v>
      </c>
      <c r="K10" s="280">
        <v>4.1500000000000004</v>
      </c>
      <c r="L10" s="280">
        <v>4.18</v>
      </c>
      <c r="M10" s="280">
        <v>3.73</v>
      </c>
      <c r="N10" s="377">
        <v>4.3099999999999996</v>
      </c>
      <c r="O10" s="280">
        <v>3.16</v>
      </c>
      <c r="P10" s="280">
        <v>5.82</v>
      </c>
      <c r="Q10" s="280">
        <v>5.86</v>
      </c>
      <c r="R10" s="280">
        <v>5.78</v>
      </c>
      <c r="S10" s="280">
        <v>5.48</v>
      </c>
      <c r="T10" s="280">
        <v>4.79</v>
      </c>
      <c r="U10" s="280">
        <v>3.14</v>
      </c>
      <c r="V10" s="129">
        <f t="shared" si="3"/>
        <v>0.96463022508039842</v>
      </c>
      <c r="W10" s="309"/>
    </row>
    <row r="11" spans="1:23" x14ac:dyDescent="0.25">
      <c r="A11" s="128" t="s">
        <v>16</v>
      </c>
      <c r="B11" s="20">
        <v>9.42</v>
      </c>
      <c r="C11" s="280">
        <v>7.57</v>
      </c>
      <c r="D11" s="280">
        <v>15.63</v>
      </c>
      <c r="E11" s="280">
        <v>17.07</v>
      </c>
      <c r="F11" s="280">
        <v>15.2</v>
      </c>
      <c r="G11" s="280">
        <v>11.3</v>
      </c>
      <c r="H11" s="280">
        <v>11.8</v>
      </c>
      <c r="I11" s="280">
        <v>9.69</v>
      </c>
      <c r="J11" s="280">
        <v>8.8699999999999992</v>
      </c>
      <c r="K11" s="280">
        <v>10.73</v>
      </c>
      <c r="L11" s="280">
        <v>12.73</v>
      </c>
      <c r="M11" s="280">
        <v>10.23</v>
      </c>
      <c r="N11" s="377">
        <v>11.7</v>
      </c>
      <c r="O11" s="280">
        <v>13.65</v>
      </c>
      <c r="P11" s="280">
        <v>11.99</v>
      </c>
      <c r="Q11" s="280">
        <v>14.85</v>
      </c>
      <c r="R11" s="280">
        <v>10.47</v>
      </c>
      <c r="S11" s="280">
        <v>7.96</v>
      </c>
      <c r="T11" s="280">
        <v>13.98</v>
      </c>
      <c r="U11" s="280">
        <v>6.76</v>
      </c>
      <c r="V11" s="129">
        <f t="shared" si="3"/>
        <v>-30.237358101135193</v>
      </c>
      <c r="W11" s="309"/>
    </row>
    <row r="12" spans="1:23" x14ac:dyDescent="0.25">
      <c r="A12" s="128" t="s">
        <v>19</v>
      </c>
      <c r="B12" s="20">
        <f>+B13+B14</f>
        <v>0.7</v>
      </c>
      <c r="C12" s="280">
        <v>0.97</v>
      </c>
      <c r="D12" s="280">
        <v>0.81</v>
      </c>
      <c r="E12" s="280">
        <f>+E13+E14</f>
        <v>1</v>
      </c>
      <c r="F12" s="280">
        <f>+F13+F14</f>
        <v>0.82000000000000006</v>
      </c>
      <c r="G12" s="280">
        <f>+G13+G14</f>
        <v>0.73</v>
      </c>
      <c r="H12" s="280">
        <v>0.8</v>
      </c>
      <c r="I12" s="280">
        <f>+I13+I14</f>
        <v>0.65</v>
      </c>
      <c r="J12" s="280">
        <f>+J13+J14</f>
        <v>0.73</v>
      </c>
      <c r="K12" s="280">
        <f>+K13+K14</f>
        <v>0.67999999999999994</v>
      </c>
      <c r="L12" s="280">
        <v>0.78</v>
      </c>
      <c r="M12" s="280">
        <f>+M13+M14</f>
        <v>0.89</v>
      </c>
      <c r="N12" s="377">
        <v>0.81</v>
      </c>
      <c r="O12" s="280">
        <f>+O13+O14</f>
        <v>0.79</v>
      </c>
      <c r="P12" s="280">
        <f>+P13+P14</f>
        <v>0.7</v>
      </c>
      <c r="Q12" s="280">
        <f>+Q13+Q14</f>
        <v>0.71</v>
      </c>
      <c r="R12" s="280">
        <f t="shared" ref="R12:U12" si="6">+R13+R14</f>
        <v>0.66999999999999993</v>
      </c>
      <c r="S12" s="280">
        <f t="shared" si="6"/>
        <v>0.71</v>
      </c>
      <c r="T12" s="280">
        <f t="shared" si="6"/>
        <v>0.57000000000000006</v>
      </c>
      <c r="U12" s="280">
        <f t="shared" si="6"/>
        <v>0.64</v>
      </c>
      <c r="V12" s="129">
        <f t="shared" si="3"/>
        <v>-1.5384615384615441</v>
      </c>
      <c r="W12" s="309"/>
    </row>
    <row r="13" spans="1:23" x14ac:dyDescent="0.25">
      <c r="A13" s="130" t="s">
        <v>17</v>
      </c>
      <c r="B13" s="20">
        <v>0.36</v>
      </c>
      <c r="C13" s="280">
        <v>0.57999999999999996</v>
      </c>
      <c r="D13" s="280">
        <v>0.47</v>
      </c>
      <c r="E13" s="280">
        <v>0.56999999999999995</v>
      </c>
      <c r="F13" s="280">
        <v>0.32</v>
      </c>
      <c r="G13" s="280">
        <v>0.28000000000000003</v>
      </c>
      <c r="H13" s="280">
        <v>0.26</v>
      </c>
      <c r="I13" s="280">
        <v>0.22</v>
      </c>
      <c r="J13" s="280">
        <v>0.3</v>
      </c>
      <c r="K13" s="280">
        <v>0.27</v>
      </c>
      <c r="L13" s="280">
        <v>0.39</v>
      </c>
      <c r="M13" s="280">
        <v>0.46</v>
      </c>
      <c r="N13" s="377">
        <v>0.5</v>
      </c>
      <c r="O13" s="280">
        <v>0.43</v>
      </c>
      <c r="P13" s="280">
        <v>0.27</v>
      </c>
      <c r="Q13" s="280">
        <v>0.21</v>
      </c>
      <c r="R13" s="280">
        <v>0.24</v>
      </c>
      <c r="S13" s="280">
        <v>0.31</v>
      </c>
      <c r="T13" s="280">
        <v>0.17</v>
      </c>
      <c r="U13" s="280">
        <v>0.19</v>
      </c>
      <c r="V13" s="129">
        <f t="shared" si="3"/>
        <v>-13.636363636363635</v>
      </c>
      <c r="W13" s="309"/>
    </row>
    <row r="14" spans="1:23" x14ac:dyDescent="0.25">
      <c r="A14" s="130" t="s">
        <v>18</v>
      </c>
      <c r="B14" s="20">
        <v>0.34</v>
      </c>
      <c r="C14" s="280">
        <v>0.39</v>
      </c>
      <c r="D14" s="280">
        <v>0.34</v>
      </c>
      <c r="E14" s="280">
        <v>0.43</v>
      </c>
      <c r="F14" s="280">
        <v>0.5</v>
      </c>
      <c r="G14" s="280">
        <v>0.45</v>
      </c>
      <c r="H14" s="280">
        <v>0.54</v>
      </c>
      <c r="I14" s="280">
        <v>0.43</v>
      </c>
      <c r="J14" s="280">
        <v>0.43</v>
      </c>
      <c r="K14" s="280">
        <v>0.41</v>
      </c>
      <c r="L14" s="280">
        <v>0.39</v>
      </c>
      <c r="M14" s="280">
        <v>0.43</v>
      </c>
      <c r="N14" s="377">
        <v>0.31</v>
      </c>
      <c r="O14" s="280">
        <v>0.36</v>
      </c>
      <c r="P14" s="280">
        <v>0.43</v>
      </c>
      <c r="Q14" s="280">
        <v>0.5</v>
      </c>
      <c r="R14" s="280">
        <v>0.43</v>
      </c>
      <c r="S14" s="280">
        <v>0.4</v>
      </c>
      <c r="T14" s="280">
        <v>0.4</v>
      </c>
      <c r="U14" s="280">
        <v>0.45</v>
      </c>
      <c r="V14" s="129">
        <f t="shared" si="3"/>
        <v>4.6511627906976827</v>
      </c>
      <c r="W14" s="309"/>
    </row>
    <row r="15" spans="1:23" x14ac:dyDescent="0.25">
      <c r="A15" s="128" t="s">
        <v>20</v>
      </c>
      <c r="B15" s="20">
        <f>+B16+B17</f>
        <v>44.07</v>
      </c>
      <c r="C15" s="280">
        <v>41.550000000000004</v>
      </c>
      <c r="D15" s="280">
        <v>40.67</v>
      </c>
      <c r="E15" s="280">
        <f>+E16+E17</f>
        <v>36.64</v>
      </c>
      <c r="F15" s="280">
        <f>+F16+F17</f>
        <v>35.909999999999997</v>
      </c>
      <c r="G15" s="280">
        <f>+G16+G17</f>
        <v>33.56</v>
      </c>
      <c r="H15" s="280">
        <v>33.339999999999996</v>
      </c>
      <c r="I15" s="280">
        <f>+I16+I17</f>
        <v>34.94</v>
      </c>
      <c r="J15" s="280">
        <f>+J16+J17</f>
        <v>35.130000000000003</v>
      </c>
      <c r="K15" s="280">
        <f>+K16+K17</f>
        <v>36.160000000000004</v>
      </c>
      <c r="L15" s="280">
        <v>37.36</v>
      </c>
      <c r="M15" s="280">
        <f>+M16+M17</f>
        <v>41.43</v>
      </c>
      <c r="N15" s="377">
        <v>37.159999999999997</v>
      </c>
      <c r="O15" s="280">
        <f>+O16+O17</f>
        <v>36.83</v>
      </c>
      <c r="P15" s="280">
        <f>+P16+P17</f>
        <v>38.450000000000003</v>
      </c>
      <c r="Q15" s="280">
        <f>+Q16+Q17</f>
        <v>36.86</v>
      </c>
      <c r="R15" s="280">
        <f t="shared" ref="R15:U15" si="7">+R16+R17</f>
        <v>38.660000000000004</v>
      </c>
      <c r="S15" s="280">
        <f t="shared" si="7"/>
        <v>40.24</v>
      </c>
      <c r="T15" s="280">
        <f t="shared" si="7"/>
        <v>38.33</v>
      </c>
      <c r="U15" s="280">
        <f t="shared" si="7"/>
        <v>42.07</v>
      </c>
      <c r="V15" s="129">
        <f t="shared" si="3"/>
        <v>20.40641099026903</v>
      </c>
      <c r="W15" s="309"/>
    </row>
    <row r="16" spans="1:23" x14ac:dyDescent="0.25">
      <c r="A16" s="130" t="s">
        <v>17</v>
      </c>
      <c r="B16" s="20">
        <v>40.520000000000003</v>
      </c>
      <c r="C16" s="280">
        <v>37.950000000000003</v>
      </c>
      <c r="D16" s="280">
        <v>37.47</v>
      </c>
      <c r="E16" s="280">
        <v>33.14</v>
      </c>
      <c r="F16" s="280">
        <v>31.66</v>
      </c>
      <c r="G16" s="280">
        <v>29.06</v>
      </c>
      <c r="H16" s="280">
        <v>28.54</v>
      </c>
      <c r="I16" s="280">
        <v>30.34</v>
      </c>
      <c r="J16" s="280">
        <v>30.53</v>
      </c>
      <c r="K16" s="280">
        <v>32.06</v>
      </c>
      <c r="L16" s="280">
        <v>33.76</v>
      </c>
      <c r="M16" s="280">
        <v>37.630000000000003</v>
      </c>
      <c r="N16" s="377">
        <v>34.36</v>
      </c>
      <c r="O16" s="280">
        <v>33.729999999999997</v>
      </c>
      <c r="P16" s="280">
        <v>35.25</v>
      </c>
      <c r="Q16" s="280">
        <v>33.26</v>
      </c>
      <c r="R16" s="280">
        <v>34.96</v>
      </c>
      <c r="S16" s="280">
        <v>36.14</v>
      </c>
      <c r="T16" s="280">
        <v>34.08</v>
      </c>
      <c r="U16" s="280">
        <v>37.869999999999997</v>
      </c>
      <c r="V16" s="129">
        <f t="shared" si="3"/>
        <v>24.818721160184577</v>
      </c>
      <c r="W16" s="309"/>
    </row>
    <row r="17" spans="1:23" x14ac:dyDescent="0.25">
      <c r="A17" s="130" t="s">
        <v>18</v>
      </c>
      <c r="B17" s="20">
        <v>3.55</v>
      </c>
      <c r="C17" s="280">
        <v>3.6</v>
      </c>
      <c r="D17" s="280">
        <v>3.2</v>
      </c>
      <c r="E17" s="280">
        <v>3.5</v>
      </c>
      <c r="F17" s="280">
        <v>4.25</v>
      </c>
      <c r="G17" s="280">
        <v>4.5</v>
      </c>
      <c r="H17" s="280">
        <v>4.8</v>
      </c>
      <c r="I17" s="280">
        <v>4.5999999999999996</v>
      </c>
      <c r="J17" s="280">
        <v>4.5999999999999996</v>
      </c>
      <c r="K17" s="280">
        <v>4.0999999999999996</v>
      </c>
      <c r="L17" s="280">
        <v>3.6</v>
      </c>
      <c r="M17" s="280">
        <v>3.8</v>
      </c>
      <c r="N17" s="377">
        <v>2.8</v>
      </c>
      <c r="O17" s="280">
        <v>3.1</v>
      </c>
      <c r="P17" s="280">
        <v>3.2</v>
      </c>
      <c r="Q17" s="280">
        <v>3.6</v>
      </c>
      <c r="R17" s="280">
        <v>3.7</v>
      </c>
      <c r="S17" s="280">
        <v>4.0999999999999996</v>
      </c>
      <c r="T17" s="280">
        <v>4.25</v>
      </c>
      <c r="U17" s="280">
        <v>4.2</v>
      </c>
      <c r="V17" s="129">
        <f t="shared" si="3"/>
        <v>-8.6956521739130377</v>
      </c>
      <c r="W17" s="309"/>
    </row>
    <row r="18" spans="1:23" x14ac:dyDescent="0.25">
      <c r="A18" s="126" t="s">
        <v>234</v>
      </c>
      <c r="B18" s="12">
        <f t="shared" ref="B18:G18" si="8">SUM(B19:B21)</f>
        <v>5.46</v>
      </c>
      <c r="C18" s="12">
        <f t="shared" si="8"/>
        <v>5.3100000000000005</v>
      </c>
      <c r="D18" s="12">
        <f t="shared" si="8"/>
        <v>2.97</v>
      </c>
      <c r="E18" s="12">
        <f t="shared" si="8"/>
        <v>3.31</v>
      </c>
      <c r="F18" s="12">
        <f t="shared" si="8"/>
        <v>6.22</v>
      </c>
      <c r="G18" s="12">
        <f t="shared" si="8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70">
        <v>2.16</v>
      </c>
      <c r="O18" s="12">
        <f>SUM(O19:O21)</f>
        <v>1.22</v>
      </c>
      <c r="P18" s="12">
        <f>SUM(P19:P21)</f>
        <v>2.04</v>
      </c>
      <c r="Q18" s="12">
        <f>SUM(Q19:Q21)</f>
        <v>2</v>
      </c>
      <c r="R18" s="12">
        <f t="shared" ref="R18" si="9">SUM(R19:R21)</f>
        <v>4.33</v>
      </c>
      <c r="S18" s="12">
        <f t="shared" ref="S18" si="10">SUM(S19:S21)</f>
        <v>3.48</v>
      </c>
      <c r="T18" s="12">
        <f t="shared" ref="T18" si="11">SUM(T19:T21)</f>
        <v>3.8600000000000003</v>
      </c>
      <c r="U18" s="12">
        <f t="shared" ref="U18" si="12">SUM(U19:U21)</f>
        <v>1.17</v>
      </c>
      <c r="V18" s="127">
        <f t="shared" si="3"/>
        <v>-49.130434782608688</v>
      </c>
      <c r="W18" s="309"/>
    </row>
    <row r="19" spans="1:23" x14ac:dyDescent="0.25">
      <c r="A19" s="128" t="s">
        <v>122</v>
      </c>
      <c r="B19" s="20">
        <v>3.84</v>
      </c>
      <c r="C19" s="280">
        <v>3.85</v>
      </c>
      <c r="D19" s="280">
        <v>1.96</v>
      </c>
      <c r="E19" s="280">
        <v>0.4</v>
      </c>
      <c r="F19" s="280">
        <v>1.51</v>
      </c>
      <c r="G19" s="280">
        <v>0.45</v>
      </c>
      <c r="H19" s="280">
        <v>2.19</v>
      </c>
      <c r="I19" s="280">
        <v>1.9</v>
      </c>
      <c r="J19" s="280">
        <v>2.2599999999999998</v>
      </c>
      <c r="K19" s="280">
        <v>0.41</v>
      </c>
      <c r="L19" s="280">
        <v>2.5099999999999998</v>
      </c>
      <c r="M19" s="280">
        <v>0.98</v>
      </c>
      <c r="N19" s="377">
        <v>0.87</v>
      </c>
      <c r="O19" s="280">
        <v>0.08</v>
      </c>
      <c r="P19" s="280">
        <v>0.06</v>
      </c>
      <c r="Q19" s="280">
        <v>0.26</v>
      </c>
      <c r="R19" s="280">
        <v>1.99</v>
      </c>
      <c r="S19" s="280">
        <v>2.58</v>
      </c>
      <c r="T19" s="280">
        <v>1.75</v>
      </c>
      <c r="U19" s="280">
        <v>0.32</v>
      </c>
      <c r="V19" s="129">
        <f t="shared" si="3"/>
        <v>-83.157894736842096</v>
      </c>
      <c r="W19" s="309"/>
    </row>
    <row r="20" spans="1:23" x14ac:dyDescent="0.25">
      <c r="A20" s="128" t="s">
        <v>123</v>
      </c>
      <c r="B20" s="20">
        <v>0.63</v>
      </c>
      <c r="C20" s="280">
        <v>0.26</v>
      </c>
      <c r="D20" s="280">
        <v>0.2</v>
      </c>
      <c r="E20" s="280">
        <v>0.1</v>
      </c>
      <c r="F20" s="280">
        <v>0.03</v>
      </c>
      <c r="G20" s="280">
        <v>1.1399999999999999</v>
      </c>
      <c r="H20" s="280">
        <v>1.78</v>
      </c>
      <c r="I20" s="280">
        <v>0.23</v>
      </c>
      <c r="J20" s="280">
        <v>1.58</v>
      </c>
      <c r="K20" s="280">
        <v>1.44</v>
      </c>
      <c r="L20" s="280">
        <v>0</v>
      </c>
      <c r="M20" s="280">
        <v>0.28000000000000003</v>
      </c>
      <c r="N20" s="377">
        <v>0.3</v>
      </c>
      <c r="O20" s="280">
        <v>0.28999999999999998</v>
      </c>
      <c r="P20" s="280">
        <v>0.57999999999999996</v>
      </c>
      <c r="Q20" s="280">
        <v>0.69</v>
      </c>
      <c r="R20" s="280">
        <v>0.54</v>
      </c>
      <c r="S20" s="280">
        <v>0</v>
      </c>
      <c r="T20" s="280">
        <v>0.6</v>
      </c>
      <c r="U20" s="280">
        <v>0.62</v>
      </c>
      <c r="V20" s="129">
        <f t="shared" si="3"/>
        <v>169.56521739130434</v>
      </c>
      <c r="W20" s="309"/>
    </row>
    <row r="21" spans="1:23" x14ac:dyDescent="0.25">
      <c r="A21" s="131" t="s">
        <v>112</v>
      </c>
      <c r="B21" s="132">
        <v>0.99</v>
      </c>
      <c r="C21" s="281">
        <v>1.2</v>
      </c>
      <c r="D21" s="281">
        <v>0.81</v>
      </c>
      <c r="E21" s="281">
        <v>2.81</v>
      </c>
      <c r="F21" s="281">
        <v>4.68</v>
      </c>
      <c r="G21" s="281">
        <v>4.17</v>
      </c>
      <c r="H21" s="281">
        <v>1.73</v>
      </c>
      <c r="I21" s="281">
        <v>0.17</v>
      </c>
      <c r="J21" s="281">
        <v>0.35</v>
      </c>
      <c r="K21" s="281">
        <v>1.6</v>
      </c>
      <c r="L21" s="281">
        <v>1.41</v>
      </c>
      <c r="M21" s="281">
        <v>2.06</v>
      </c>
      <c r="N21" s="378">
        <v>0.99</v>
      </c>
      <c r="O21" s="281">
        <v>0.85</v>
      </c>
      <c r="P21" s="281">
        <v>1.4</v>
      </c>
      <c r="Q21" s="281">
        <v>1.05</v>
      </c>
      <c r="R21" s="281">
        <v>1.8</v>
      </c>
      <c r="S21" s="281">
        <v>0.9</v>
      </c>
      <c r="T21" s="281">
        <v>1.51</v>
      </c>
      <c r="U21" s="281">
        <v>0.23</v>
      </c>
      <c r="V21" s="133">
        <f t="shared" si="3"/>
        <v>35.294117647058812</v>
      </c>
      <c r="W21" s="309"/>
    </row>
    <row r="22" spans="1:23" x14ac:dyDescent="0.25">
      <c r="A22" s="516" t="s">
        <v>23</v>
      </c>
      <c r="W22" s="309"/>
    </row>
    <row r="23" spans="1:23" x14ac:dyDescent="0.25">
      <c r="A23" s="22" t="s">
        <v>124</v>
      </c>
      <c r="W23" s="309"/>
    </row>
    <row r="24" spans="1:23" x14ac:dyDescent="0.25">
      <c r="A24" s="3" t="s">
        <v>125</v>
      </c>
      <c r="B24" s="217"/>
      <c r="C24" s="218"/>
    </row>
    <row r="25" spans="1:23" x14ac:dyDescent="0.25">
      <c r="A25" s="3" t="s">
        <v>207</v>
      </c>
      <c r="C25" s="218"/>
      <c r="D25" s="262"/>
    </row>
    <row r="26" spans="1:23" x14ac:dyDescent="0.25">
      <c r="C26" s="312"/>
      <c r="D26" s="262"/>
    </row>
  </sheetData>
  <mergeCells count="3">
    <mergeCell ref="B6:M6"/>
    <mergeCell ref="N6:V6"/>
    <mergeCell ref="A6:A7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9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21.28515625" customWidth="1"/>
    <col min="3" max="3" width="11.42578125" style="291"/>
    <col min="4" max="21" width="11.42578125" style="309"/>
    <col min="22" max="22" width="11.140625" bestFit="1" customWidth="1"/>
  </cols>
  <sheetData>
    <row r="1" spans="1:22" x14ac:dyDescent="0.25">
      <c r="A1" s="29" t="s">
        <v>199</v>
      </c>
    </row>
    <row r="3" spans="1:22" x14ac:dyDescent="0.25">
      <c r="A3" s="14" t="s">
        <v>126</v>
      </c>
    </row>
    <row r="4" spans="1:22" x14ac:dyDescent="0.25">
      <c r="A4" s="57" t="s">
        <v>257</v>
      </c>
    </row>
    <row r="5" spans="1:22" x14ac:dyDescent="0.25">
      <c r="A5" s="58" t="s">
        <v>213</v>
      </c>
    </row>
    <row r="6" spans="1:22" x14ac:dyDescent="0.25">
      <c r="A6" s="519" t="s">
        <v>127</v>
      </c>
      <c r="B6" s="526">
        <v>2018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>
        <v>2019</v>
      </c>
      <c r="O6" s="526"/>
      <c r="P6" s="526"/>
      <c r="Q6" s="526"/>
      <c r="R6" s="526"/>
      <c r="S6" s="526"/>
      <c r="T6" s="526"/>
      <c r="U6" s="526"/>
      <c r="V6" s="526"/>
    </row>
    <row r="7" spans="1:22" ht="30" customHeight="1" x14ac:dyDescent="0.25">
      <c r="A7" s="521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1" t="s">
        <v>12</v>
      </c>
      <c r="N7" s="451" t="s">
        <v>1</v>
      </c>
      <c r="O7" s="451" t="s">
        <v>2</v>
      </c>
      <c r="P7" s="451" t="s">
        <v>3</v>
      </c>
      <c r="Q7" s="451" t="s">
        <v>4</v>
      </c>
      <c r="R7" s="488" t="s">
        <v>5</v>
      </c>
      <c r="S7" s="497" t="s">
        <v>6</v>
      </c>
      <c r="T7" s="488" t="s">
        <v>7</v>
      </c>
      <c r="U7" s="504" t="s">
        <v>8</v>
      </c>
      <c r="V7" s="504" t="s">
        <v>271</v>
      </c>
    </row>
    <row r="8" spans="1:22" x14ac:dyDescent="0.25">
      <c r="A8" s="137" t="s">
        <v>13</v>
      </c>
      <c r="B8" s="134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40">
        <v>12319</v>
      </c>
      <c r="O8" s="6">
        <v>11901</v>
      </c>
      <c r="P8" s="6">
        <f>SUM(P9:P10)</f>
        <v>12990</v>
      </c>
      <c r="Q8" s="6">
        <f>SUM(Q9:Q10)</f>
        <v>12543</v>
      </c>
      <c r="R8" s="6">
        <f t="shared" ref="R8" si="1">SUM(R9:R10)</f>
        <v>13301</v>
      </c>
      <c r="S8" s="6">
        <f t="shared" ref="S8" si="2">SUM(S9:S10)</f>
        <v>11892</v>
      </c>
      <c r="T8" s="6">
        <f t="shared" ref="T8" si="3">SUM(T9:T10)</f>
        <v>11877</v>
      </c>
      <c r="U8" s="6">
        <f t="shared" ref="U8" si="4">SUM(U9:U10)</f>
        <v>12482</v>
      </c>
      <c r="V8" s="38">
        <f>+IFERROR((U8/I8-1)*100,"-")</f>
        <v>14.283098333638522</v>
      </c>
    </row>
    <row r="9" spans="1:22" x14ac:dyDescent="0.25">
      <c r="A9" s="138" t="s">
        <v>128</v>
      </c>
      <c r="B9" s="182">
        <v>8938</v>
      </c>
      <c r="C9" s="294">
        <v>7100</v>
      </c>
      <c r="D9" s="316">
        <v>7200</v>
      </c>
      <c r="E9" s="316">
        <v>6045</v>
      </c>
      <c r="F9" s="316">
        <v>5496</v>
      </c>
      <c r="G9" s="316">
        <v>4680</v>
      </c>
      <c r="H9" s="316">
        <v>4675</v>
      </c>
      <c r="I9" s="316">
        <v>5196</v>
      </c>
      <c r="J9" s="316">
        <v>3690</v>
      </c>
      <c r="K9" s="316">
        <v>5477</v>
      </c>
      <c r="L9" s="316">
        <v>6471</v>
      </c>
      <c r="M9" s="316">
        <v>5991</v>
      </c>
      <c r="N9" s="379">
        <v>6021</v>
      </c>
      <c r="O9" s="316">
        <v>5618</v>
      </c>
      <c r="P9" s="316">
        <v>6320</v>
      </c>
      <c r="Q9" s="316">
        <v>6107</v>
      </c>
      <c r="R9" s="316">
        <v>6486</v>
      </c>
      <c r="S9" s="316">
        <v>5355</v>
      </c>
      <c r="T9" s="316">
        <v>5734</v>
      </c>
      <c r="U9" s="316">
        <v>5665</v>
      </c>
      <c r="V9" s="380">
        <f>+IFERROR((U9/I9-1)*100,"-")</f>
        <v>9.0261739799845984</v>
      </c>
    </row>
    <row r="10" spans="1:22" x14ac:dyDescent="0.25">
      <c r="A10" s="139" t="s">
        <v>129</v>
      </c>
      <c r="B10" s="180">
        <v>6692</v>
      </c>
      <c r="C10" s="181">
        <v>6184</v>
      </c>
      <c r="D10" s="181">
        <v>7096</v>
      </c>
      <c r="E10" s="181">
        <v>5977</v>
      </c>
      <c r="F10" s="181">
        <v>5993</v>
      </c>
      <c r="G10" s="181">
        <v>5699</v>
      </c>
      <c r="H10" s="181">
        <v>5833</v>
      </c>
      <c r="I10" s="181">
        <v>5726</v>
      </c>
      <c r="J10" s="181">
        <v>5599</v>
      </c>
      <c r="K10" s="181">
        <v>6325</v>
      </c>
      <c r="L10" s="181">
        <v>6409</v>
      </c>
      <c r="M10" s="181">
        <v>7396</v>
      </c>
      <c r="N10" s="381">
        <v>6298</v>
      </c>
      <c r="O10" s="181">
        <v>6283</v>
      </c>
      <c r="P10" s="181">
        <v>6670</v>
      </c>
      <c r="Q10" s="181">
        <v>6436</v>
      </c>
      <c r="R10" s="181">
        <v>6815</v>
      </c>
      <c r="S10" s="181">
        <v>6537</v>
      </c>
      <c r="T10" s="181">
        <v>6143</v>
      </c>
      <c r="U10" s="181">
        <v>6817</v>
      </c>
      <c r="V10" s="382">
        <f>+IFERROR((U10/I10-1)*100,"-")</f>
        <v>19.053440447083482</v>
      </c>
    </row>
    <row r="11" spans="1:22" x14ac:dyDescent="0.25">
      <c r="A11" s="2" t="s">
        <v>23</v>
      </c>
    </row>
    <row r="12" spans="1:22" x14ac:dyDescent="0.25">
      <c r="A12" s="517" t="s">
        <v>125</v>
      </c>
    </row>
    <row r="13" spans="1:22" x14ac:dyDescent="0.25">
      <c r="A13" s="3" t="s">
        <v>207</v>
      </c>
    </row>
    <row r="19" spans="13:13" x14ac:dyDescent="0.25">
      <c r="M19" s="217"/>
    </row>
  </sheetData>
  <mergeCells count="3">
    <mergeCell ref="N6:V6"/>
    <mergeCell ref="A6:A7"/>
    <mergeCell ref="B6:M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29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14" customWidth="1"/>
    <col min="3" max="3" width="11.42578125" style="292"/>
    <col min="4" max="21" width="11.42578125" style="309"/>
    <col min="22" max="22" width="11.42578125" bestFit="1" customWidth="1"/>
  </cols>
  <sheetData>
    <row r="1" spans="1:23" x14ac:dyDescent="0.25">
      <c r="A1" s="29" t="s">
        <v>199</v>
      </c>
    </row>
    <row r="2" spans="1:23" x14ac:dyDescent="0.25">
      <c r="A2" s="29"/>
    </row>
    <row r="3" spans="1:23" ht="14.25" customHeight="1" x14ac:dyDescent="0.25">
      <c r="A3" s="14" t="s">
        <v>130</v>
      </c>
    </row>
    <row r="4" spans="1:23" x14ac:dyDescent="0.25">
      <c r="A4" s="58" t="s">
        <v>258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5">
      <c r="A5" s="58" t="s">
        <v>213</v>
      </c>
    </row>
    <row r="6" spans="1:23" x14ac:dyDescent="0.25">
      <c r="A6" s="548" t="s">
        <v>131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31">
        <v>2019</v>
      </c>
      <c r="O6" s="545"/>
      <c r="P6" s="545"/>
      <c r="Q6" s="545"/>
      <c r="R6" s="545"/>
      <c r="S6" s="545"/>
      <c r="T6" s="545"/>
      <c r="U6" s="545"/>
      <c r="V6" s="546"/>
    </row>
    <row r="7" spans="1:23" ht="25.5" x14ac:dyDescent="0.25">
      <c r="A7" s="565"/>
      <c r="B7" s="451" t="s">
        <v>1</v>
      </c>
      <c r="C7" s="464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6" t="s">
        <v>1</v>
      </c>
      <c r="O7" s="461" t="s">
        <v>2</v>
      </c>
      <c r="P7" s="451" t="s">
        <v>3</v>
      </c>
      <c r="Q7" s="461" t="s">
        <v>4</v>
      </c>
      <c r="R7" s="488" t="s">
        <v>5</v>
      </c>
      <c r="S7" s="497" t="s">
        <v>6</v>
      </c>
      <c r="T7" s="488" t="s">
        <v>7</v>
      </c>
      <c r="U7" s="504" t="s">
        <v>8</v>
      </c>
      <c r="V7" s="504" t="s">
        <v>271</v>
      </c>
    </row>
    <row r="8" spans="1:23" x14ac:dyDescent="0.25">
      <c r="A8" s="141" t="s">
        <v>13</v>
      </c>
      <c r="B8" s="118">
        <f>SUM(B9:B25)</f>
        <v>8937.92</v>
      </c>
      <c r="C8" s="119">
        <f>SUM(C9:C25)</f>
        <v>7099.5600000000013</v>
      </c>
      <c r="D8" s="119">
        <v>7199.869999999999</v>
      </c>
      <c r="E8" s="119">
        <f>SUM(E9:E25)</f>
        <v>6045.12</v>
      </c>
      <c r="F8" s="119">
        <f>SUM(F9:F25)</f>
        <v>5496.45</v>
      </c>
      <c r="G8" s="119">
        <f>SUM(G9:G25)</f>
        <v>4679.68</v>
      </c>
      <c r="H8" s="119">
        <v>4674.87</v>
      </c>
      <c r="I8" s="119">
        <f>SUM(I9:I25)</f>
        <v>5195.5999999999995</v>
      </c>
      <c r="J8" s="119">
        <f>SUM(J9:J25)</f>
        <v>3690.09</v>
      </c>
      <c r="K8" s="119">
        <f>SUM(K9:K25)</f>
        <v>5477.34</v>
      </c>
      <c r="L8" s="119">
        <f>SUM(L9:L25)</f>
        <v>6470.9900000000007</v>
      </c>
      <c r="M8" s="119">
        <f>SUM(M9:M25)</f>
        <v>5990.58</v>
      </c>
      <c r="N8" s="383">
        <v>6021</v>
      </c>
      <c r="O8" s="119">
        <f>SUM(O9:O25)</f>
        <v>5618</v>
      </c>
      <c r="P8" s="119">
        <f>SUM(P9:P25)</f>
        <v>6320</v>
      </c>
      <c r="Q8" s="119">
        <f>SUM(Q9:Q25)</f>
        <v>6107</v>
      </c>
      <c r="R8" s="119">
        <f>SUM(R9:R25)</f>
        <v>6486</v>
      </c>
      <c r="S8" s="119">
        <f>SUM(S9:S25)</f>
        <v>5355</v>
      </c>
      <c r="T8" s="119">
        <f t="shared" ref="T8:U8" si="0">SUM(T9:T25)</f>
        <v>5734</v>
      </c>
      <c r="U8" s="119">
        <f t="shared" si="0"/>
        <v>5665</v>
      </c>
      <c r="V8" s="384">
        <f t="shared" ref="V8:V25" si="1">+IFERROR((U8/I8-1)*100,"-")</f>
        <v>9.0345677111402178</v>
      </c>
    </row>
    <row r="9" spans="1:23" x14ac:dyDescent="0.25">
      <c r="A9" s="99" t="s">
        <v>31</v>
      </c>
      <c r="B9" s="147">
        <v>2415.6799999999998</v>
      </c>
      <c r="C9" s="259">
        <v>2552.71</v>
      </c>
      <c r="D9" s="259">
        <v>2983.78</v>
      </c>
      <c r="E9" s="259">
        <v>1575.72</v>
      </c>
      <c r="F9" s="259">
        <v>1355.48</v>
      </c>
      <c r="G9" s="259">
        <v>1233.51</v>
      </c>
      <c r="H9" s="259">
        <v>984.6</v>
      </c>
      <c r="I9" s="259">
        <v>755</v>
      </c>
      <c r="J9" s="259">
        <v>241.9</v>
      </c>
      <c r="K9" s="259">
        <v>539.20000000000005</v>
      </c>
      <c r="L9" s="259">
        <v>1830</v>
      </c>
      <c r="M9" s="259">
        <v>1215.27</v>
      </c>
      <c r="N9" s="385">
        <v>1138</v>
      </c>
      <c r="O9" s="259">
        <v>1106</v>
      </c>
      <c r="P9" s="259">
        <f>+VLOOKUP(A9,[2]V_Ventanilla!$B$8:$F$24,5,FALSE)</f>
        <v>1641</v>
      </c>
      <c r="Q9" s="259">
        <v>2281</v>
      </c>
      <c r="R9" s="259">
        <v>2541</v>
      </c>
      <c r="S9" s="259">
        <v>1228</v>
      </c>
      <c r="T9" s="259">
        <v>429</v>
      </c>
      <c r="U9" s="259">
        <v>432</v>
      </c>
      <c r="V9" s="386">
        <f t="shared" si="1"/>
        <v>-42.781456953642383</v>
      </c>
    </row>
    <row r="10" spans="1:23" x14ac:dyDescent="0.25">
      <c r="A10" s="99" t="s">
        <v>32</v>
      </c>
      <c r="B10" s="147">
        <v>656.66</v>
      </c>
      <c r="C10" s="259">
        <v>323.05</v>
      </c>
      <c r="D10" s="259">
        <v>557.79999999999995</v>
      </c>
      <c r="E10" s="259">
        <v>613.94000000000005</v>
      </c>
      <c r="F10" s="259">
        <v>613.4</v>
      </c>
      <c r="G10" s="259">
        <v>334.92</v>
      </c>
      <c r="H10" s="259">
        <v>411.96</v>
      </c>
      <c r="I10" s="259">
        <v>386.6</v>
      </c>
      <c r="J10" s="259">
        <v>260.42</v>
      </c>
      <c r="K10" s="259">
        <v>346.13</v>
      </c>
      <c r="L10" s="259">
        <v>461.6</v>
      </c>
      <c r="M10" s="259">
        <v>355.1</v>
      </c>
      <c r="N10" s="385">
        <v>205</v>
      </c>
      <c r="O10" s="259">
        <v>478</v>
      </c>
      <c r="P10" s="259">
        <f>+VLOOKUP(A10,[2]V_Ventanilla!$B$8:$F$24,5,FALSE)</f>
        <v>366</v>
      </c>
      <c r="Q10" s="259">
        <v>13</v>
      </c>
      <c r="R10" s="259">
        <v>16</v>
      </c>
      <c r="S10" s="259">
        <v>180</v>
      </c>
      <c r="T10" s="259">
        <v>167</v>
      </c>
      <c r="U10" s="259">
        <v>138</v>
      </c>
      <c r="V10" s="386">
        <f t="shared" si="1"/>
        <v>-64.30419037765131</v>
      </c>
    </row>
    <row r="11" spans="1:23" x14ac:dyDescent="0.25">
      <c r="A11" s="99" t="s">
        <v>52</v>
      </c>
      <c r="B11" s="147">
        <v>149.28</v>
      </c>
      <c r="C11" s="259">
        <v>85.13</v>
      </c>
      <c r="D11" s="259">
        <v>90.99</v>
      </c>
      <c r="E11" s="259">
        <v>114.46</v>
      </c>
      <c r="F11" s="259">
        <v>51.05</v>
      </c>
      <c r="G11" s="259">
        <v>65.94</v>
      </c>
      <c r="H11" s="259">
        <v>56.05</v>
      </c>
      <c r="I11" s="259">
        <v>101.6</v>
      </c>
      <c r="J11" s="259">
        <v>140.69999999999999</v>
      </c>
      <c r="K11" s="259">
        <v>241.3</v>
      </c>
      <c r="L11" s="259">
        <v>94.9</v>
      </c>
      <c r="M11" s="259">
        <v>93.4</v>
      </c>
      <c r="N11" s="385">
        <v>154</v>
      </c>
      <c r="O11" s="259">
        <v>18</v>
      </c>
      <c r="P11" s="259">
        <f>+VLOOKUP(A11,[2]V_Ventanilla!$B$8:$F$24,5,FALSE)</f>
        <v>71</v>
      </c>
      <c r="Q11" s="259">
        <v>70</v>
      </c>
      <c r="R11" s="259">
        <v>85</v>
      </c>
      <c r="S11" s="259">
        <v>120</v>
      </c>
      <c r="T11" s="259">
        <v>96</v>
      </c>
      <c r="U11" s="259">
        <v>94</v>
      </c>
      <c r="V11" s="386">
        <f t="shared" si="1"/>
        <v>-7.4803149606299186</v>
      </c>
    </row>
    <row r="12" spans="1:23" x14ac:dyDescent="0.25">
      <c r="A12" s="99" t="s">
        <v>33</v>
      </c>
      <c r="B12" s="147">
        <v>2.95</v>
      </c>
      <c r="C12" s="148">
        <v>1.73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387">
        <v>16</v>
      </c>
      <c r="O12" s="148">
        <v>46</v>
      </c>
      <c r="P12" s="148">
        <f>+VLOOKUP(A12,[2]V_Ventanilla!$B$8:$F$24,5,FALSE)</f>
        <v>87</v>
      </c>
      <c r="Q12" s="148">
        <v>30</v>
      </c>
      <c r="R12" s="148">
        <v>140</v>
      </c>
      <c r="S12" s="148">
        <v>88</v>
      </c>
      <c r="T12" s="148">
        <v>89</v>
      </c>
      <c r="U12" s="148">
        <v>58</v>
      </c>
      <c r="V12" s="386" t="str">
        <f t="shared" si="1"/>
        <v>-</v>
      </c>
    </row>
    <row r="13" spans="1:23" x14ac:dyDescent="0.25">
      <c r="A13" s="142" t="s">
        <v>132</v>
      </c>
      <c r="B13" s="147">
        <v>57.54</v>
      </c>
      <c r="C13" s="259">
        <v>55.33</v>
      </c>
      <c r="D13" s="259">
        <v>63.67</v>
      </c>
      <c r="E13" s="259">
        <v>47.42</v>
      </c>
      <c r="F13" s="259">
        <v>35.799999999999997</v>
      </c>
      <c r="G13" s="259">
        <v>32.159999999999997</v>
      </c>
      <c r="H13" s="259">
        <v>33.450000000000003</v>
      </c>
      <c r="I13" s="259">
        <v>17.600000000000001</v>
      </c>
      <c r="J13" s="259">
        <v>27.85</v>
      </c>
      <c r="K13" s="259">
        <v>34.5</v>
      </c>
      <c r="L13" s="259">
        <v>38.5</v>
      </c>
      <c r="M13" s="259">
        <v>40.08</v>
      </c>
      <c r="N13" s="385">
        <v>69</v>
      </c>
      <c r="O13" s="259">
        <v>40</v>
      </c>
      <c r="P13" s="259">
        <f>+VLOOKUP(A13,[2]V_Ventanilla!$B$8:$F$24,5,FALSE)</f>
        <v>47</v>
      </c>
      <c r="Q13" s="259">
        <v>50</v>
      </c>
      <c r="R13" s="259">
        <v>37</v>
      </c>
      <c r="S13" s="259">
        <v>30</v>
      </c>
      <c r="T13" s="259">
        <v>17</v>
      </c>
      <c r="U13" s="259">
        <v>33</v>
      </c>
      <c r="V13" s="386">
        <f t="shared" si="1"/>
        <v>87.499999999999972</v>
      </c>
    </row>
    <row r="14" spans="1:23" x14ac:dyDescent="0.25">
      <c r="A14" s="142" t="s">
        <v>53</v>
      </c>
      <c r="B14" s="147">
        <v>105.57</v>
      </c>
      <c r="C14" s="259">
        <v>0</v>
      </c>
      <c r="D14" s="259">
        <v>20.58</v>
      </c>
      <c r="E14" s="259">
        <v>36.4</v>
      </c>
      <c r="F14" s="259">
        <v>7</v>
      </c>
      <c r="G14" s="259">
        <v>2.4500000000000002</v>
      </c>
      <c r="H14" s="259">
        <v>0</v>
      </c>
      <c r="I14" s="259">
        <v>147</v>
      </c>
      <c r="J14" s="259">
        <v>34.049999999999997</v>
      </c>
      <c r="K14" s="259">
        <v>78.400000000000006</v>
      </c>
      <c r="L14" s="259">
        <v>86.5</v>
      </c>
      <c r="M14" s="259">
        <v>53.97</v>
      </c>
      <c r="N14" s="385">
        <v>19</v>
      </c>
      <c r="O14" s="259">
        <v>40</v>
      </c>
      <c r="P14" s="259">
        <f>+VLOOKUP(A14,[2]V_Ventanilla!$B$8:$F$24,5,FALSE)</f>
        <v>18</v>
      </c>
      <c r="Q14" s="259">
        <v>43</v>
      </c>
      <c r="R14" s="259">
        <v>30</v>
      </c>
      <c r="S14" s="259">
        <v>38</v>
      </c>
      <c r="T14" s="259">
        <v>55</v>
      </c>
      <c r="U14" s="259">
        <v>42</v>
      </c>
      <c r="V14" s="386">
        <f t="shared" si="1"/>
        <v>-71.428571428571431</v>
      </c>
    </row>
    <row r="15" spans="1:23" x14ac:dyDescent="0.25">
      <c r="A15" s="142" t="s">
        <v>54</v>
      </c>
      <c r="B15" s="147">
        <v>13.92</v>
      </c>
      <c r="C15" s="259">
        <v>17.760000000000002</v>
      </c>
      <c r="D15" s="259">
        <v>17.010000000000002</v>
      </c>
      <c r="E15" s="259">
        <v>12.18</v>
      </c>
      <c r="F15" s="259">
        <v>13.23</v>
      </c>
      <c r="G15" s="259">
        <v>17.89</v>
      </c>
      <c r="H15" s="259">
        <v>25.65</v>
      </c>
      <c r="I15" s="259">
        <v>4.7</v>
      </c>
      <c r="J15" s="259">
        <v>10.54</v>
      </c>
      <c r="K15" s="259">
        <v>8.36</v>
      </c>
      <c r="L15" s="259">
        <v>16.190000000000001</v>
      </c>
      <c r="M15" s="259">
        <v>29.98</v>
      </c>
      <c r="N15" s="385">
        <v>20</v>
      </c>
      <c r="O15" s="259">
        <v>5</v>
      </c>
      <c r="P15" s="259">
        <f>+VLOOKUP(A15,[2]V_Ventanilla!$B$8:$F$24,5,FALSE)</f>
        <v>6</v>
      </c>
      <c r="Q15" s="259">
        <v>13</v>
      </c>
      <c r="R15" s="259">
        <v>5</v>
      </c>
      <c r="S15" s="259">
        <v>19</v>
      </c>
      <c r="T15" s="259">
        <v>2</v>
      </c>
      <c r="U15" s="259">
        <v>13</v>
      </c>
      <c r="V15" s="386">
        <f t="shared" si="1"/>
        <v>176.59574468085106</v>
      </c>
    </row>
    <row r="16" spans="1:23" x14ac:dyDescent="0.25">
      <c r="A16" s="99" t="s">
        <v>34</v>
      </c>
      <c r="B16" s="147">
        <v>114.18</v>
      </c>
      <c r="C16" s="259">
        <v>74.16</v>
      </c>
      <c r="D16" s="259">
        <v>102.6</v>
      </c>
      <c r="E16" s="259">
        <v>97.1</v>
      </c>
      <c r="F16" s="259">
        <v>263.63</v>
      </c>
      <c r="G16" s="259">
        <v>305.98</v>
      </c>
      <c r="H16" s="259">
        <v>194.1</v>
      </c>
      <c r="I16" s="259">
        <v>416.4</v>
      </c>
      <c r="J16" s="259">
        <v>221.48</v>
      </c>
      <c r="K16" s="259">
        <v>707.96</v>
      </c>
      <c r="L16" s="259">
        <v>595.70000000000005</v>
      </c>
      <c r="M16" s="259">
        <v>494.1</v>
      </c>
      <c r="N16" s="385">
        <v>737</v>
      </c>
      <c r="O16" s="259">
        <v>1217</v>
      </c>
      <c r="P16" s="259">
        <f>+VLOOKUP(A16,[2]V_Ventanilla!$B$8:$F$24,5,FALSE)</f>
        <v>687</v>
      </c>
      <c r="Q16" s="259">
        <v>211</v>
      </c>
      <c r="R16" s="259">
        <v>416</v>
      </c>
      <c r="S16" s="259">
        <v>1104</v>
      </c>
      <c r="T16" s="259">
        <v>1978</v>
      </c>
      <c r="U16" s="259">
        <v>1794</v>
      </c>
      <c r="V16" s="386">
        <f t="shared" si="1"/>
        <v>330.83573487031703</v>
      </c>
    </row>
    <row r="17" spans="1:22" x14ac:dyDescent="0.25">
      <c r="A17" s="99" t="s">
        <v>48</v>
      </c>
      <c r="B17" s="147">
        <v>658.78</v>
      </c>
      <c r="C17" s="259">
        <v>321.63</v>
      </c>
      <c r="D17" s="259">
        <v>498.28</v>
      </c>
      <c r="E17" s="259">
        <v>587.45000000000005</v>
      </c>
      <c r="F17" s="259">
        <v>515.87</v>
      </c>
      <c r="G17" s="259">
        <v>512.59</v>
      </c>
      <c r="H17" s="259">
        <v>527.41999999999996</v>
      </c>
      <c r="I17" s="259">
        <v>658.5</v>
      </c>
      <c r="J17" s="259">
        <v>275.8</v>
      </c>
      <c r="K17" s="259">
        <v>407.11</v>
      </c>
      <c r="L17" s="259">
        <v>280.60000000000002</v>
      </c>
      <c r="M17" s="259">
        <v>283.10000000000002</v>
      </c>
      <c r="N17" s="385">
        <v>407</v>
      </c>
      <c r="O17" s="259">
        <v>412</v>
      </c>
      <c r="P17" s="259">
        <f>+VLOOKUP(A17,[2]V_Ventanilla!$B$8:$F$24,5,FALSE)</f>
        <v>459</v>
      </c>
      <c r="Q17" s="259">
        <v>408</v>
      </c>
      <c r="R17" s="259">
        <v>364</v>
      </c>
      <c r="S17" s="259">
        <v>529</v>
      </c>
      <c r="T17" s="259">
        <v>360</v>
      </c>
      <c r="U17" s="259">
        <v>382</v>
      </c>
      <c r="V17" s="386">
        <f t="shared" si="1"/>
        <v>-41.98936977980258</v>
      </c>
    </row>
    <row r="18" spans="1:22" x14ac:dyDescent="0.25">
      <c r="A18" s="99" t="s">
        <v>56</v>
      </c>
      <c r="B18" s="147">
        <v>260.37</v>
      </c>
      <c r="C18" s="259">
        <v>211.37</v>
      </c>
      <c r="D18" s="259">
        <v>218.25</v>
      </c>
      <c r="E18" s="259">
        <v>205.94</v>
      </c>
      <c r="F18" s="259">
        <v>260.11</v>
      </c>
      <c r="G18" s="259">
        <v>156.57</v>
      </c>
      <c r="H18" s="259">
        <v>119.4</v>
      </c>
      <c r="I18" s="259">
        <v>117</v>
      </c>
      <c r="J18" s="259">
        <v>156.69999999999999</v>
      </c>
      <c r="K18" s="259">
        <v>131.1</v>
      </c>
      <c r="L18" s="259">
        <v>120.2</v>
      </c>
      <c r="M18" s="259">
        <v>114.3</v>
      </c>
      <c r="N18" s="385">
        <v>92</v>
      </c>
      <c r="O18" s="259">
        <v>57</v>
      </c>
      <c r="P18" s="259">
        <f>+VLOOKUP(A18,[2]V_Ventanilla!$B$8:$F$24,5,FALSE)</f>
        <v>121</v>
      </c>
      <c r="Q18" s="259">
        <v>0</v>
      </c>
      <c r="R18" s="259">
        <v>118</v>
      </c>
      <c r="S18" s="259">
        <v>44</v>
      </c>
      <c r="T18" s="259">
        <v>82</v>
      </c>
      <c r="U18" s="259">
        <v>104</v>
      </c>
      <c r="V18" s="386">
        <f t="shared" si="1"/>
        <v>-11.111111111111116</v>
      </c>
    </row>
    <row r="19" spans="1:22" x14ac:dyDescent="0.25">
      <c r="A19" s="99" t="s">
        <v>43</v>
      </c>
      <c r="B19" s="147">
        <v>1488.68</v>
      </c>
      <c r="C19" s="259">
        <v>1351.4</v>
      </c>
      <c r="D19" s="259">
        <v>979.92</v>
      </c>
      <c r="E19" s="259">
        <v>1346.94</v>
      </c>
      <c r="F19" s="259">
        <v>997.68</v>
      </c>
      <c r="G19" s="259">
        <v>968.47</v>
      </c>
      <c r="H19" s="259">
        <v>741.8</v>
      </c>
      <c r="I19" s="259">
        <v>675.2</v>
      </c>
      <c r="J19" s="259">
        <v>450.48</v>
      </c>
      <c r="K19" s="259">
        <v>769.71</v>
      </c>
      <c r="L19" s="259">
        <v>693.4</v>
      </c>
      <c r="M19" s="259">
        <v>783.52</v>
      </c>
      <c r="N19" s="385">
        <v>845</v>
      </c>
      <c r="O19" s="259">
        <v>501</v>
      </c>
      <c r="P19" s="259">
        <f>+VLOOKUP(A19,[2]V_Ventanilla!$B$8:$F$24,5,FALSE)</f>
        <v>802</v>
      </c>
      <c r="Q19" s="259">
        <v>881</v>
      </c>
      <c r="R19" s="259">
        <v>815</v>
      </c>
      <c r="S19" s="259">
        <v>842</v>
      </c>
      <c r="T19" s="259">
        <v>734</v>
      </c>
      <c r="U19" s="259">
        <v>814</v>
      </c>
      <c r="V19" s="386">
        <f t="shared" si="1"/>
        <v>20.556872037914676</v>
      </c>
    </row>
    <row r="20" spans="1:22" x14ac:dyDescent="0.25">
      <c r="A20" s="99" t="s">
        <v>44</v>
      </c>
      <c r="B20" s="147">
        <v>0.6</v>
      </c>
      <c r="C20" s="260">
        <v>8.8000000000000007</v>
      </c>
      <c r="D20" s="260">
        <v>18.2</v>
      </c>
      <c r="E20" s="260">
        <v>67.42</v>
      </c>
      <c r="F20" s="260">
        <v>80.400000000000006</v>
      </c>
      <c r="G20" s="260">
        <v>57.4</v>
      </c>
      <c r="H20" s="260">
        <v>62.85</v>
      </c>
      <c r="I20" s="260">
        <v>12.5</v>
      </c>
      <c r="J20" s="260">
        <v>53.5</v>
      </c>
      <c r="K20" s="260">
        <v>62.9</v>
      </c>
      <c r="L20" s="260">
        <v>131.55000000000001</v>
      </c>
      <c r="M20" s="260">
        <v>73.3</v>
      </c>
      <c r="N20" s="387">
        <v>113</v>
      </c>
      <c r="O20" s="260">
        <v>76</v>
      </c>
      <c r="P20" s="260">
        <f>+VLOOKUP(A20,[2]V_Ventanilla!$B$8:$F$24,5,FALSE)</f>
        <v>111</v>
      </c>
      <c r="Q20" s="260">
        <v>109</v>
      </c>
      <c r="R20" s="260">
        <v>132</v>
      </c>
      <c r="S20" s="260">
        <v>65</v>
      </c>
      <c r="T20" s="260">
        <v>112</v>
      </c>
      <c r="U20" s="260">
        <v>75</v>
      </c>
      <c r="V20" s="386">
        <f t="shared" si="1"/>
        <v>500</v>
      </c>
    </row>
    <row r="21" spans="1:22" x14ac:dyDescent="0.25">
      <c r="A21" s="99" t="s">
        <v>45</v>
      </c>
      <c r="B21" s="149">
        <v>609.52</v>
      </c>
      <c r="C21" s="261">
        <v>559.6</v>
      </c>
      <c r="D21" s="261">
        <v>170.48</v>
      </c>
      <c r="E21" s="261">
        <v>36.15</v>
      </c>
      <c r="F21" s="261">
        <v>0</v>
      </c>
      <c r="G21" s="261">
        <v>0</v>
      </c>
      <c r="H21" s="261">
        <v>0</v>
      </c>
      <c r="I21" s="261">
        <v>0</v>
      </c>
      <c r="J21" s="261">
        <v>0</v>
      </c>
      <c r="K21" s="261">
        <v>527.1</v>
      </c>
      <c r="L21" s="261">
        <v>649.51</v>
      </c>
      <c r="M21" s="261">
        <v>926.97</v>
      </c>
      <c r="N21" s="356">
        <v>627</v>
      </c>
      <c r="O21" s="261">
        <v>556</v>
      </c>
      <c r="P21" s="261">
        <f>+VLOOKUP(A21,[2]V_Ventanilla!$B$8:$F$24,5,FALSE)</f>
        <v>352</v>
      </c>
      <c r="Q21" s="261">
        <v>152</v>
      </c>
      <c r="R21" s="261">
        <v>0</v>
      </c>
      <c r="S21" s="261">
        <v>0</v>
      </c>
      <c r="T21" s="261">
        <v>0</v>
      </c>
      <c r="U21" s="261">
        <v>0</v>
      </c>
      <c r="V21" s="386" t="str">
        <f t="shared" si="1"/>
        <v>-</v>
      </c>
    </row>
    <row r="22" spans="1:22" x14ac:dyDescent="0.25">
      <c r="A22" s="142" t="s">
        <v>36</v>
      </c>
      <c r="B22" s="147">
        <v>602.82000000000005</v>
      </c>
      <c r="C22" s="259">
        <v>613.92999999999995</v>
      </c>
      <c r="D22" s="259">
        <v>619.05999999999995</v>
      </c>
      <c r="E22" s="259">
        <v>497.24</v>
      </c>
      <c r="F22" s="259">
        <v>512.25</v>
      </c>
      <c r="G22" s="259">
        <v>271.52</v>
      </c>
      <c r="H22" s="259">
        <v>527.65</v>
      </c>
      <c r="I22" s="259">
        <v>657.1</v>
      </c>
      <c r="J22" s="259">
        <v>438.5</v>
      </c>
      <c r="K22" s="259">
        <v>498.6</v>
      </c>
      <c r="L22" s="259">
        <v>511.17</v>
      </c>
      <c r="M22" s="259">
        <v>276</v>
      </c>
      <c r="N22" s="385">
        <v>514</v>
      </c>
      <c r="O22" s="259">
        <v>415</v>
      </c>
      <c r="P22" s="259">
        <f>+VLOOKUP(A22,[2]V_Ventanilla!$B$8:$F$24,5,FALSE)</f>
        <v>607</v>
      </c>
      <c r="Q22" s="259">
        <v>690</v>
      </c>
      <c r="R22" s="259">
        <v>650</v>
      </c>
      <c r="S22" s="259">
        <v>269</v>
      </c>
      <c r="T22" s="259">
        <v>390</v>
      </c>
      <c r="U22" s="259">
        <v>432</v>
      </c>
      <c r="V22" s="386">
        <f t="shared" si="1"/>
        <v>-34.256581950996811</v>
      </c>
    </row>
    <row r="23" spans="1:22" x14ac:dyDescent="0.25">
      <c r="A23" s="99" t="s">
        <v>49</v>
      </c>
      <c r="B23" s="150">
        <v>0</v>
      </c>
      <c r="C23" s="239">
        <v>0</v>
      </c>
      <c r="D23" s="239">
        <v>15.03</v>
      </c>
      <c r="E23" s="239">
        <v>16.3</v>
      </c>
      <c r="F23" s="239">
        <v>0.8</v>
      </c>
      <c r="G23" s="239">
        <v>0</v>
      </c>
      <c r="H23" s="239">
        <v>2.2000000000000002</v>
      </c>
      <c r="I23" s="239">
        <v>0</v>
      </c>
      <c r="J23" s="239">
        <v>2.1</v>
      </c>
      <c r="K23" s="239">
        <v>7.2</v>
      </c>
      <c r="L23" s="239">
        <v>0</v>
      </c>
      <c r="M23" s="239">
        <v>0</v>
      </c>
      <c r="N23" s="42">
        <v>1</v>
      </c>
      <c r="O23" s="239">
        <v>0</v>
      </c>
      <c r="P23" s="239">
        <f>+VLOOKUP(A23,[2]V_Ventanilla!$B$8:$F$24,5,FALSE)</f>
        <v>22</v>
      </c>
      <c r="Q23" s="239">
        <v>32</v>
      </c>
      <c r="R23" s="239">
        <v>36</v>
      </c>
      <c r="S23" s="239">
        <v>3</v>
      </c>
      <c r="T23" s="239">
        <v>11</v>
      </c>
      <c r="U23" s="239">
        <v>3</v>
      </c>
      <c r="V23" s="386" t="str">
        <f t="shared" si="1"/>
        <v>-</v>
      </c>
    </row>
    <row r="24" spans="1:22" x14ac:dyDescent="0.25">
      <c r="A24" s="142" t="s">
        <v>57</v>
      </c>
      <c r="B24" s="150">
        <v>1090.8399999999999</v>
      </c>
      <c r="C24" s="239">
        <v>338.16</v>
      </c>
      <c r="D24" s="239">
        <v>289.66000000000003</v>
      </c>
      <c r="E24" s="239">
        <v>226.6</v>
      </c>
      <c r="F24" s="239">
        <v>375.32</v>
      </c>
      <c r="G24" s="239">
        <v>18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42">
        <v>0</v>
      </c>
      <c r="O24" s="239">
        <v>0</v>
      </c>
      <c r="P24" s="239">
        <f>+VLOOKUP(A24,[2]V_Ventanilla!$B$8:$F$24,5,FALSE)</f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386" t="str">
        <f t="shared" si="1"/>
        <v>-</v>
      </c>
    </row>
    <row r="25" spans="1:22" x14ac:dyDescent="0.25">
      <c r="A25" s="143" t="s">
        <v>73</v>
      </c>
      <c r="B25" s="151">
        <v>710.53</v>
      </c>
      <c r="C25" s="152">
        <v>584.79999999999995</v>
      </c>
      <c r="D25" s="152">
        <v>554.55999999999995</v>
      </c>
      <c r="E25" s="152">
        <v>563.86</v>
      </c>
      <c r="F25" s="152">
        <v>414.43</v>
      </c>
      <c r="G25" s="152">
        <v>702.28</v>
      </c>
      <c r="H25" s="152">
        <v>987.74</v>
      </c>
      <c r="I25" s="152">
        <v>1246.4000000000001</v>
      </c>
      <c r="J25" s="152">
        <v>1376.07</v>
      </c>
      <c r="K25" s="152">
        <v>1117.77</v>
      </c>
      <c r="L25" s="152">
        <v>961.17</v>
      </c>
      <c r="M25" s="152">
        <v>1251.49</v>
      </c>
      <c r="N25" s="388">
        <v>1064</v>
      </c>
      <c r="O25" s="152">
        <v>651</v>
      </c>
      <c r="P25" s="152">
        <f>+VLOOKUP(A25,[2]V_Ventanilla!$B$8:$F$24,5,FALSE)</f>
        <v>923</v>
      </c>
      <c r="Q25" s="152">
        <v>1124</v>
      </c>
      <c r="R25" s="152">
        <v>1101</v>
      </c>
      <c r="S25" s="152">
        <v>796</v>
      </c>
      <c r="T25" s="152">
        <v>1212</v>
      </c>
      <c r="U25" s="152">
        <v>1251</v>
      </c>
      <c r="V25" s="389">
        <f t="shared" si="1"/>
        <v>0.36906290115532592</v>
      </c>
    </row>
    <row r="26" spans="1:22" x14ac:dyDescent="0.25">
      <c r="A26" s="2" t="s">
        <v>23</v>
      </c>
      <c r="O26" s="21"/>
      <c r="P26" s="21"/>
      <c r="Q26" s="21"/>
      <c r="R26" s="21"/>
      <c r="S26" s="21"/>
      <c r="T26" s="21"/>
      <c r="U26" s="21"/>
    </row>
    <row r="27" spans="1:22" x14ac:dyDescent="0.25">
      <c r="A27" s="3" t="s">
        <v>133</v>
      </c>
      <c r="O27" s="21"/>
      <c r="P27" s="21"/>
      <c r="Q27" s="21"/>
      <c r="R27" s="21"/>
      <c r="S27" s="21"/>
      <c r="T27" s="21"/>
      <c r="U27" s="21"/>
    </row>
    <row r="28" spans="1:22" x14ac:dyDescent="0.25">
      <c r="A28" s="517" t="s">
        <v>207</v>
      </c>
      <c r="B28" s="5"/>
      <c r="C28" s="29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21"/>
      <c r="P28" s="21"/>
      <c r="Q28" s="21"/>
      <c r="R28" s="21"/>
      <c r="S28" s="21"/>
      <c r="T28" s="21"/>
      <c r="U28" s="21"/>
    </row>
    <row r="29" spans="1:22" x14ac:dyDescent="0.25">
      <c r="M29" s="217"/>
    </row>
  </sheetData>
  <mergeCells count="3">
    <mergeCell ref="N6:V6"/>
    <mergeCell ref="A6:A7"/>
    <mergeCell ref="B6:M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8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3" max="3" width="11.42578125" style="295"/>
    <col min="4" max="13" width="11.42578125" style="309"/>
    <col min="14" max="21" width="10.140625" style="309" customWidth="1"/>
    <col min="22" max="22" width="11.140625" bestFit="1" customWidth="1"/>
  </cols>
  <sheetData>
    <row r="1" spans="1:22" x14ac:dyDescent="0.25">
      <c r="A1" s="29" t="s">
        <v>199</v>
      </c>
    </row>
    <row r="2" spans="1:22" x14ac:dyDescent="0.25">
      <c r="A2" s="29"/>
    </row>
    <row r="3" spans="1:22" x14ac:dyDescent="0.25">
      <c r="A3" s="14" t="s">
        <v>134</v>
      </c>
    </row>
    <row r="4" spans="1:22" ht="15" customHeight="1" x14ac:dyDescent="0.25">
      <c r="A4" s="58" t="s">
        <v>259</v>
      </c>
    </row>
    <row r="5" spans="1:22" x14ac:dyDescent="0.25">
      <c r="A5" s="58" t="s">
        <v>213</v>
      </c>
    </row>
    <row r="6" spans="1:22" x14ac:dyDescent="0.25">
      <c r="A6" s="566" t="s">
        <v>131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31">
        <v>2019</v>
      </c>
      <c r="O6" s="545"/>
      <c r="P6" s="545"/>
      <c r="Q6" s="545"/>
      <c r="R6" s="545"/>
      <c r="S6" s="545"/>
      <c r="T6" s="545"/>
      <c r="U6" s="545"/>
      <c r="V6" s="545"/>
    </row>
    <row r="7" spans="1:22" ht="25.5" x14ac:dyDescent="0.25">
      <c r="A7" s="567"/>
      <c r="B7" s="476" t="s">
        <v>1</v>
      </c>
      <c r="C7" s="475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6" t="s">
        <v>1</v>
      </c>
      <c r="O7" s="461" t="s">
        <v>2</v>
      </c>
      <c r="P7" s="461" t="s">
        <v>3</v>
      </c>
      <c r="Q7" s="461" t="s">
        <v>4</v>
      </c>
      <c r="R7" s="488" t="s">
        <v>5</v>
      </c>
      <c r="S7" s="497" t="s">
        <v>6</v>
      </c>
      <c r="T7" s="488" t="s">
        <v>7</v>
      </c>
      <c r="U7" s="504" t="s">
        <v>8</v>
      </c>
      <c r="V7" s="504" t="s">
        <v>271</v>
      </c>
    </row>
    <row r="8" spans="1:22" x14ac:dyDescent="0.25">
      <c r="A8" s="141" t="s">
        <v>13</v>
      </c>
      <c r="B8" s="153">
        <f>+SUM(B9:B27)</f>
        <v>6691.82</v>
      </c>
      <c r="C8" s="119">
        <f>SUM(C9:C27)</f>
        <v>6183.7099999999991</v>
      </c>
      <c r="D8" s="119">
        <v>7096.5700000000006</v>
      </c>
      <c r="E8" s="119">
        <f>SUM(E9:E27)</f>
        <v>5977.13</v>
      </c>
      <c r="F8" s="119">
        <f>SUM(F9:F27)</f>
        <v>5992.97</v>
      </c>
      <c r="G8" s="119">
        <f>SUM(G9:G27)</f>
        <v>5698.9800000000005</v>
      </c>
      <c r="H8" s="119">
        <v>5832.71</v>
      </c>
      <c r="I8" s="119">
        <f t="shared" ref="I8:S8" si="0">SUM(I9:I27)</f>
        <v>5725.8600000000006</v>
      </c>
      <c r="J8" s="119">
        <f t="shared" si="0"/>
        <v>5599.2</v>
      </c>
      <c r="K8" s="119">
        <f t="shared" si="0"/>
        <v>6324.65</v>
      </c>
      <c r="L8" s="119">
        <f t="shared" si="0"/>
        <v>6409.380000000001</v>
      </c>
      <c r="M8" s="119">
        <f t="shared" si="0"/>
        <v>7396.26</v>
      </c>
      <c r="N8" s="383">
        <f t="shared" si="0"/>
        <v>6298</v>
      </c>
      <c r="O8" s="119">
        <f t="shared" si="0"/>
        <v>6283</v>
      </c>
      <c r="P8" s="119">
        <f t="shared" si="0"/>
        <v>6670</v>
      </c>
      <c r="Q8" s="119">
        <f t="shared" si="0"/>
        <v>6436</v>
      </c>
      <c r="R8" s="119">
        <f t="shared" si="0"/>
        <v>6815</v>
      </c>
      <c r="S8" s="119">
        <f t="shared" si="0"/>
        <v>6537</v>
      </c>
      <c r="T8" s="119">
        <f>SUM(T9:T27)</f>
        <v>6143</v>
      </c>
      <c r="U8" s="119">
        <f>SUM(U9:U27)</f>
        <v>6817</v>
      </c>
      <c r="V8" s="154">
        <f t="shared" ref="V8:V27" si="1">+IFERROR((U8/I8-1)*100,"-")</f>
        <v>19.056351360319667</v>
      </c>
    </row>
    <row r="9" spans="1:22" x14ac:dyDescent="0.25">
      <c r="A9" s="99" t="s">
        <v>31</v>
      </c>
      <c r="B9" s="121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85">
        <v>961</v>
      </c>
      <c r="O9" s="21">
        <f>+VLOOKUP(A9,[3]V_VMT!$B$8:$E$24,4,FALSE)</f>
        <v>1167</v>
      </c>
      <c r="P9" s="21">
        <v>1651</v>
      </c>
      <c r="Q9" s="21">
        <v>1945</v>
      </c>
      <c r="R9" s="148">
        <v>1978</v>
      </c>
      <c r="S9" s="148">
        <v>1262</v>
      </c>
      <c r="T9" s="148">
        <v>265</v>
      </c>
      <c r="U9" s="148">
        <v>372</v>
      </c>
      <c r="V9" s="112">
        <f t="shared" si="1"/>
        <v>27.615780445969129</v>
      </c>
    </row>
    <row r="10" spans="1:22" x14ac:dyDescent="0.25">
      <c r="A10" s="99" t="s">
        <v>32</v>
      </c>
      <c r="B10" s="121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85">
        <v>202</v>
      </c>
      <c r="O10" s="21">
        <f>+VLOOKUP(A10,[3]V_VMT!$B$8:$E$24,4,FALSE)</f>
        <v>240</v>
      </c>
      <c r="P10" s="21">
        <v>100</v>
      </c>
      <c r="Q10" s="21">
        <v>24</v>
      </c>
      <c r="R10" s="148">
        <v>5</v>
      </c>
      <c r="S10" s="148">
        <v>18</v>
      </c>
      <c r="T10" s="148">
        <v>3</v>
      </c>
      <c r="U10" s="148">
        <v>18</v>
      </c>
      <c r="V10" s="112">
        <f t="shared" si="1"/>
        <v>-88</v>
      </c>
    </row>
    <row r="11" spans="1:22" x14ac:dyDescent="0.25">
      <c r="A11" s="99" t="s">
        <v>52</v>
      </c>
      <c r="B11" s="121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85">
        <v>69</v>
      </c>
      <c r="O11" s="21">
        <f>+VLOOKUP(A11,[3]V_VMT!$B$8:$E$24,4,FALSE)</f>
        <v>29</v>
      </c>
      <c r="P11" s="21">
        <v>32</v>
      </c>
      <c r="Q11" s="21">
        <v>24</v>
      </c>
      <c r="R11" s="148">
        <v>52</v>
      </c>
      <c r="S11" s="148">
        <v>103</v>
      </c>
      <c r="T11" s="148">
        <v>67</v>
      </c>
      <c r="U11" s="148">
        <v>90</v>
      </c>
      <c r="V11" s="112">
        <f t="shared" si="1"/>
        <v>36.986301369863007</v>
      </c>
    </row>
    <row r="12" spans="1:22" x14ac:dyDescent="0.25">
      <c r="A12" s="99" t="s">
        <v>33</v>
      </c>
      <c r="B12" s="121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85">
        <v>14</v>
      </c>
      <c r="O12" s="21">
        <f>+VLOOKUP(A12,[3]V_VMT!$B$8:$E$24,4,FALSE)</f>
        <v>17</v>
      </c>
      <c r="P12" s="21">
        <v>21</v>
      </c>
      <c r="Q12" s="21">
        <v>20</v>
      </c>
      <c r="R12" s="148">
        <v>62</v>
      </c>
      <c r="S12" s="148">
        <v>80</v>
      </c>
      <c r="T12" s="148">
        <v>93</v>
      </c>
      <c r="U12" s="148">
        <v>70</v>
      </c>
      <c r="V12" s="112" t="str">
        <f t="shared" si="1"/>
        <v>-</v>
      </c>
    </row>
    <row r="13" spans="1:22" x14ac:dyDescent="0.25">
      <c r="A13" s="142" t="s">
        <v>135</v>
      </c>
      <c r="B13" s="150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85">
        <v>7</v>
      </c>
      <c r="O13" s="21">
        <f>+VLOOKUP(A13,[3]V_VMT!$B$8:$E$24,4,FALSE)</f>
        <v>6</v>
      </c>
      <c r="P13" s="21">
        <v>1</v>
      </c>
      <c r="Q13" s="21">
        <v>7</v>
      </c>
      <c r="R13" s="148">
        <v>1</v>
      </c>
      <c r="S13" s="148">
        <v>0</v>
      </c>
      <c r="T13" s="148">
        <v>0</v>
      </c>
      <c r="U13" s="148">
        <v>0</v>
      </c>
      <c r="V13" s="112">
        <f t="shared" si="1"/>
        <v>-100</v>
      </c>
    </row>
    <row r="14" spans="1:22" x14ac:dyDescent="0.25">
      <c r="A14" s="142" t="s">
        <v>53</v>
      </c>
      <c r="B14" s="150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85">
        <v>11</v>
      </c>
      <c r="O14" s="21">
        <f>+VLOOKUP(A14,[3]V_VMT!$B$8:$E$24,4,FALSE)</f>
        <v>14</v>
      </c>
      <c r="P14" s="21">
        <v>10</v>
      </c>
      <c r="Q14" s="21">
        <v>21</v>
      </c>
      <c r="R14" s="148">
        <v>0</v>
      </c>
      <c r="S14" s="148">
        <v>0</v>
      </c>
      <c r="T14" s="148">
        <v>0</v>
      </c>
      <c r="U14" s="148">
        <v>0</v>
      </c>
      <c r="V14" s="112">
        <f t="shared" si="1"/>
        <v>-100</v>
      </c>
    </row>
    <row r="15" spans="1:22" s="309" customFormat="1" x14ac:dyDescent="0.25">
      <c r="A15" s="142" t="s">
        <v>54</v>
      </c>
      <c r="B15" s="150">
        <v>0</v>
      </c>
      <c r="C15" s="314">
        <v>0</v>
      </c>
      <c r="D15" s="314">
        <v>0</v>
      </c>
      <c r="E15" s="314">
        <v>0</v>
      </c>
      <c r="F15" s="314">
        <v>0</v>
      </c>
      <c r="G15" s="314">
        <v>0</v>
      </c>
      <c r="H15" s="314">
        <v>0</v>
      </c>
      <c r="I15" s="314">
        <v>0</v>
      </c>
      <c r="J15" s="314">
        <v>0</v>
      </c>
      <c r="K15" s="314">
        <v>0</v>
      </c>
      <c r="L15" s="314">
        <v>0</v>
      </c>
      <c r="M15" s="21">
        <v>0</v>
      </c>
      <c r="N15" s="385">
        <v>37</v>
      </c>
      <c r="O15" s="21">
        <f>+VLOOKUP(A15,[3]V_VMT!$B$8:$E$24,4,FALSE)</f>
        <v>6</v>
      </c>
      <c r="P15" s="21">
        <v>11</v>
      </c>
      <c r="Q15" s="21">
        <v>9</v>
      </c>
      <c r="R15" s="148">
        <v>11</v>
      </c>
      <c r="S15" s="148">
        <v>5</v>
      </c>
      <c r="T15" s="148">
        <v>3</v>
      </c>
      <c r="U15" s="148">
        <v>8</v>
      </c>
      <c r="V15" s="112" t="str">
        <f t="shared" si="1"/>
        <v>-</v>
      </c>
    </row>
    <row r="16" spans="1:22" s="295" customFormat="1" x14ac:dyDescent="0.25">
      <c r="A16" s="503" t="s">
        <v>227</v>
      </c>
      <c r="B16" s="313">
        <v>13</v>
      </c>
      <c r="C16" s="314">
        <v>21</v>
      </c>
      <c r="D16" s="314">
        <v>17.5</v>
      </c>
      <c r="E16" s="314">
        <v>23.7</v>
      </c>
      <c r="F16" s="314">
        <v>21.5</v>
      </c>
      <c r="G16" s="314">
        <v>23</v>
      </c>
      <c r="H16" s="314">
        <v>7</v>
      </c>
      <c r="I16" s="314">
        <v>23.5</v>
      </c>
      <c r="J16" s="314">
        <v>19.559999999999999</v>
      </c>
      <c r="K16" s="314">
        <v>56.06</v>
      </c>
      <c r="L16" s="314">
        <v>17</v>
      </c>
      <c r="M16" s="314">
        <v>71.849999999999994</v>
      </c>
      <c r="N16" s="422">
        <v>0</v>
      </c>
      <c r="O16" s="314">
        <v>0</v>
      </c>
      <c r="P16" s="314">
        <v>0</v>
      </c>
      <c r="Q16" s="314">
        <v>0</v>
      </c>
      <c r="R16" s="494">
        <v>0</v>
      </c>
      <c r="S16" s="494">
        <v>0</v>
      </c>
      <c r="T16" s="494">
        <v>0</v>
      </c>
      <c r="U16" s="494">
        <v>0</v>
      </c>
      <c r="V16" s="112">
        <f t="shared" si="1"/>
        <v>-100</v>
      </c>
    </row>
    <row r="17" spans="1:22" x14ac:dyDescent="0.25">
      <c r="A17" s="99" t="s">
        <v>34</v>
      </c>
      <c r="B17" s="121">
        <v>221.37</v>
      </c>
      <c r="C17" s="21">
        <v>77.84</v>
      </c>
      <c r="D17" s="21">
        <v>130.79</v>
      </c>
      <c r="E17" s="21">
        <v>123.2</v>
      </c>
      <c r="F17" s="21">
        <v>162.80000000000001</v>
      </c>
      <c r="G17" s="21">
        <v>219.82</v>
      </c>
      <c r="H17" s="21">
        <v>349.64</v>
      </c>
      <c r="I17" s="21">
        <v>850.61</v>
      </c>
      <c r="J17" s="21">
        <v>430.4</v>
      </c>
      <c r="K17" s="21">
        <v>660.32</v>
      </c>
      <c r="L17" s="21">
        <v>297.89999999999998</v>
      </c>
      <c r="M17" s="21">
        <v>529</v>
      </c>
      <c r="N17" s="385">
        <v>702</v>
      </c>
      <c r="O17" s="21">
        <f>+VLOOKUP(A17,[3]V_VMT!$B$8:$E$24,4,FALSE)</f>
        <v>867</v>
      </c>
      <c r="P17" s="21">
        <v>653</v>
      </c>
      <c r="Q17" s="21">
        <v>299</v>
      </c>
      <c r="R17" s="148">
        <v>443</v>
      </c>
      <c r="S17" s="148">
        <v>1081</v>
      </c>
      <c r="T17" s="148">
        <v>1583</v>
      </c>
      <c r="U17" s="148">
        <v>1742</v>
      </c>
      <c r="V17" s="112">
        <f t="shared" si="1"/>
        <v>104.79420651062176</v>
      </c>
    </row>
    <row r="18" spans="1:22" x14ac:dyDescent="0.25">
      <c r="A18" s="99" t="s">
        <v>42</v>
      </c>
      <c r="B18" s="121">
        <v>229.01</v>
      </c>
      <c r="C18" s="21">
        <v>247.78</v>
      </c>
      <c r="D18" s="21">
        <v>270.57</v>
      </c>
      <c r="E18" s="21">
        <v>231.97</v>
      </c>
      <c r="F18" s="21">
        <v>246.57</v>
      </c>
      <c r="G18" s="21">
        <v>215.73</v>
      </c>
      <c r="H18" s="21">
        <v>242.32</v>
      </c>
      <c r="I18" s="21">
        <v>244.88</v>
      </c>
      <c r="J18" s="21">
        <v>191.18</v>
      </c>
      <c r="K18" s="21">
        <v>237.35</v>
      </c>
      <c r="L18" s="21">
        <v>227.57</v>
      </c>
      <c r="M18" s="21">
        <v>222.22</v>
      </c>
      <c r="N18" s="385">
        <v>232</v>
      </c>
      <c r="O18" s="21">
        <f>+VLOOKUP(A18,[3]V_VMT!$B$8:$E$24,4,FALSE)</f>
        <v>203</v>
      </c>
      <c r="P18" s="21">
        <v>243</v>
      </c>
      <c r="Q18" s="21">
        <v>251</v>
      </c>
      <c r="R18" s="148">
        <v>264</v>
      </c>
      <c r="S18" s="148">
        <v>204</v>
      </c>
      <c r="T18" s="148">
        <v>289</v>
      </c>
      <c r="U18" s="148">
        <v>236</v>
      </c>
      <c r="V18" s="112">
        <f t="shared" si="1"/>
        <v>-3.6262659261679153</v>
      </c>
    </row>
    <row r="19" spans="1:22" x14ac:dyDescent="0.25">
      <c r="A19" s="99" t="s">
        <v>48</v>
      </c>
      <c r="B19" s="121">
        <v>232.54</v>
      </c>
      <c r="C19" s="21">
        <v>124.3</v>
      </c>
      <c r="D19" s="21">
        <v>185.1</v>
      </c>
      <c r="E19" s="21">
        <v>324.82</v>
      </c>
      <c r="F19" s="21">
        <v>305.7</v>
      </c>
      <c r="G19" s="21">
        <v>346.1</v>
      </c>
      <c r="H19" s="21">
        <v>258.7</v>
      </c>
      <c r="I19" s="21">
        <v>227.1</v>
      </c>
      <c r="J19" s="21">
        <v>265.5</v>
      </c>
      <c r="K19" s="21">
        <v>233.2</v>
      </c>
      <c r="L19" s="21">
        <v>87.1</v>
      </c>
      <c r="M19" s="21">
        <v>122.52</v>
      </c>
      <c r="N19" s="385">
        <v>153</v>
      </c>
      <c r="O19" s="21">
        <f>+VLOOKUP(A19,[3]V_VMT!$B$8:$E$24,4,FALSE)</f>
        <v>197</v>
      </c>
      <c r="P19" s="21">
        <v>222</v>
      </c>
      <c r="Q19" s="21">
        <v>379</v>
      </c>
      <c r="R19" s="148">
        <v>460</v>
      </c>
      <c r="S19" s="148">
        <v>452</v>
      </c>
      <c r="T19" s="148">
        <v>244</v>
      </c>
      <c r="U19" s="148">
        <v>422</v>
      </c>
      <c r="V19" s="112">
        <f t="shared" si="1"/>
        <v>85.821224130339061</v>
      </c>
    </row>
    <row r="20" spans="1:22" x14ac:dyDescent="0.25">
      <c r="A20" s="99" t="s">
        <v>56</v>
      </c>
      <c r="B20" s="121">
        <v>62.2</v>
      </c>
      <c r="C20" s="21">
        <v>49.7</v>
      </c>
      <c r="D20" s="21">
        <v>52.2</v>
      </c>
      <c r="E20" s="21">
        <v>70.5</v>
      </c>
      <c r="F20" s="21">
        <v>65.8</v>
      </c>
      <c r="G20" s="21">
        <v>62</v>
      </c>
      <c r="H20" s="21">
        <v>97.1</v>
      </c>
      <c r="I20" s="21">
        <v>52.5</v>
      </c>
      <c r="J20" s="21">
        <v>75.2</v>
      </c>
      <c r="K20" s="21">
        <v>67.900000000000006</v>
      </c>
      <c r="L20" s="21">
        <v>61.2</v>
      </c>
      <c r="M20" s="21">
        <v>32.9</v>
      </c>
      <c r="N20" s="385">
        <v>40</v>
      </c>
      <c r="O20" s="21">
        <f>+VLOOKUP(A20,[3]V_VMT!$B$8:$E$24,4,FALSE)</f>
        <v>39</v>
      </c>
      <c r="P20" s="21">
        <v>50</v>
      </c>
      <c r="Q20" s="21">
        <v>1</v>
      </c>
      <c r="R20" s="148">
        <v>0</v>
      </c>
      <c r="S20" s="148">
        <v>0</v>
      </c>
      <c r="T20" s="148">
        <v>0</v>
      </c>
      <c r="U20" s="148">
        <v>0</v>
      </c>
      <c r="V20" s="112">
        <f t="shared" si="1"/>
        <v>-100</v>
      </c>
    </row>
    <row r="21" spans="1:22" x14ac:dyDescent="0.25">
      <c r="A21" s="99" t="s">
        <v>43</v>
      </c>
      <c r="B21" s="121">
        <v>513.52</v>
      </c>
      <c r="C21" s="21">
        <v>466.75</v>
      </c>
      <c r="D21" s="21">
        <v>409.72</v>
      </c>
      <c r="E21" s="21">
        <v>452.56</v>
      </c>
      <c r="F21" s="21">
        <v>627.72</v>
      </c>
      <c r="G21" s="21">
        <v>578.20000000000005</v>
      </c>
      <c r="H21" s="21">
        <v>554.79999999999995</v>
      </c>
      <c r="I21" s="21">
        <v>532.4</v>
      </c>
      <c r="J21" s="21">
        <v>371.1</v>
      </c>
      <c r="K21" s="21">
        <v>345.1</v>
      </c>
      <c r="L21" s="21">
        <v>238.9</v>
      </c>
      <c r="M21" s="21">
        <v>273.60000000000002</v>
      </c>
      <c r="N21" s="385">
        <v>316</v>
      </c>
      <c r="O21" s="21">
        <f>+VLOOKUP(A21,[3]V_VMT!$B$8:$E$24,4,FALSE)</f>
        <v>232</v>
      </c>
      <c r="P21" s="21">
        <v>352</v>
      </c>
      <c r="Q21" s="21">
        <v>457</v>
      </c>
      <c r="R21" s="148">
        <v>449</v>
      </c>
      <c r="S21" s="148">
        <v>438</v>
      </c>
      <c r="T21" s="148">
        <v>531</v>
      </c>
      <c r="U21" s="148">
        <v>585</v>
      </c>
      <c r="V21" s="112">
        <f t="shared" si="1"/>
        <v>9.8797896318557612</v>
      </c>
    </row>
    <row r="22" spans="1:22" s="309" customFormat="1" x14ac:dyDescent="0.25">
      <c r="A22" s="99" t="s">
        <v>44</v>
      </c>
      <c r="B22" s="121">
        <v>0</v>
      </c>
      <c r="C22" s="314">
        <v>0</v>
      </c>
      <c r="D22" s="314">
        <v>0</v>
      </c>
      <c r="E22" s="314">
        <v>0</v>
      </c>
      <c r="F22" s="314">
        <v>0</v>
      </c>
      <c r="G22" s="314">
        <v>0</v>
      </c>
      <c r="H22" s="314">
        <v>0</v>
      </c>
      <c r="I22" s="314">
        <v>0</v>
      </c>
      <c r="J22" s="314">
        <v>0</v>
      </c>
      <c r="K22" s="314">
        <v>0</v>
      </c>
      <c r="L22" s="314">
        <v>0</v>
      </c>
      <c r="M22" s="21">
        <v>0</v>
      </c>
      <c r="N22" s="385">
        <v>0</v>
      </c>
      <c r="O22" s="21">
        <v>0</v>
      </c>
      <c r="P22" s="21">
        <v>0</v>
      </c>
      <c r="Q22" s="21">
        <v>0</v>
      </c>
      <c r="R22" s="148">
        <v>0</v>
      </c>
      <c r="S22" s="148">
        <v>0</v>
      </c>
      <c r="T22" s="148">
        <v>0</v>
      </c>
      <c r="U22" s="148">
        <v>0</v>
      </c>
      <c r="V22" s="112" t="str">
        <f t="shared" si="1"/>
        <v>-</v>
      </c>
    </row>
    <row r="23" spans="1:22" x14ac:dyDescent="0.25">
      <c r="A23" s="99" t="s">
        <v>45</v>
      </c>
      <c r="B23" s="121">
        <v>863.96</v>
      </c>
      <c r="C23" s="148">
        <v>672.1</v>
      </c>
      <c r="D23" s="148">
        <v>220.4</v>
      </c>
      <c r="E23" s="148">
        <v>33.5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763.6</v>
      </c>
      <c r="L23" s="148">
        <v>841.9</v>
      </c>
      <c r="M23" s="148">
        <v>2227.7600000000002</v>
      </c>
      <c r="N23" s="387">
        <v>1097</v>
      </c>
      <c r="O23" s="148">
        <f>+VLOOKUP(A23,[3]V_VMT!$B$8:$E$24,4,FALSE)</f>
        <v>847</v>
      </c>
      <c r="P23" s="148">
        <v>725</v>
      </c>
      <c r="Q23" s="148">
        <v>268</v>
      </c>
      <c r="R23" s="148">
        <v>0</v>
      </c>
      <c r="S23" s="148">
        <v>0</v>
      </c>
      <c r="T23" s="148">
        <v>0</v>
      </c>
      <c r="U23" s="148">
        <v>0</v>
      </c>
      <c r="V23" s="112" t="str">
        <f t="shared" si="1"/>
        <v>-</v>
      </c>
    </row>
    <row r="24" spans="1:22" x14ac:dyDescent="0.25">
      <c r="A24" s="142" t="s">
        <v>36</v>
      </c>
      <c r="B24" s="150">
        <v>720.89</v>
      </c>
      <c r="C24" s="21">
        <v>719.74</v>
      </c>
      <c r="D24" s="21">
        <v>949.12</v>
      </c>
      <c r="E24" s="21">
        <v>895.94</v>
      </c>
      <c r="F24" s="21">
        <v>899.13</v>
      </c>
      <c r="G24" s="21">
        <v>824.92</v>
      </c>
      <c r="H24" s="21">
        <v>776.81</v>
      </c>
      <c r="I24" s="21">
        <v>670.6</v>
      </c>
      <c r="J24" s="21">
        <v>759</v>
      </c>
      <c r="K24" s="21">
        <v>760.6</v>
      </c>
      <c r="L24" s="21">
        <v>771.1</v>
      </c>
      <c r="M24" s="21">
        <v>411.73</v>
      </c>
      <c r="N24" s="385">
        <v>654</v>
      </c>
      <c r="O24" s="21">
        <f>+VLOOKUP(A24,[3]V_VMT!$B$8:$E$24,4,FALSE)</f>
        <v>656</v>
      </c>
      <c r="P24" s="21">
        <v>793</v>
      </c>
      <c r="Q24" s="21">
        <v>803</v>
      </c>
      <c r="R24" s="148">
        <v>1290</v>
      </c>
      <c r="S24" s="148">
        <v>1069</v>
      </c>
      <c r="T24" s="148">
        <v>1465</v>
      </c>
      <c r="U24" s="148">
        <v>1474</v>
      </c>
      <c r="V24" s="112">
        <f t="shared" si="1"/>
        <v>119.80316134804654</v>
      </c>
    </row>
    <row r="25" spans="1:22" x14ac:dyDescent="0.25">
      <c r="A25" s="99" t="s">
        <v>49</v>
      </c>
      <c r="B25" s="121">
        <v>51.2</v>
      </c>
      <c r="C25" s="34">
        <v>70.400000000000006</v>
      </c>
      <c r="D25" s="34">
        <v>181.6</v>
      </c>
      <c r="E25" s="34">
        <v>217.6</v>
      </c>
      <c r="F25" s="34">
        <v>181.5</v>
      </c>
      <c r="G25" s="34">
        <v>212.9</v>
      </c>
      <c r="H25" s="34">
        <v>191.3</v>
      </c>
      <c r="I25" s="34">
        <v>206.6</v>
      </c>
      <c r="J25" s="34">
        <v>78.25</v>
      </c>
      <c r="K25" s="34">
        <v>0</v>
      </c>
      <c r="L25" s="34">
        <v>0</v>
      </c>
      <c r="M25" s="34">
        <v>0</v>
      </c>
      <c r="N25" s="42">
        <v>1</v>
      </c>
      <c r="O25" s="34">
        <f>+VLOOKUP(A25,[3]V_VMT!$B$8:$E$24,4,FALSE)</f>
        <v>2</v>
      </c>
      <c r="P25" s="34">
        <v>0</v>
      </c>
      <c r="Q25" s="34">
        <v>3</v>
      </c>
      <c r="R25" s="34">
        <v>1</v>
      </c>
      <c r="S25" s="34">
        <v>0</v>
      </c>
      <c r="T25" s="34">
        <v>0</v>
      </c>
      <c r="U25" s="34">
        <v>0</v>
      </c>
      <c r="V25" s="112">
        <f t="shared" si="1"/>
        <v>-100</v>
      </c>
    </row>
    <row r="26" spans="1:22" x14ac:dyDescent="0.25">
      <c r="A26" s="142" t="s">
        <v>57</v>
      </c>
      <c r="B26" s="150">
        <v>17.3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387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12" t="str">
        <f t="shared" si="1"/>
        <v>-</v>
      </c>
    </row>
    <row r="27" spans="1:22" x14ac:dyDescent="0.25">
      <c r="A27" s="143" t="s">
        <v>73</v>
      </c>
      <c r="B27" s="151">
        <v>2274.4899999999998</v>
      </c>
      <c r="C27" s="152">
        <v>2102.58</v>
      </c>
      <c r="D27" s="152">
        <v>2540.5500000000002</v>
      </c>
      <c r="E27" s="152">
        <v>2142.2199999999998</v>
      </c>
      <c r="F27" s="152">
        <v>2368.9499999999998</v>
      </c>
      <c r="G27" s="152">
        <v>2251.11</v>
      </c>
      <c r="H27" s="152">
        <v>2455.34</v>
      </c>
      <c r="I27" s="152">
        <v>2347.67</v>
      </c>
      <c r="J27" s="152">
        <v>2810.31</v>
      </c>
      <c r="K27" s="152">
        <v>2328.29</v>
      </c>
      <c r="L27" s="152">
        <v>1999.68</v>
      </c>
      <c r="M27" s="152">
        <v>2189.58</v>
      </c>
      <c r="N27" s="388">
        <v>1802</v>
      </c>
      <c r="O27" s="152">
        <f>+VLOOKUP(A27,[3]V_VMT!$B$8:$E$24,4,FALSE)</f>
        <v>1761</v>
      </c>
      <c r="P27" s="152">
        <v>1806</v>
      </c>
      <c r="Q27" s="152">
        <v>1925</v>
      </c>
      <c r="R27" s="152">
        <v>1799</v>
      </c>
      <c r="S27" s="152">
        <v>1825</v>
      </c>
      <c r="T27" s="152">
        <v>1600</v>
      </c>
      <c r="U27" s="152">
        <v>1800</v>
      </c>
      <c r="V27" s="146">
        <f t="shared" si="1"/>
        <v>-23.328236080880195</v>
      </c>
    </row>
    <row r="28" spans="1:22" x14ac:dyDescent="0.25">
      <c r="A28" s="2" t="s">
        <v>23</v>
      </c>
      <c r="V28" s="221"/>
    </row>
    <row r="29" spans="1:22" x14ac:dyDescent="0.25">
      <c r="A29" s="517" t="s">
        <v>136</v>
      </c>
    </row>
    <row r="30" spans="1:22" x14ac:dyDescent="0.25">
      <c r="A30" s="517" t="s">
        <v>207</v>
      </c>
    </row>
    <row r="32" spans="1:22" x14ac:dyDescent="0.25">
      <c r="M32" s="217"/>
    </row>
    <row r="38" spans="8:8" x14ac:dyDescent="0.25">
      <c r="H38" s="309" t="s">
        <v>208</v>
      </c>
    </row>
  </sheetData>
  <mergeCells count="3">
    <mergeCell ref="B6:M6"/>
    <mergeCell ref="N6:V6"/>
    <mergeCell ref="A6:A7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34"/>
  <sheetViews>
    <sheetView showGridLines="0" zoomScale="115" zoomScaleNormal="115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B1" sqref="B1:Y1048576"/>
    </sheetView>
  </sheetViews>
  <sheetFormatPr baseColWidth="10" defaultRowHeight="15" x14ac:dyDescent="0.25"/>
  <cols>
    <col min="2" max="2" width="9" customWidth="1"/>
    <col min="3" max="3" width="9" style="296" customWidth="1"/>
    <col min="4" max="21" width="9" style="309" customWidth="1"/>
    <col min="22" max="22" width="12" customWidth="1"/>
  </cols>
  <sheetData>
    <row r="1" spans="1:32" x14ac:dyDescent="0.25">
      <c r="A1" s="29" t="s">
        <v>199</v>
      </c>
    </row>
    <row r="3" spans="1:32" x14ac:dyDescent="0.25">
      <c r="A3" s="14" t="s">
        <v>137</v>
      </c>
    </row>
    <row r="4" spans="1:32" x14ac:dyDescent="0.25">
      <c r="A4" s="60" t="s">
        <v>260</v>
      </c>
    </row>
    <row r="5" spans="1:32" x14ac:dyDescent="0.25">
      <c r="A5" s="140" t="s">
        <v>214</v>
      </c>
    </row>
    <row r="6" spans="1:32" x14ac:dyDescent="0.25">
      <c r="A6" s="566" t="s">
        <v>131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3">
        <v>2019</v>
      </c>
      <c r="O6" s="524"/>
      <c r="P6" s="524"/>
      <c r="Q6" s="524"/>
      <c r="R6" s="524"/>
      <c r="S6" s="524"/>
      <c r="T6" s="524"/>
      <c r="U6" s="524"/>
      <c r="V6" s="525"/>
      <c r="W6" s="309"/>
      <c r="X6" s="309"/>
      <c r="Y6" s="309"/>
    </row>
    <row r="7" spans="1:32" ht="44.25" customHeight="1" x14ac:dyDescent="0.25">
      <c r="A7" s="551"/>
      <c r="B7" s="474" t="s">
        <v>1</v>
      </c>
      <c r="C7" s="474" t="s">
        <v>2</v>
      </c>
      <c r="D7" s="474" t="s">
        <v>3</v>
      </c>
      <c r="E7" s="474" t="s">
        <v>4</v>
      </c>
      <c r="F7" s="474" t="s">
        <v>5</v>
      </c>
      <c r="G7" s="474" t="s">
        <v>6</v>
      </c>
      <c r="H7" s="474" t="s">
        <v>7</v>
      </c>
      <c r="I7" s="474" t="s">
        <v>8</v>
      </c>
      <c r="J7" s="474" t="s">
        <v>9</v>
      </c>
      <c r="K7" s="474" t="s">
        <v>10</v>
      </c>
      <c r="L7" s="474" t="s">
        <v>11</v>
      </c>
      <c r="M7" s="478" t="s">
        <v>12</v>
      </c>
      <c r="N7" s="450" t="s">
        <v>1</v>
      </c>
      <c r="O7" s="450" t="s">
        <v>2</v>
      </c>
      <c r="P7" s="450" t="s">
        <v>3</v>
      </c>
      <c r="Q7" s="450" t="s">
        <v>4</v>
      </c>
      <c r="R7" s="450" t="s">
        <v>5</v>
      </c>
      <c r="S7" s="450" t="s">
        <v>6</v>
      </c>
      <c r="T7" s="450" t="s">
        <v>7</v>
      </c>
      <c r="U7" s="450" t="s">
        <v>8</v>
      </c>
      <c r="V7" s="466" t="s">
        <v>281</v>
      </c>
      <c r="W7" s="309"/>
      <c r="X7" s="309"/>
      <c r="Y7" s="309"/>
    </row>
    <row r="8" spans="1:32" x14ac:dyDescent="0.25">
      <c r="A8" s="99" t="s">
        <v>31</v>
      </c>
      <c r="B8" s="95">
        <v>6.54</v>
      </c>
      <c r="C8" s="28">
        <v>6.19</v>
      </c>
      <c r="D8" s="28">
        <v>4.03</v>
      </c>
      <c r="E8" s="28">
        <v>5.4</v>
      </c>
      <c r="F8" s="28">
        <v>6.17</v>
      </c>
      <c r="G8" s="28">
        <v>6.57</v>
      </c>
      <c r="H8" s="28">
        <v>6.55</v>
      </c>
      <c r="I8" s="28">
        <v>8.23</v>
      </c>
      <c r="J8" s="28">
        <v>9.7100000000000009</v>
      </c>
      <c r="K8" s="28">
        <v>7.51</v>
      </c>
      <c r="L8" s="28">
        <v>3.67</v>
      </c>
      <c r="M8" s="28">
        <v>4.2300000000000004</v>
      </c>
      <c r="N8" s="121">
        <v>4.41</v>
      </c>
      <c r="O8" s="28">
        <f>+VLOOKUP(A8,[3]V_Precios!$B$8:$D$17,3,FALSE)</f>
        <v>3.47</v>
      </c>
      <c r="P8" s="28">
        <v>3.12</v>
      </c>
      <c r="Q8" s="28">
        <v>3.46</v>
      </c>
      <c r="R8" s="28">
        <v>3.7</v>
      </c>
      <c r="S8" s="28">
        <v>6.13</v>
      </c>
      <c r="T8" s="28">
        <v>7.29</v>
      </c>
      <c r="U8" s="28">
        <v>8.02</v>
      </c>
      <c r="V8" s="178">
        <f>+IFERROR((U8/T8-1)*100,"-")</f>
        <v>10.013717421124824</v>
      </c>
      <c r="W8" s="309"/>
      <c r="X8" s="309"/>
      <c r="Y8" s="309"/>
      <c r="Z8" s="248"/>
      <c r="AA8" s="248"/>
      <c r="AB8" s="248"/>
      <c r="AC8" s="248"/>
      <c r="AD8" s="248"/>
      <c r="AE8" s="248"/>
    </row>
    <row r="9" spans="1:32" x14ac:dyDescent="0.25">
      <c r="A9" s="155" t="s">
        <v>32</v>
      </c>
      <c r="B9" s="95">
        <v>4.3899999999999997</v>
      </c>
      <c r="C9" s="239">
        <v>4.6500000000000004</v>
      </c>
      <c r="D9" s="239">
        <v>3.6</v>
      </c>
      <c r="E9" s="239">
        <v>3.16</v>
      </c>
      <c r="F9" s="239">
        <v>3.72</v>
      </c>
      <c r="G9" s="239">
        <v>3.92</v>
      </c>
      <c r="H9" s="239">
        <v>3.61</v>
      </c>
      <c r="I9" s="239">
        <v>3.84</v>
      </c>
      <c r="J9" s="239">
        <v>4.9800000000000004</v>
      </c>
      <c r="K9" s="239">
        <v>4.41</v>
      </c>
      <c r="L9" s="239">
        <v>3.74</v>
      </c>
      <c r="M9" s="239">
        <v>3</v>
      </c>
      <c r="N9" s="150">
        <v>3.9</v>
      </c>
      <c r="O9" s="239">
        <f>+VLOOKUP(A9,[3]V_Precios!$B$8:$D$17,3,FALSE)</f>
        <v>2.82</v>
      </c>
      <c r="P9" s="28">
        <v>2.74</v>
      </c>
      <c r="Q9" s="28">
        <v>4.5999999999999996</v>
      </c>
      <c r="R9" s="28">
        <v>5.63</v>
      </c>
      <c r="S9" s="28">
        <v>4.8600000000000003</v>
      </c>
      <c r="T9" s="28">
        <v>5.37</v>
      </c>
      <c r="U9" s="28">
        <v>5.03</v>
      </c>
      <c r="V9" s="178">
        <f t="shared" ref="V9:V18" si="0">+IFERROR((U9/T9-1)*100,"-")</f>
        <v>-6.3314711359404026</v>
      </c>
      <c r="W9" s="309"/>
      <c r="X9" s="309"/>
      <c r="Y9" s="309"/>
      <c r="Z9" s="248"/>
      <c r="AA9" s="248"/>
      <c r="AB9" s="248"/>
      <c r="AC9" s="248"/>
      <c r="AD9" s="248"/>
      <c r="AE9" s="248"/>
    </row>
    <row r="10" spans="1:32" x14ac:dyDescent="0.25">
      <c r="A10" s="155" t="s">
        <v>52</v>
      </c>
      <c r="B10" s="95">
        <v>9.67</v>
      </c>
      <c r="C10" s="28">
        <v>9.7100000000000009</v>
      </c>
      <c r="D10" s="28">
        <v>9.75</v>
      </c>
      <c r="E10" s="28">
        <v>9.52</v>
      </c>
      <c r="F10" s="28">
        <v>11.43</v>
      </c>
      <c r="G10" s="28">
        <v>11.76</v>
      </c>
      <c r="H10" s="28">
        <v>10.34</v>
      </c>
      <c r="I10" s="28">
        <v>11.08</v>
      </c>
      <c r="J10" s="28">
        <v>11.11</v>
      </c>
      <c r="K10" s="28">
        <v>8.7100000000000009</v>
      </c>
      <c r="L10" s="28">
        <v>10.26</v>
      </c>
      <c r="M10" s="28">
        <v>7.85</v>
      </c>
      <c r="N10" s="121">
        <v>9.23</v>
      </c>
      <c r="O10" s="28">
        <f>+VLOOKUP(A10,[3]V_Precios!$B$8:$D$17,3,FALSE)</f>
        <v>9.18</v>
      </c>
      <c r="P10" s="28">
        <v>9.02</v>
      </c>
      <c r="Q10" s="28">
        <v>11.9</v>
      </c>
      <c r="R10" s="28">
        <v>12.42</v>
      </c>
      <c r="S10" s="28">
        <v>13.82</v>
      </c>
      <c r="T10" s="28">
        <v>11.71</v>
      </c>
      <c r="U10" s="28">
        <v>12.5</v>
      </c>
      <c r="V10" s="178">
        <f t="shared" si="0"/>
        <v>6.7463706233988008</v>
      </c>
      <c r="W10" s="309"/>
      <c r="X10" s="309"/>
      <c r="Y10" s="309"/>
      <c r="Z10" s="248"/>
      <c r="AA10" s="248"/>
      <c r="AB10" s="248"/>
      <c r="AC10" s="248"/>
      <c r="AD10" s="248"/>
      <c r="AE10" s="248"/>
    </row>
    <row r="11" spans="1:32" x14ac:dyDescent="0.25">
      <c r="A11" s="155" t="s">
        <v>34</v>
      </c>
      <c r="B11" s="95">
        <v>6.2</v>
      </c>
      <c r="C11" s="28">
        <v>6.66</v>
      </c>
      <c r="D11" s="28">
        <v>6.03</v>
      </c>
      <c r="E11" s="28">
        <v>5.74</v>
      </c>
      <c r="F11" s="28">
        <v>5.29</v>
      </c>
      <c r="G11" s="28">
        <v>5.04</v>
      </c>
      <c r="H11" s="28">
        <v>6.25</v>
      </c>
      <c r="I11" s="28">
        <v>4.05</v>
      </c>
      <c r="J11" s="28">
        <v>5.73</v>
      </c>
      <c r="K11" s="28">
        <v>4.34</v>
      </c>
      <c r="L11" s="28">
        <v>4.66</v>
      </c>
      <c r="M11" s="28">
        <v>3.84</v>
      </c>
      <c r="N11" s="121">
        <v>4.01</v>
      </c>
      <c r="O11" s="28">
        <f>+VLOOKUP(A11,[3]V_Precios!$B$8:$D$17,3,FALSE)</f>
        <v>3.29</v>
      </c>
      <c r="P11" s="28">
        <v>3.88</v>
      </c>
      <c r="Q11" s="28">
        <v>5.42</v>
      </c>
      <c r="R11" s="28">
        <v>4.8499999999999996</v>
      </c>
      <c r="S11" s="28">
        <v>4.0999999999999996</v>
      </c>
      <c r="T11" s="28">
        <v>3.54</v>
      </c>
      <c r="U11" s="28">
        <v>3.2</v>
      </c>
      <c r="V11" s="178">
        <f t="shared" si="0"/>
        <v>-9.6045197740112993</v>
      </c>
      <c r="W11" s="309"/>
      <c r="X11" s="309"/>
      <c r="Y11" s="309"/>
      <c r="Z11" s="248"/>
      <c r="AA11" s="248"/>
      <c r="AB11" s="248"/>
      <c r="AC11" s="248"/>
      <c r="AD11" s="248"/>
      <c r="AE11" s="248"/>
    </row>
    <row r="12" spans="1:32" x14ac:dyDescent="0.25">
      <c r="A12" s="155" t="s">
        <v>48</v>
      </c>
      <c r="B12" s="95">
        <v>5.71</v>
      </c>
      <c r="C12" s="28">
        <v>5.71</v>
      </c>
      <c r="D12" s="28">
        <v>5</v>
      </c>
      <c r="E12" s="28">
        <v>5.17</v>
      </c>
      <c r="F12" s="28">
        <v>4.92</v>
      </c>
      <c r="G12" s="28">
        <v>4.63</v>
      </c>
      <c r="H12" s="28">
        <v>4.96</v>
      </c>
      <c r="I12" s="28">
        <v>5.24</v>
      </c>
      <c r="J12" s="28">
        <v>5.73</v>
      </c>
      <c r="K12" s="28">
        <v>4.5</v>
      </c>
      <c r="L12" s="28">
        <v>5.29</v>
      </c>
      <c r="M12" s="28">
        <v>4.45</v>
      </c>
      <c r="N12" s="121">
        <v>3.6</v>
      </c>
      <c r="O12" s="28">
        <f>+VLOOKUP(A12,[3]V_Precios!$B$8:$D$17,3,FALSE)</f>
        <v>3.41</v>
      </c>
      <c r="P12" s="28">
        <v>3.46</v>
      </c>
      <c r="Q12" s="28">
        <v>4.05</v>
      </c>
      <c r="R12" s="28">
        <v>4.6100000000000003</v>
      </c>
      <c r="S12" s="28">
        <v>5.44</v>
      </c>
      <c r="T12" s="28">
        <v>4.9800000000000004</v>
      </c>
      <c r="U12" s="28">
        <v>4.59</v>
      </c>
      <c r="V12" s="178">
        <f t="shared" si="0"/>
        <v>-7.8313253012048278</v>
      </c>
      <c r="W12" s="309"/>
      <c r="X12" s="309"/>
      <c r="Y12" s="309"/>
      <c r="Z12" s="248"/>
      <c r="AA12" s="248"/>
      <c r="AB12" s="248"/>
      <c r="AC12" s="248"/>
      <c r="AD12" s="248"/>
      <c r="AE12" s="248"/>
    </row>
    <row r="13" spans="1:32" x14ac:dyDescent="0.25">
      <c r="A13" s="155" t="s">
        <v>56</v>
      </c>
      <c r="B13" s="95">
        <v>3.44</v>
      </c>
      <c r="C13" s="28">
        <v>3.38</v>
      </c>
      <c r="D13" s="28">
        <v>2.77</v>
      </c>
      <c r="E13" s="28">
        <v>2.97</v>
      </c>
      <c r="F13" s="28">
        <v>3</v>
      </c>
      <c r="G13" s="28">
        <v>2.48</v>
      </c>
      <c r="H13" s="28">
        <v>2.68</v>
      </c>
      <c r="I13" s="28">
        <v>3.12</v>
      </c>
      <c r="J13" s="28">
        <v>3.43</v>
      </c>
      <c r="K13" s="28">
        <v>2.48</v>
      </c>
      <c r="L13" s="28">
        <v>2.86</v>
      </c>
      <c r="M13" s="28">
        <v>3</v>
      </c>
      <c r="N13" s="121">
        <v>2.75</v>
      </c>
      <c r="O13" s="28">
        <f>+VLOOKUP(A13,[3]V_Precios!$B$8:$D$17,3,FALSE)</f>
        <v>2.34</v>
      </c>
      <c r="P13" s="28">
        <v>2.21</v>
      </c>
      <c r="Q13" s="28">
        <v>4</v>
      </c>
      <c r="R13" s="28">
        <v>2</v>
      </c>
      <c r="S13" s="28">
        <v>3.89</v>
      </c>
      <c r="T13" s="28">
        <v>3.09</v>
      </c>
      <c r="U13" s="28">
        <v>2.65</v>
      </c>
      <c r="V13" s="178">
        <f t="shared" si="0"/>
        <v>-14.239482200647247</v>
      </c>
      <c r="W13" s="309"/>
      <c r="X13" s="309"/>
      <c r="Y13" s="309"/>
      <c r="Z13" s="248"/>
      <c r="AA13" s="248"/>
      <c r="AB13" s="248"/>
      <c r="AC13" s="248"/>
      <c r="AD13" s="248"/>
      <c r="AE13" s="248"/>
    </row>
    <row r="14" spans="1:32" x14ac:dyDescent="0.25">
      <c r="A14" s="155" t="s">
        <v>43</v>
      </c>
      <c r="B14" s="95">
        <v>3.3</v>
      </c>
      <c r="C14" s="28">
        <v>3.1</v>
      </c>
      <c r="D14" s="28">
        <v>2.41</v>
      </c>
      <c r="E14" s="28">
        <v>2.29</v>
      </c>
      <c r="F14" s="28">
        <v>2.12</v>
      </c>
      <c r="G14" s="28">
        <v>2.19</v>
      </c>
      <c r="H14" s="28">
        <v>2.7</v>
      </c>
      <c r="I14" s="28">
        <v>2.79</v>
      </c>
      <c r="J14" s="28">
        <v>3.78</v>
      </c>
      <c r="K14" s="28">
        <v>2.2799999999999998</v>
      </c>
      <c r="L14" s="28">
        <v>2.67</v>
      </c>
      <c r="M14" s="28">
        <v>2.42</v>
      </c>
      <c r="N14" s="121">
        <v>2.1</v>
      </c>
      <c r="O14" s="28">
        <f>+VLOOKUP(A14,[3]V_Precios!$B$8:$D$17,3,FALSE)</f>
        <v>2.0699999999999998</v>
      </c>
      <c r="P14" s="28">
        <v>2.0499999999999998</v>
      </c>
      <c r="Q14" s="28">
        <v>2.7</v>
      </c>
      <c r="R14" s="28">
        <v>2.4500000000000002</v>
      </c>
      <c r="S14" s="28">
        <v>3.54</v>
      </c>
      <c r="T14" s="28">
        <v>2.66</v>
      </c>
      <c r="U14" s="28">
        <v>2.56</v>
      </c>
      <c r="V14" s="178">
        <f t="shared" si="0"/>
        <v>-3.7593984962406068</v>
      </c>
      <c r="W14" s="309"/>
      <c r="X14" s="309"/>
      <c r="Y14" s="309"/>
      <c r="Z14" s="248"/>
      <c r="AA14" s="248"/>
      <c r="AB14" s="248"/>
      <c r="AC14" s="248"/>
      <c r="AD14" s="248"/>
      <c r="AE14" s="248"/>
    </row>
    <row r="15" spans="1:32" s="220" customFormat="1" x14ac:dyDescent="0.25">
      <c r="A15" s="235" t="s">
        <v>49</v>
      </c>
      <c r="B15" s="95">
        <v>8.8800000000000008</v>
      </c>
      <c r="C15" s="28">
        <v>8.9499999999999993</v>
      </c>
      <c r="D15" s="28">
        <v>6.25</v>
      </c>
      <c r="E15" s="28">
        <v>9.18</v>
      </c>
      <c r="F15" s="28">
        <v>7.77</v>
      </c>
      <c r="G15" s="28">
        <v>7.08</v>
      </c>
      <c r="H15" s="28">
        <v>8.6300000000000008</v>
      </c>
      <c r="I15" s="28">
        <v>9.67</v>
      </c>
      <c r="J15" s="28">
        <v>10.6</v>
      </c>
      <c r="K15" s="28">
        <v>8.1999999999999993</v>
      </c>
      <c r="L15" s="28">
        <v>0</v>
      </c>
      <c r="M15" s="28">
        <v>0</v>
      </c>
      <c r="N15" s="121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178" t="str">
        <f t="shared" si="0"/>
        <v>-</v>
      </c>
      <c r="X15" s="309"/>
      <c r="AA15" s="248"/>
      <c r="AB15" s="248"/>
      <c r="AC15" s="248"/>
      <c r="AD15" s="248"/>
      <c r="AE15" s="248"/>
      <c r="AF15"/>
    </row>
    <row r="16" spans="1:32" x14ac:dyDescent="0.25">
      <c r="A16" s="155" t="s">
        <v>44</v>
      </c>
      <c r="B16" s="95">
        <v>5.69</v>
      </c>
      <c r="C16" s="28">
        <v>6.92</v>
      </c>
      <c r="D16" s="28">
        <v>11.69</v>
      </c>
      <c r="E16" s="28">
        <v>7.24</v>
      </c>
      <c r="F16" s="28">
        <v>5.34</v>
      </c>
      <c r="G16" s="28">
        <v>3.67</v>
      </c>
      <c r="H16" s="28">
        <v>6.15</v>
      </c>
      <c r="I16" s="28">
        <v>5.89</v>
      </c>
      <c r="J16" s="336">
        <v>6.06</v>
      </c>
      <c r="K16" s="336">
        <v>4.0999999999999996</v>
      </c>
      <c r="L16" s="28">
        <v>4.4800000000000004</v>
      </c>
      <c r="M16" s="28">
        <v>6.35</v>
      </c>
      <c r="N16" s="121">
        <v>6.39</v>
      </c>
      <c r="O16" s="28">
        <f>+VLOOKUP(A16,[3]V_Precios!$B$8:$D$17,3,FALSE)</f>
        <v>6.6</v>
      </c>
      <c r="P16" s="28">
        <v>6.45</v>
      </c>
      <c r="Q16" s="28">
        <v>5.33</v>
      </c>
      <c r="R16" s="28">
        <v>4.5599999999999996</v>
      </c>
      <c r="S16" s="28">
        <v>5.42</v>
      </c>
      <c r="T16" s="28">
        <v>4.8099999999999996</v>
      </c>
      <c r="U16" s="28">
        <v>3.92</v>
      </c>
      <c r="V16" s="178">
        <f t="shared" si="0"/>
        <v>-18.5031185031185</v>
      </c>
      <c r="W16" s="309"/>
      <c r="X16" s="309"/>
      <c r="Y16" s="309"/>
      <c r="AA16" s="248"/>
      <c r="AB16" s="248"/>
      <c r="AC16" s="248"/>
      <c r="AD16" s="248"/>
      <c r="AE16" s="248"/>
    </row>
    <row r="17" spans="1:32" x14ac:dyDescent="0.25">
      <c r="A17" s="247" t="s">
        <v>45</v>
      </c>
      <c r="B17" s="95">
        <v>9.7799999999999994</v>
      </c>
      <c r="C17" s="28">
        <v>8.42</v>
      </c>
      <c r="D17" s="28">
        <v>8.5500000000000007</v>
      </c>
      <c r="E17" s="28">
        <v>14.2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5.0599999999999996</v>
      </c>
      <c r="L17" s="342">
        <v>6.08</v>
      </c>
      <c r="M17" s="342">
        <v>5.9</v>
      </c>
      <c r="N17" s="390">
        <v>5.75</v>
      </c>
      <c r="O17" s="342">
        <f>+VLOOKUP(A17,[3]V_Precios!$B$8:$D$17,3,FALSE)</f>
        <v>5.84</v>
      </c>
      <c r="P17" s="28">
        <v>7.69</v>
      </c>
      <c r="Q17" s="28">
        <v>12.07</v>
      </c>
      <c r="R17" s="28">
        <v>0</v>
      </c>
      <c r="S17" s="28">
        <v>8.8000000000000007</v>
      </c>
      <c r="T17" s="28">
        <v>0</v>
      </c>
      <c r="U17" s="28">
        <v>0</v>
      </c>
      <c r="V17" s="178" t="str">
        <f t="shared" si="0"/>
        <v>-</v>
      </c>
      <c r="W17" s="309"/>
      <c r="X17" s="309"/>
      <c r="Y17" s="309"/>
      <c r="Z17" s="248"/>
      <c r="AA17" s="248"/>
      <c r="AB17" s="248"/>
      <c r="AC17" s="248"/>
      <c r="AD17" s="248"/>
      <c r="AE17" s="248"/>
      <c r="AF17" s="249"/>
    </row>
    <row r="18" spans="1:32" x14ac:dyDescent="0.25">
      <c r="A18" s="101" t="s">
        <v>36</v>
      </c>
      <c r="B18" s="96">
        <v>5.37</v>
      </c>
      <c r="C18" s="114">
        <v>6.8</v>
      </c>
      <c r="D18" s="114">
        <v>3.24</v>
      </c>
      <c r="E18" s="114">
        <v>2.9</v>
      </c>
      <c r="F18" s="114">
        <v>2.82</v>
      </c>
      <c r="G18" s="114">
        <v>2.64</v>
      </c>
      <c r="H18" s="114">
        <v>4.82</v>
      </c>
      <c r="I18" s="114">
        <v>5.0599999999999996</v>
      </c>
      <c r="J18" s="114">
        <v>6.2</v>
      </c>
      <c r="K18" s="114">
        <v>6.05</v>
      </c>
      <c r="L18" s="114">
        <v>6.64</v>
      </c>
      <c r="M18" s="114">
        <v>9.3000000000000007</v>
      </c>
      <c r="N18" s="113">
        <v>3.92</v>
      </c>
      <c r="O18" s="114">
        <f>+VLOOKUP(A18,[3]V_Precios!$B$8:$D$17,3,FALSE)</f>
        <v>3.32</v>
      </c>
      <c r="P18" s="114">
        <v>3.1</v>
      </c>
      <c r="Q18" s="114">
        <v>3.86</v>
      </c>
      <c r="R18" s="114">
        <v>3.79</v>
      </c>
      <c r="S18" s="114">
        <v>4.66</v>
      </c>
      <c r="T18" s="114">
        <v>2.5</v>
      </c>
      <c r="U18" s="114">
        <v>2.68</v>
      </c>
      <c r="V18" s="179">
        <f t="shared" si="0"/>
        <v>7.2000000000000064</v>
      </c>
      <c r="W18" s="309"/>
      <c r="X18" s="309"/>
      <c r="Y18" s="309"/>
      <c r="Z18" s="248"/>
      <c r="AA18" s="248"/>
      <c r="AB18" s="248"/>
      <c r="AC18" s="248"/>
      <c r="AD18" s="248"/>
      <c r="AE18" s="248"/>
      <c r="AF18" s="248"/>
    </row>
    <row r="19" spans="1:32" x14ac:dyDescent="0.25">
      <c r="A19" s="2" t="s">
        <v>23</v>
      </c>
      <c r="P19" s="28"/>
      <c r="Q19" s="28"/>
      <c r="R19" s="28"/>
      <c r="S19" s="28"/>
      <c r="T19" s="28"/>
      <c r="U19" s="28"/>
      <c r="W19" s="309"/>
      <c r="X19" s="309"/>
    </row>
    <row r="20" spans="1:32" x14ac:dyDescent="0.25">
      <c r="A20" s="2" t="s">
        <v>125</v>
      </c>
      <c r="M20" s="248"/>
      <c r="P20" s="28"/>
      <c r="Q20" s="28"/>
      <c r="R20" s="28"/>
      <c r="S20" s="28"/>
      <c r="T20" s="28"/>
      <c r="U20" s="28"/>
      <c r="W20" s="309"/>
      <c r="X20" s="309"/>
    </row>
    <row r="21" spans="1:32" x14ac:dyDescent="0.25">
      <c r="A21" s="517" t="s">
        <v>207</v>
      </c>
      <c r="C21" s="309"/>
      <c r="P21" s="28"/>
      <c r="Q21" s="28"/>
      <c r="R21" s="28"/>
      <c r="S21" s="28"/>
      <c r="T21" s="28"/>
      <c r="U21" s="28"/>
      <c r="V21" s="309"/>
      <c r="W21" s="309"/>
      <c r="X21" s="309"/>
    </row>
    <row r="22" spans="1:32" x14ac:dyDescent="0.25">
      <c r="C22" s="309"/>
      <c r="V22" s="309"/>
      <c r="W22" s="309"/>
      <c r="X22" s="309"/>
    </row>
    <row r="23" spans="1:32" x14ac:dyDescent="0.25">
      <c r="C23" s="309"/>
      <c r="V23" s="309"/>
      <c r="W23" s="309"/>
      <c r="X23" s="309"/>
    </row>
    <row r="24" spans="1:32" x14ac:dyDescent="0.25">
      <c r="C24" s="309"/>
      <c r="V24" s="309"/>
      <c r="W24" s="309"/>
      <c r="X24" s="309"/>
    </row>
    <row r="25" spans="1:32" x14ac:dyDescent="0.25">
      <c r="C25" s="309"/>
      <c r="V25" s="309"/>
      <c r="W25" s="309"/>
      <c r="X25" s="309"/>
    </row>
    <row r="26" spans="1:32" x14ac:dyDescent="0.25">
      <c r="C26" s="309"/>
      <c r="V26" s="309"/>
      <c r="W26" s="309"/>
      <c r="X26" s="309"/>
    </row>
    <row r="27" spans="1:32" x14ac:dyDescent="0.25">
      <c r="C27" s="309"/>
      <c r="V27" s="309"/>
      <c r="W27" s="309"/>
      <c r="X27" s="309"/>
    </row>
    <row r="28" spans="1:32" x14ac:dyDescent="0.25">
      <c r="C28" s="309"/>
      <c r="V28" s="309"/>
      <c r="W28" s="309"/>
      <c r="X28" s="309"/>
    </row>
    <row r="29" spans="1:32" x14ac:dyDescent="0.25">
      <c r="C29" s="309"/>
      <c r="V29" s="309"/>
      <c r="W29" s="309"/>
      <c r="X29" s="309"/>
    </row>
    <row r="30" spans="1:32" x14ac:dyDescent="0.25">
      <c r="C30" s="309"/>
      <c r="V30" s="309"/>
      <c r="W30" s="309"/>
    </row>
    <row r="31" spans="1:32" x14ac:dyDescent="0.25">
      <c r="C31" s="309"/>
      <c r="V31" s="309"/>
      <c r="W31" s="309"/>
    </row>
    <row r="32" spans="1:32" x14ac:dyDescent="0.25">
      <c r="C32" s="309"/>
      <c r="V32" s="309"/>
      <c r="W32" s="309"/>
    </row>
    <row r="33" spans="3:23" x14ac:dyDescent="0.25">
      <c r="C33" s="309"/>
      <c r="V33" s="309"/>
      <c r="W33" s="309"/>
    </row>
    <row r="34" spans="3:23" x14ac:dyDescent="0.25">
      <c r="C34" s="309"/>
      <c r="V34" s="309"/>
      <c r="W34" s="309"/>
    </row>
  </sheetData>
  <mergeCells count="3">
    <mergeCell ref="N6:V6"/>
    <mergeCell ref="A6:A7"/>
    <mergeCell ref="B6:M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24"/>
  <sheetViews>
    <sheetView showGridLines="0" zoomScaleNormal="100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B1" sqref="B1:AK1048576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97" bestFit="1" customWidth="1"/>
    <col min="4" max="4" width="7.28515625" style="309" bestFit="1" customWidth="1"/>
    <col min="5" max="5" width="6.28515625" style="309" bestFit="1" customWidth="1"/>
    <col min="6" max="9" width="7.28515625" style="309" bestFit="1" customWidth="1"/>
    <col min="10" max="11" width="6.28515625" style="309" bestFit="1" customWidth="1"/>
    <col min="12" max="12" width="6" style="309" bestFit="1" customWidth="1"/>
    <col min="13" max="13" width="6.28515625" style="309" customWidth="1"/>
    <col min="14" max="15" width="5.85546875" style="309" bestFit="1" customWidth="1"/>
    <col min="16" max="16" width="5.85546875" style="309" customWidth="1"/>
    <col min="17" max="17" width="6.42578125" style="309" bestFit="1" customWidth="1"/>
    <col min="18" max="21" width="6.42578125" style="309" customWidth="1"/>
    <col min="22" max="22" width="10" customWidth="1"/>
  </cols>
  <sheetData>
    <row r="1" spans="1:22" x14ac:dyDescent="0.25">
      <c r="A1" s="29" t="s">
        <v>199</v>
      </c>
    </row>
    <row r="3" spans="1:22" ht="15" customHeight="1" x14ac:dyDescent="0.25">
      <c r="A3" s="14" t="s">
        <v>138</v>
      </c>
    </row>
    <row r="4" spans="1:22" x14ac:dyDescent="0.25">
      <c r="A4" s="57" t="s">
        <v>261</v>
      </c>
    </row>
    <row r="5" spans="1:22" x14ac:dyDescent="0.25">
      <c r="A5" s="57" t="s">
        <v>212</v>
      </c>
    </row>
    <row r="6" spans="1:22" ht="15" customHeight="1" x14ac:dyDescent="0.25">
      <c r="A6" s="568" t="s">
        <v>0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3">
        <v>2019</v>
      </c>
      <c r="O6" s="524"/>
      <c r="P6" s="524"/>
      <c r="Q6" s="524"/>
      <c r="R6" s="524"/>
      <c r="S6" s="524"/>
      <c r="T6" s="524"/>
      <c r="U6" s="524"/>
      <c r="V6" s="525"/>
    </row>
    <row r="7" spans="1:22" ht="25.5" x14ac:dyDescent="0.25">
      <c r="A7" s="569"/>
      <c r="B7" s="464" t="s">
        <v>1</v>
      </c>
      <c r="C7" s="475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1" t="s">
        <v>1</v>
      </c>
      <c r="O7" s="451" t="s">
        <v>2</v>
      </c>
      <c r="P7" s="461" t="s">
        <v>3</v>
      </c>
      <c r="Q7" s="451" t="s">
        <v>4</v>
      </c>
      <c r="R7" s="467" t="s">
        <v>5</v>
      </c>
      <c r="S7" s="467" t="s">
        <v>6</v>
      </c>
      <c r="T7" s="502" t="s">
        <v>7</v>
      </c>
      <c r="U7" s="467" t="s">
        <v>8</v>
      </c>
      <c r="V7" s="477" t="s">
        <v>271</v>
      </c>
    </row>
    <row r="8" spans="1:22" x14ac:dyDescent="0.25">
      <c r="A8" s="93" t="s">
        <v>13</v>
      </c>
      <c r="B8" s="163">
        <f>+B9+B13+B18</f>
        <v>25.027732129999983</v>
      </c>
      <c r="C8" s="6">
        <f>SUM(C9+C13+C18)</f>
        <v>100.09279586800002</v>
      </c>
      <c r="D8" s="6">
        <v>151.19</v>
      </c>
      <c r="E8" s="6">
        <f>+E9+E13+E18</f>
        <v>83.33</v>
      </c>
      <c r="F8" s="6">
        <f>+F9+F13+F18</f>
        <v>213.08999999999997</v>
      </c>
      <c r="G8" s="6">
        <f>+G9+G13+G18</f>
        <v>282.3</v>
      </c>
      <c r="H8" s="6">
        <v>253.19</v>
      </c>
      <c r="I8" s="6">
        <f>+I9+I13+I18</f>
        <v>194.96</v>
      </c>
      <c r="J8" s="6">
        <f>+J9+J13+J18</f>
        <v>124.94000000000001</v>
      </c>
      <c r="K8" s="6">
        <f>+K9+K13+K18</f>
        <v>46.81</v>
      </c>
      <c r="L8" s="6">
        <f>+L9+L13+L18</f>
        <v>40.21</v>
      </c>
      <c r="M8" s="6">
        <f>+M9+M13+M18</f>
        <v>77.430000000000007</v>
      </c>
      <c r="N8" s="134">
        <v>127.76000000000002</v>
      </c>
      <c r="O8" s="6">
        <f>+O9+O13+O18</f>
        <v>216.74</v>
      </c>
      <c r="P8" s="6">
        <f>+P9+P13+P18</f>
        <v>253.31</v>
      </c>
      <c r="Q8" s="6">
        <f>+Q9+Q13+Q18</f>
        <v>182.68</v>
      </c>
      <c r="R8" s="6">
        <f t="shared" ref="R8:S8" si="0">+R9+R13+R18</f>
        <v>78.709999999999994</v>
      </c>
      <c r="S8" s="6">
        <f t="shared" si="0"/>
        <v>187.13999999999996</v>
      </c>
      <c r="T8" s="6">
        <f>+T9+T13+T18</f>
        <v>196.07</v>
      </c>
      <c r="U8" s="6">
        <f t="shared" ref="U8" si="1">+U9+U13+U18</f>
        <v>102.62999999999998</v>
      </c>
      <c r="V8" s="158">
        <f t="shared" ref="V8:V18" si="2">+IFERROR((U8/I8-1)*100,"-")</f>
        <v>-47.358432498974153</v>
      </c>
    </row>
    <row r="9" spans="1:22" x14ac:dyDescent="0.25">
      <c r="A9" s="94" t="s">
        <v>233</v>
      </c>
      <c r="B9" s="164">
        <f>SUM(B10:B12)</f>
        <v>18.204472477999982</v>
      </c>
      <c r="C9" s="12">
        <f>+SUM(C10:C12)</f>
        <v>24.636810764000032</v>
      </c>
      <c r="D9" s="12">
        <v>40.4</v>
      </c>
      <c r="E9" s="12">
        <f>SUM(E10:E12)</f>
        <v>44.640000000000008</v>
      </c>
      <c r="F9" s="12">
        <f>SUM(F10:F12)</f>
        <v>51.690000000000005</v>
      </c>
      <c r="G9" s="12">
        <f>SUM(G10:G12)</f>
        <v>49.4</v>
      </c>
      <c r="H9" s="12">
        <v>39.659999999999997</v>
      </c>
      <c r="I9" s="12">
        <f>SUM(I10:I12)</f>
        <v>24.57</v>
      </c>
      <c r="J9" s="12">
        <f>SUM(J10:J12)</f>
        <v>21.04</v>
      </c>
      <c r="K9" s="12">
        <f>SUM(K10:K12)</f>
        <v>16.649999999999999</v>
      </c>
      <c r="L9" s="12">
        <f>SUM(L10:L12)</f>
        <v>21.3</v>
      </c>
      <c r="M9" s="12">
        <f>SUM(M10:M12)</f>
        <v>19.420000000000002</v>
      </c>
      <c r="N9" s="135">
        <v>25.21</v>
      </c>
      <c r="O9" s="12">
        <f>SUM(O10:O12)</f>
        <v>54.75</v>
      </c>
      <c r="P9" s="12">
        <f>SUM(P10:P12)</f>
        <v>85.460000000000008</v>
      </c>
      <c r="Q9" s="12">
        <f>SUM(Q10:Q12)</f>
        <v>73.59</v>
      </c>
      <c r="R9" s="12">
        <f t="shared" ref="R9" si="3">SUM(R10:R12)</f>
        <v>37.54</v>
      </c>
      <c r="S9" s="12">
        <f t="shared" ref="S9" si="4">SUM(S10:S12)</f>
        <v>47.42</v>
      </c>
      <c r="T9" s="12">
        <f t="shared" ref="T9" si="5">SUM(T10:T12)</f>
        <v>48.73</v>
      </c>
      <c r="U9" s="12">
        <f t="shared" ref="U9" si="6">SUM(U10:U12)</f>
        <v>45.269999999999996</v>
      </c>
      <c r="V9" s="159">
        <f t="shared" si="2"/>
        <v>84.249084249084234</v>
      </c>
    </row>
    <row r="10" spans="1:22" x14ac:dyDescent="0.25">
      <c r="A10" s="167" t="s">
        <v>15</v>
      </c>
      <c r="B10" s="311">
        <v>1.3593533039999997</v>
      </c>
      <c r="C10" s="311">
        <v>2.2049636250000004</v>
      </c>
      <c r="D10" s="311">
        <v>1.76</v>
      </c>
      <c r="E10" s="311">
        <v>1.52</v>
      </c>
      <c r="F10" s="311">
        <v>1.81</v>
      </c>
      <c r="G10" s="311">
        <v>2.57</v>
      </c>
      <c r="H10" s="311">
        <v>1.94</v>
      </c>
      <c r="I10" s="311">
        <v>1.87</v>
      </c>
      <c r="J10" s="311">
        <v>2.04</v>
      </c>
      <c r="K10" s="311">
        <v>2.52</v>
      </c>
      <c r="L10" s="311">
        <v>1.94</v>
      </c>
      <c r="M10" s="311">
        <v>2.75</v>
      </c>
      <c r="N10" s="391">
        <v>1.61</v>
      </c>
      <c r="O10" s="311">
        <v>2.61</v>
      </c>
      <c r="P10" s="311">
        <v>1.76</v>
      </c>
      <c r="Q10" s="311">
        <v>2.09</v>
      </c>
      <c r="R10" s="311">
        <v>2.48</v>
      </c>
      <c r="S10" s="311">
        <v>2.06</v>
      </c>
      <c r="T10" s="311">
        <v>2.5299999999999998</v>
      </c>
      <c r="U10" s="311">
        <v>1.49</v>
      </c>
      <c r="V10" s="160">
        <f t="shared" si="2"/>
        <v>-20.320855614973265</v>
      </c>
    </row>
    <row r="11" spans="1:22" x14ac:dyDescent="0.25">
      <c r="A11" s="167" t="s">
        <v>16</v>
      </c>
      <c r="B11" s="311">
        <v>14.319643222999982</v>
      </c>
      <c r="C11" s="311">
        <v>20.113396933000029</v>
      </c>
      <c r="D11" s="311">
        <v>34.340000000000003</v>
      </c>
      <c r="E11" s="311">
        <v>37.880000000000003</v>
      </c>
      <c r="F11" s="311">
        <v>45.56</v>
      </c>
      <c r="G11" s="311">
        <v>43.19</v>
      </c>
      <c r="H11" s="311">
        <v>35.79</v>
      </c>
      <c r="I11" s="311">
        <v>20.32</v>
      </c>
      <c r="J11" s="311">
        <v>16.87</v>
      </c>
      <c r="K11" s="311">
        <v>11.87</v>
      </c>
      <c r="L11" s="311">
        <v>16.579999999999998</v>
      </c>
      <c r="M11" s="311">
        <v>14.06</v>
      </c>
      <c r="N11" s="391">
        <v>19.57</v>
      </c>
      <c r="O11" s="311">
        <v>49.92</v>
      </c>
      <c r="P11" s="311">
        <v>79.2</v>
      </c>
      <c r="Q11" s="311">
        <v>68.02</v>
      </c>
      <c r="R11" s="311">
        <v>29.91</v>
      </c>
      <c r="S11" s="311">
        <v>40.79</v>
      </c>
      <c r="T11" s="311">
        <v>42.72</v>
      </c>
      <c r="U11" s="311">
        <v>40.299999999999997</v>
      </c>
      <c r="V11" s="160">
        <f t="shared" si="2"/>
        <v>98.32677165354329</v>
      </c>
    </row>
    <row r="12" spans="1:22" x14ac:dyDescent="0.25">
      <c r="A12" s="167" t="s">
        <v>19</v>
      </c>
      <c r="B12" s="311">
        <v>2.5254759510000007</v>
      </c>
      <c r="C12" s="311">
        <v>2.3184502060000001</v>
      </c>
      <c r="D12" s="311">
        <v>4.3</v>
      </c>
      <c r="E12" s="311">
        <v>5.24</v>
      </c>
      <c r="F12" s="311">
        <v>4.32</v>
      </c>
      <c r="G12" s="311">
        <v>3.64</v>
      </c>
      <c r="H12" s="311">
        <v>1.93</v>
      </c>
      <c r="I12" s="311">
        <v>2.38</v>
      </c>
      <c r="J12" s="311">
        <v>2.13</v>
      </c>
      <c r="K12" s="311">
        <v>2.2599999999999998</v>
      </c>
      <c r="L12" s="311">
        <v>2.78</v>
      </c>
      <c r="M12" s="311">
        <v>2.61</v>
      </c>
      <c r="N12" s="391">
        <v>4.03</v>
      </c>
      <c r="O12" s="311">
        <v>2.2200000000000002</v>
      </c>
      <c r="P12" s="311">
        <v>4.5</v>
      </c>
      <c r="Q12" s="311">
        <v>3.48</v>
      </c>
      <c r="R12" s="311">
        <v>5.15</v>
      </c>
      <c r="S12" s="311">
        <v>4.57</v>
      </c>
      <c r="T12" s="311">
        <v>3.48</v>
      </c>
      <c r="U12" s="311">
        <v>3.48</v>
      </c>
      <c r="V12" s="160">
        <f t="shared" si="2"/>
        <v>46.218487394957997</v>
      </c>
    </row>
    <row r="13" spans="1:22" x14ac:dyDescent="0.25">
      <c r="A13" s="94" t="s">
        <v>234</v>
      </c>
      <c r="B13" s="164">
        <f>SUM(B14:B17)</f>
        <v>5.8087955559999997</v>
      </c>
      <c r="C13" s="12">
        <f>+SUM(C14:C17)</f>
        <v>74.550259999999994</v>
      </c>
      <c r="D13" s="12">
        <v>109.24</v>
      </c>
      <c r="E13" s="12">
        <f>SUM(E14:E17)</f>
        <v>37.39</v>
      </c>
      <c r="F13" s="12">
        <f>SUM(F14:F17)</f>
        <v>161.01</v>
      </c>
      <c r="G13" s="12">
        <f>SUM(G14:G17)</f>
        <v>231.58</v>
      </c>
      <c r="H13" s="12">
        <v>212.05</v>
      </c>
      <c r="I13" s="12">
        <f>SUM(I14:I17)</f>
        <v>169.27</v>
      </c>
      <c r="J13" s="12">
        <f>SUM(J14:J17)</f>
        <v>103.01</v>
      </c>
      <c r="K13" s="12">
        <f>SUM(K14:K17)</f>
        <v>28.849999999999998</v>
      </c>
      <c r="L13" s="12">
        <f>SUM(L14:L17)</f>
        <v>18.059999999999999</v>
      </c>
      <c r="M13" s="12">
        <f>SUM(M14:M17)</f>
        <v>56.42</v>
      </c>
      <c r="N13" s="135">
        <v>101.68</v>
      </c>
      <c r="O13" s="12">
        <f>SUM(O14:O17)</f>
        <v>161.16</v>
      </c>
      <c r="P13" s="12">
        <f>SUM(P14:P17)</f>
        <v>165.76</v>
      </c>
      <c r="Q13" s="12">
        <f>SUM(Q14:Q17)</f>
        <v>107.78999999999999</v>
      </c>
      <c r="R13" s="12">
        <f t="shared" ref="R13" si="7">SUM(R14:R17)</f>
        <v>39.78</v>
      </c>
      <c r="S13" s="12">
        <f t="shared" ref="S13" si="8">SUM(S14:S17)</f>
        <v>137.98999999999998</v>
      </c>
      <c r="T13" s="12">
        <f t="shared" ref="T13" si="9">SUM(T14:T17)</f>
        <v>145.86000000000001</v>
      </c>
      <c r="U13" s="12">
        <f t="shared" ref="U13" si="10">SUM(U14:U17)</f>
        <v>56.37</v>
      </c>
      <c r="V13" s="159">
        <f t="shared" si="2"/>
        <v>-66.698174514089928</v>
      </c>
    </row>
    <row r="14" spans="1:22" x14ac:dyDescent="0.25">
      <c r="A14" s="167" t="s">
        <v>122</v>
      </c>
      <c r="B14" s="495">
        <v>2.641095</v>
      </c>
      <c r="C14" s="495">
        <v>57.284405</v>
      </c>
      <c r="D14" s="495">
        <v>100.21</v>
      </c>
      <c r="E14" s="495">
        <v>22.72</v>
      </c>
      <c r="F14" s="495">
        <v>156.58000000000001</v>
      </c>
      <c r="G14" s="495">
        <v>207.38</v>
      </c>
      <c r="H14" s="495">
        <v>167.49</v>
      </c>
      <c r="I14" s="495">
        <v>146</v>
      </c>
      <c r="J14" s="495">
        <v>64.55</v>
      </c>
      <c r="K14" s="495">
        <v>18.5</v>
      </c>
      <c r="L14" s="495">
        <v>8.4</v>
      </c>
      <c r="M14" s="495">
        <v>51.26</v>
      </c>
      <c r="N14" s="165">
        <v>93.37</v>
      </c>
      <c r="O14" s="157">
        <v>133.54</v>
      </c>
      <c r="P14" s="157">
        <v>142.18</v>
      </c>
      <c r="Q14" s="157">
        <v>97.28</v>
      </c>
      <c r="R14" s="157">
        <v>27.38</v>
      </c>
      <c r="S14" s="157">
        <v>121.74</v>
      </c>
      <c r="T14" s="157">
        <v>121.56</v>
      </c>
      <c r="U14" s="157">
        <v>35.619999999999997</v>
      </c>
      <c r="V14" s="160">
        <f t="shared" si="2"/>
        <v>-75.602739726027409</v>
      </c>
    </row>
    <row r="15" spans="1:22" x14ac:dyDescent="0.25">
      <c r="A15" s="167" t="s">
        <v>123</v>
      </c>
      <c r="B15" s="157">
        <v>0.76699200000000001</v>
      </c>
      <c r="C15" s="157">
        <v>0.8276300000000002</v>
      </c>
      <c r="D15" s="157">
        <v>0.78</v>
      </c>
      <c r="E15" s="157">
        <v>0.94</v>
      </c>
      <c r="F15" s="157">
        <v>0.64</v>
      </c>
      <c r="G15" s="157">
        <v>0.62</v>
      </c>
      <c r="H15" s="157">
        <v>0.47</v>
      </c>
      <c r="I15" s="157">
        <v>0.61</v>
      </c>
      <c r="J15" s="157">
        <v>0.48</v>
      </c>
      <c r="K15" s="157">
        <v>0.56000000000000005</v>
      </c>
      <c r="L15" s="157">
        <v>1.08</v>
      </c>
      <c r="M15" s="157">
        <v>0.85</v>
      </c>
      <c r="N15" s="165">
        <v>1.01</v>
      </c>
      <c r="O15" s="157">
        <v>0.37</v>
      </c>
      <c r="P15" s="157">
        <v>1.29</v>
      </c>
      <c r="Q15" s="157">
        <v>0.96</v>
      </c>
      <c r="R15" s="157">
        <v>1.43</v>
      </c>
      <c r="S15" s="157">
        <v>1.05</v>
      </c>
      <c r="T15" s="157">
        <v>1.22</v>
      </c>
      <c r="U15" s="157">
        <v>1.45</v>
      </c>
      <c r="V15" s="160">
        <f t="shared" si="2"/>
        <v>137.70491803278691</v>
      </c>
    </row>
    <row r="16" spans="1:22" x14ac:dyDescent="0.25">
      <c r="A16" s="167" t="s">
        <v>112</v>
      </c>
      <c r="B16" s="157">
        <v>0.43284000000000006</v>
      </c>
      <c r="C16" s="157">
        <v>13.668479999999999</v>
      </c>
      <c r="D16" s="157">
        <v>3.97</v>
      </c>
      <c r="E16" s="157">
        <v>9.0399999999999991</v>
      </c>
      <c r="F16" s="157">
        <v>2.29</v>
      </c>
      <c r="G16" s="157">
        <v>20.43</v>
      </c>
      <c r="H16" s="157">
        <v>40.04</v>
      </c>
      <c r="I16" s="157">
        <v>14.89</v>
      </c>
      <c r="J16" s="157">
        <v>34.72</v>
      </c>
      <c r="K16" s="157">
        <v>7.07</v>
      </c>
      <c r="L16" s="157">
        <v>6.61</v>
      </c>
      <c r="M16" s="157">
        <v>1.92</v>
      </c>
      <c r="N16" s="165">
        <v>2.82</v>
      </c>
      <c r="O16" s="157">
        <v>23.25</v>
      </c>
      <c r="P16" s="157">
        <v>20.010000000000002</v>
      </c>
      <c r="Q16" s="157">
        <v>7.43</v>
      </c>
      <c r="R16" s="157">
        <v>6.73</v>
      </c>
      <c r="S16" s="157">
        <v>12.92</v>
      </c>
      <c r="T16" s="157">
        <v>19.22</v>
      </c>
      <c r="U16" s="157">
        <v>17.73</v>
      </c>
      <c r="V16" s="160">
        <f t="shared" si="2"/>
        <v>19.073203492276704</v>
      </c>
    </row>
    <row r="17" spans="1:22" x14ac:dyDescent="0.25">
      <c r="A17" s="167" t="s">
        <v>216</v>
      </c>
      <c r="B17" s="157">
        <v>1.967868556</v>
      </c>
      <c r="C17" s="157">
        <v>2.7697450000000008</v>
      </c>
      <c r="D17" s="157">
        <v>4.28</v>
      </c>
      <c r="E17" s="157">
        <v>4.6900000000000004</v>
      </c>
      <c r="F17" s="157">
        <v>1.5</v>
      </c>
      <c r="G17" s="157">
        <v>3.15</v>
      </c>
      <c r="H17" s="157">
        <v>4.05</v>
      </c>
      <c r="I17" s="157">
        <v>7.77</v>
      </c>
      <c r="J17" s="157">
        <v>3.26</v>
      </c>
      <c r="K17" s="157">
        <v>2.72</v>
      </c>
      <c r="L17" s="157">
        <v>1.97</v>
      </c>
      <c r="M17" s="157">
        <v>2.39</v>
      </c>
      <c r="N17" s="165">
        <v>4.4800000000000004</v>
      </c>
      <c r="O17" s="157">
        <v>4</v>
      </c>
      <c r="P17" s="157">
        <v>2.2799999999999998</v>
      </c>
      <c r="Q17" s="157">
        <v>2.12</v>
      </c>
      <c r="R17" s="157">
        <v>4.24</v>
      </c>
      <c r="S17" s="157">
        <v>2.2799999999999998</v>
      </c>
      <c r="T17" s="157">
        <v>3.86</v>
      </c>
      <c r="U17" s="157">
        <v>1.57</v>
      </c>
      <c r="V17" s="160">
        <f t="shared" si="2"/>
        <v>-79.794079794079792</v>
      </c>
    </row>
    <row r="18" spans="1:22" x14ac:dyDescent="0.25">
      <c r="A18" s="168" t="s">
        <v>73</v>
      </c>
      <c r="B18" s="161">
        <v>1.014464096</v>
      </c>
      <c r="C18" s="161">
        <v>0.90572510399999995</v>
      </c>
      <c r="D18" s="161">
        <v>1.55</v>
      </c>
      <c r="E18" s="161">
        <v>1.3</v>
      </c>
      <c r="F18" s="161">
        <v>0.39</v>
      </c>
      <c r="G18" s="161">
        <v>1.32</v>
      </c>
      <c r="H18" s="161">
        <v>1.48</v>
      </c>
      <c r="I18" s="161">
        <v>1.1200000000000001</v>
      </c>
      <c r="J18" s="161">
        <v>0.89</v>
      </c>
      <c r="K18" s="161">
        <v>1.31</v>
      </c>
      <c r="L18" s="161">
        <v>0.85</v>
      </c>
      <c r="M18" s="161">
        <v>1.59</v>
      </c>
      <c r="N18" s="166">
        <v>0.87</v>
      </c>
      <c r="O18" s="161">
        <v>0.83</v>
      </c>
      <c r="P18" s="161">
        <v>2.09</v>
      </c>
      <c r="Q18" s="161">
        <v>1.3</v>
      </c>
      <c r="R18" s="161">
        <v>1.39</v>
      </c>
      <c r="S18" s="161">
        <v>1.73</v>
      </c>
      <c r="T18" s="161">
        <v>1.48</v>
      </c>
      <c r="U18" s="161">
        <v>0.99</v>
      </c>
      <c r="V18" s="162">
        <f t="shared" si="2"/>
        <v>-11.607142857142872</v>
      </c>
    </row>
    <row r="19" spans="1:22" x14ac:dyDescent="0.25">
      <c r="B19" s="220"/>
      <c r="C19" s="220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220"/>
    </row>
    <row r="20" spans="1:22" x14ac:dyDescent="0.25">
      <c r="A20" s="2" t="s">
        <v>23</v>
      </c>
      <c r="B20" s="220"/>
      <c r="C20" s="220"/>
      <c r="D20" s="302"/>
      <c r="E20" s="302"/>
      <c r="F20" s="302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20"/>
    </row>
    <row r="21" spans="1:22" x14ac:dyDescent="0.25">
      <c r="A21" s="517" t="s">
        <v>140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</row>
    <row r="22" spans="1:22" x14ac:dyDescent="0.25">
      <c r="A22" s="517" t="s">
        <v>207</v>
      </c>
      <c r="B22" s="220"/>
      <c r="C22" s="220"/>
      <c r="D22" s="302"/>
      <c r="E22" s="302"/>
      <c r="F22" s="302"/>
      <c r="G22" s="302"/>
      <c r="H22" s="302"/>
      <c r="I22" s="302"/>
      <c r="J22" s="302"/>
      <c r="K22" s="302"/>
      <c r="L22" s="302"/>
      <c r="M22" s="217"/>
      <c r="N22" s="302"/>
      <c r="O22" s="302"/>
      <c r="P22" s="302"/>
      <c r="Q22" s="302"/>
      <c r="R22" s="302"/>
      <c r="S22" s="302"/>
      <c r="T22" s="302"/>
      <c r="U22" s="302"/>
      <c r="V22" s="220"/>
    </row>
    <row r="24" spans="1:22" x14ac:dyDescent="0.25"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</row>
  </sheetData>
  <mergeCells count="3">
    <mergeCell ref="B6:M6"/>
    <mergeCell ref="N6:V6"/>
    <mergeCell ref="A6:A7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L32"/>
  <sheetViews>
    <sheetView showGridLines="0" zoomScaleNormal="100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AK1048576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98" customWidth="1"/>
    <col min="4" max="21" width="9.28515625" style="309" customWidth="1"/>
    <col min="22" max="22" width="12" customWidth="1"/>
  </cols>
  <sheetData>
    <row r="1" spans="1:22" x14ac:dyDescent="0.25">
      <c r="A1" s="29" t="s">
        <v>199</v>
      </c>
    </row>
    <row r="3" spans="1:22" x14ac:dyDescent="0.25">
      <c r="A3" s="14" t="s">
        <v>141</v>
      </c>
    </row>
    <row r="4" spans="1:22" ht="15" customHeight="1" x14ac:dyDescent="0.25">
      <c r="A4" s="57" t="s">
        <v>261</v>
      </c>
    </row>
    <row r="5" spans="1:22" x14ac:dyDescent="0.25">
      <c r="A5" s="57" t="s">
        <v>215</v>
      </c>
    </row>
    <row r="6" spans="1:22" x14ac:dyDescent="0.25">
      <c r="A6" s="19"/>
    </row>
    <row r="7" spans="1:22" ht="18.75" customHeight="1" x14ac:dyDescent="0.25">
      <c r="A7" s="519" t="s">
        <v>0</v>
      </c>
      <c r="B7" s="521">
        <v>2018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19">
        <v>2019</v>
      </c>
      <c r="O7" s="520"/>
      <c r="P7" s="520"/>
      <c r="Q7" s="520"/>
      <c r="R7" s="520"/>
      <c r="S7" s="520"/>
      <c r="T7" s="520"/>
      <c r="U7" s="520"/>
      <c r="V7" s="560"/>
    </row>
    <row r="8" spans="1:22" ht="27.75" customHeight="1" x14ac:dyDescent="0.25">
      <c r="A8" s="553"/>
      <c r="B8" s="458" t="s">
        <v>1</v>
      </c>
      <c r="C8" s="475" t="s">
        <v>2</v>
      </c>
      <c r="D8" s="451" t="s">
        <v>3</v>
      </c>
      <c r="E8" s="451" t="s">
        <v>4</v>
      </c>
      <c r="F8" s="451" t="s">
        <v>5</v>
      </c>
      <c r="G8" s="451" t="s">
        <v>6</v>
      </c>
      <c r="H8" s="451" t="s">
        <v>7</v>
      </c>
      <c r="I8" s="451" t="s">
        <v>8</v>
      </c>
      <c r="J8" s="451" t="s">
        <v>9</v>
      </c>
      <c r="K8" s="451" t="s">
        <v>10</v>
      </c>
      <c r="L8" s="451" t="s">
        <v>11</v>
      </c>
      <c r="M8" s="452" t="s">
        <v>12</v>
      </c>
      <c r="N8" s="451" t="s">
        <v>1</v>
      </c>
      <c r="O8" s="451" t="s">
        <v>2</v>
      </c>
      <c r="P8" s="461" t="s">
        <v>3</v>
      </c>
      <c r="Q8" s="461" t="s">
        <v>4</v>
      </c>
      <c r="R8" s="467" t="s">
        <v>5</v>
      </c>
      <c r="S8" s="467" t="s">
        <v>6</v>
      </c>
      <c r="T8" s="467" t="s">
        <v>7</v>
      </c>
      <c r="U8" s="467" t="s">
        <v>8</v>
      </c>
      <c r="V8" s="477" t="s">
        <v>271</v>
      </c>
    </row>
    <row r="9" spans="1:22" x14ac:dyDescent="0.25">
      <c r="A9" s="170" t="s">
        <v>13</v>
      </c>
      <c r="B9" s="134">
        <f>+B10+B14+B19</f>
        <v>101.57866487000008</v>
      </c>
      <c r="C9" s="6">
        <f>+SUM(C10+C14+C19)</f>
        <v>233.44930459999998</v>
      </c>
      <c r="D9" s="6">
        <v>301.94</v>
      </c>
      <c r="E9" s="6">
        <f>+E10+E14+E19</f>
        <v>206.78</v>
      </c>
      <c r="F9" s="6">
        <f>+F10+F14+F19</f>
        <v>420.65999999999991</v>
      </c>
      <c r="G9" s="6">
        <f>+G10+G14+G19</f>
        <v>527.06000000000006</v>
      </c>
      <c r="H9" s="6">
        <v>462.51000000000005</v>
      </c>
      <c r="I9" s="6">
        <f t="shared" ref="I9:O9" si="0">+I10+I14+I19</f>
        <v>362.12</v>
      </c>
      <c r="J9" s="6">
        <f t="shared" si="0"/>
        <v>252.39000000000001</v>
      </c>
      <c r="K9" s="6">
        <f t="shared" si="0"/>
        <v>129.1</v>
      </c>
      <c r="L9" s="6">
        <f t="shared" si="0"/>
        <v>114.21999999999998</v>
      </c>
      <c r="M9" s="6">
        <f t="shared" si="0"/>
        <v>160.73999999999998</v>
      </c>
      <c r="N9" s="134">
        <f t="shared" si="0"/>
        <v>246.26</v>
      </c>
      <c r="O9" s="6">
        <f t="shared" si="0"/>
        <v>377.65999999999997</v>
      </c>
      <c r="P9" s="6">
        <f>+P10+P14+P19</f>
        <v>432.11</v>
      </c>
      <c r="Q9" s="6">
        <f>+Q10+Q14+Q19</f>
        <v>323.82999999999993</v>
      </c>
      <c r="R9" s="6">
        <f t="shared" ref="R9" si="1">+R10+R14+R19</f>
        <v>175.35</v>
      </c>
      <c r="S9" s="6">
        <f>+S10+S14+S19</f>
        <v>364.08000000000004</v>
      </c>
      <c r="T9" s="6">
        <f t="shared" ref="T9:U9" si="2">+T10+T14+T19</f>
        <v>397.18</v>
      </c>
      <c r="U9" s="6">
        <f t="shared" si="2"/>
        <v>238.86999999999998</v>
      </c>
      <c r="V9" s="125">
        <f t="shared" ref="V9:V19" si="3">+IFERROR((U9/I9-1)*100,"-")</f>
        <v>-34.035678780514758</v>
      </c>
    </row>
    <row r="10" spans="1:22" x14ac:dyDescent="0.25">
      <c r="A10" s="98" t="s">
        <v>14</v>
      </c>
      <c r="B10" s="135">
        <f>SUM(B11:B13)</f>
        <v>87.292303030000085</v>
      </c>
      <c r="C10" s="12">
        <f>+SUM(C11:C13)</f>
        <v>102.58876002999997</v>
      </c>
      <c r="D10" s="12">
        <v>129.43</v>
      </c>
      <c r="E10" s="12">
        <f>SUM(E11:E13)</f>
        <v>132.41999999999999</v>
      </c>
      <c r="F10" s="12">
        <f>SUM(F11:F13)</f>
        <v>157.22999999999999</v>
      </c>
      <c r="G10" s="12">
        <f>SUM(G11:G13)</f>
        <v>162.84</v>
      </c>
      <c r="H10" s="12">
        <v>138.78</v>
      </c>
      <c r="I10" s="12">
        <f t="shared" ref="I10:Q10" si="4">SUM(I11:I13)</f>
        <v>97.78</v>
      </c>
      <c r="J10" s="12">
        <f t="shared" si="4"/>
        <v>84.66</v>
      </c>
      <c r="K10" s="12">
        <f t="shared" si="4"/>
        <v>75.030000000000015</v>
      </c>
      <c r="L10" s="12">
        <f t="shared" si="4"/>
        <v>81.669999999999987</v>
      </c>
      <c r="M10" s="12">
        <f t="shared" si="4"/>
        <v>67.72999999999999</v>
      </c>
      <c r="N10" s="135">
        <f t="shared" si="4"/>
        <v>84.570000000000007</v>
      </c>
      <c r="O10" s="12">
        <f t="shared" si="4"/>
        <v>124.19999999999999</v>
      </c>
      <c r="P10" s="12">
        <f t="shared" si="4"/>
        <v>176.81</v>
      </c>
      <c r="Q10" s="12">
        <f t="shared" si="4"/>
        <v>159.64999999999998</v>
      </c>
      <c r="R10" s="12">
        <f t="shared" ref="R10" si="5">SUM(R11:R13)</f>
        <v>102.12</v>
      </c>
      <c r="S10" s="12">
        <f>SUM(S11:S13)</f>
        <v>141.86000000000001</v>
      </c>
      <c r="T10" s="12">
        <f t="shared" ref="T10" si="6">SUM(T11:T13)</f>
        <v>155.02000000000001</v>
      </c>
      <c r="U10" s="12">
        <f t="shared" ref="U10" si="7">SUM(U11:U13)</f>
        <v>136.69</v>
      </c>
      <c r="V10" s="127">
        <f t="shared" si="3"/>
        <v>39.793413786050301</v>
      </c>
    </row>
    <row r="11" spans="1:22" x14ac:dyDescent="0.25">
      <c r="A11" s="171" t="s">
        <v>15</v>
      </c>
      <c r="B11" s="173">
        <v>5.3053500000000016</v>
      </c>
      <c r="C11" s="174">
        <v>7.8594141299999984</v>
      </c>
      <c r="D11" s="174">
        <v>6.84</v>
      </c>
      <c r="E11" s="174">
        <v>6.28</v>
      </c>
      <c r="F11" s="174">
        <v>8.9</v>
      </c>
      <c r="G11" s="174">
        <v>11.98</v>
      </c>
      <c r="H11" s="174">
        <v>9.8000000000000007</v>
      </c>
      <c r="I11" s="174">
        <v>10.17</v>
      </c>
      <c r="J11" s="174">
        <v>9.9499999999999993</v>
      </c>
      <c r="K11" s="174">
        <v>11.46</v>
      </c>
      <c r="L11" s="174">
        <v>8.58</v>
      </c>
      <c r="M11" s="174">
        <v>11.4</v>
      </c>
      <c r="N11" s="173">
        <v>5.89</v>
      </c>
      <c r="O11" s="174">
        <v>8.69</v>
      </c>
      <c r="P11" s="174">
        <v>6.73</v>
      </c>
      <c r="Q11" s="174">
        <v>6.92</v>
      </c>
      <c r="R11" s="174">
        <v>9.3000000000000007</v>
      </c>
      <c r="S11" s="174">
        <v>7.58</v>
      </c>
      <c r="T11" s="174">
        <v>10.59</v>
      </c>
      <c r="U11" s="174">
        <v>7.44</v>
      </c>
      <c r="V11" s="129">
        <f t="shared" si="3"/>
        <v>-26.843657817109147</v>
      </c>
    </row>
    <row r="12" spans="1:22" x14ac:dyDescent="0.25">
      <c r="A12" s="171" t="s">
        <v>16</v>
      </c>
      <c r="B12" s="173">
        <v>77.068213100000079</v>
      </c>
      <c r="C12" s="174">
        <v>89.351816169999964</v>
      </c>
      <c r="D12" s="174">
        <v>116.03</v>
      </c>
      <c r="E12" s="174">
        <v>118.3</v>
      </c>
      <c r="F12" s="174">
        <v>141.16999999999999</v>
      </c>
      <c r="G12" s="174">
        <v>143.05000000000001</v>
      </c>
      <c r="H12" s="174">
        <v>123.27</v>
      </c>
      <c r="I12" s="174">
        <v>81.069999999999993</v>
      </c>
      <c r="J12" s="174">
        <v>69.849999999999994</v>
      </c>
      <c r="K12" s="174">
        <v>57.81</v>
      </c>
      <c r="L12" s="174">
        <v>66.63</v>
      </c>
      <c r="M12" s="174">
        <v>50.23</v>
      </c>
      <c r="N12" s="173">
        <v>73.930000000000007</v>
      </c>
      <c r="O12" s="174">
        <v>108.49</v>
      </c>
      <c r="P12" s="174">
        <v>163.52000000000001</v>
      </c>
      <c r="Q12" s="174">
        <v>147.19999999999999</v>
      </c>
      <c r="R12" s="174">
        <v>85.28</v>
      </c>
      <c r="S12" s="174">
        <v>128.07</v>
      </c>
      <c r="T12" s="174">
        <v>138.11000000000001</v>
      </c>
      <c r="U12" s="174">
        <v>123.91</v>
      </c>
      <c r="V12" s="129">
        <f t="shared" si="3"/>
        <v>52.843221906993953</v>
      </c>
    </row>
    <row r="13" spans="1:22" x14ac:dyDescent="0.25">
      <c r="A13" s="171" t="s">
        <v>19</v>
      </c>
      <c r="B13" s="173">
        <v>4.918739930000001</v>
      </c>
      <c r="C13" s="174">
        <v>5.37752973</v>
      </c>
      <c r="D13" s="174">
        <v>6.56</v>
      </c>
      <c r="E13" s="174">
        <v>7.84</v>
      </c>
      <c r="F13" s="174">
        <v>7.16</v>
      </c>
      <c r="G13" s="174">
        <v>7.81</v>
      </c>
      <c r="H13" s="174">
        <v>5.71</v>
      </c>
      <c r="I13" s="174">
        <v>6.54</v>
      </c>
      <c r="J13" s="174">
        <v>4.8600000000000003</v>
      </c>
      <c r="K13" s="174">
        <v>5.76</v>
      </c>
      <c r="L13" s="174">
        <v>6.46</v>
      </c>
      <c r="M13" s="174">
        <v>6.1</v>
      </c>
      <c r="N13" s="173">
        <v>4.75</v>
      </c>
      <c r="O13" s="174">
        <v>7.02</v>
      </c>
      <c r="P13" s="174">
        <v>6.56</v>
      </c>
      <c r="Q13" s="174">
        <v>5.53</v>
      </c>
      <c r="R13" s="174">
        <v>7.54</v>
      </c>
      <c r="S13" s="174">
        <v>6.21</v>
      </c>
      <c r="T13" s="174">
        <v>6.32</v>
      </c>
      <c r="U13" s="174">
        <v>5.34</v>
      </c>
      <c r="V13" s="129">
        <f t="shared" si="3"/>
        <v>-18.348623853211009</v>
      </c>
    </row>
    <row r="14" spans="1:22" x14ac:dyDescent="0.25">
      <c r="A14" s="98" t="s">
        <v>110</v>
      </c>
      <c r="B14" s="135">
        <f>SUM(B15:B18)</f>
        <v>11.18284847</v>
      </c>
      <c r="C14" s="12">
        <f>+SUM(C15:C18)</f>
        <v>127.62901008</v>
      </c>
      <c r="D14" s="12">
        <v>168.1</v>
      </c>
      <c r="E14" s="12">
        <f>SUM(E15:E18)</f>
        <v>70.12</v>
      </c>
      <c r="F14" s="12">
        <f>SUM(F15:F18)</f>
        <v>261.33999999999997</v>
      </c>
      <c r="G14" s="12">
        <f>SUM(G15:G18)</f>
        <v>360.14</v>
      </c>
      <c r="H14" s="12">
        <v>319.32000000000005</v>
      </c>
      <c r="I14" s="12">
        <f t="shared" ref="I14:Q14" si="8">SUM(I15:I18)</f>
        <v>260.57</v>
      </c>
      <c r="J14" s="12">
        <f t="shared" si="8"/>
        <v>164.87</v>
      </c>
      <c r="K14" s="12">
        <f t="shared" si="8"/>
        <v>50.87</v>
      </c>
      <c r="L14" s="12">
        <f t="shared" si="8"/>
        <v>30.639999999999997</v>
      </c>
      <c r="M14" s="12">
        <f t="shared" si="8"/>
        <v>90.17</v>
      </c>
      <c r="N14" s="135">
        <f t="shared" si="8"/>
        <v>158.98999999999998</v>
      </c>
      <c r="O14" s="12">
        <f t="shared" si="8"/>
        <v>251.1</v>
      </c>
      <c r="P14" s="12">
        <f t="shared" si="8"/>
        <v>251.06000000000003</v>
      </c>
      <c r="Q14" s="12">
        <f t="shared" si="8"/>
        <v>160.15999999999997</v>
      </c>
      <c r="R14" s="12">
        <f t="shared" ref="R14" si="9">SUM(R15:R18)</f>
        <v>69.349999999999994</v>
      </c>
      <c r="S14" s="12">
        <f>SUM(S15:S18)</f>
        <v>217.99</v>
      </c>
      <c r="T14" s="12">
        <f t="shared" ref="T14" si="10">SUM(T15:T18)</f>
        <v>239.1</v>
      </c>
      <c r="U14" s="12">
        <f t="shared" ref="U14" si="11">SUM(U15:U18)</f>
        <v>98.509999999999991</v>
      </c>
      <c r="V14" s="127">
        <f t="shared" si="3"/>
        <v>-62.194419925547841</v>
      </c>
    </row>
    <row r="15" spans="1:22" x14ac:dyDescent="0.25">
      <c r="A15" s="171" t="s">
        <v>122</v>
      </c>
      <c r="B15" s="173">
        <v>3.4856527100000001</v>
      </c>
      <c r="C15" s="174">
        <v>80.173391180000024</v>
      </c>
      <c r="D15" s="174">
        <v>144.13999999999999</v>
      </c>
      <c r="E15" s="174">
        <v>33.53</v>
      </c>
      <c r="F15" s="174">
        <v>250.32</v>
      </c>
      <c r="G15" s="174">
        <v>326.55</v>
      </c>
      <c r="H15" s="174">
        <v>256.29000000000002</v>
      </c>
      <c r="I15" s="174">
        <v>218.42</v>
      </c>
      <c r="J15" s="174">
        <v>99.61</v>
      </c>
      <c r="K15" s="174">
        <v>28.65</v>
      </c>
      <c r="L15" s="174">
        <v>12.44</v>
      </c>
      <c r="M15" s="174">
        <v>77.86</v>
      </c>
      <c r="N15" s="173">
        <v>138.34</v>
      </c>
      <c r="O15" s="174">
        <v>194.94</v>
      </c>
      <c r="P15" s="174">
        <v>203.36</v>
      </c>
      <c r="Q15" s="174">
        <v>138.97999999999999</v>
      </c>
      <c r="R15" s="174">
        <v>40.369999999999997</v>
      </c>
      <c r="S15" s="174">
        <v>184.65</v>
      </c>
      <c r="T15" s="174">
        <v>183.88</v>
      </c>
      <c r="U15" s="174">
        <v>54.14</v>
      </c>
      <c r="V15" s="129">
        <f t="shared" si="3"/>
        <v>-75.212892592253453</v>
      </c>
    </row>
    <row r="16" spans="1:22" x14ac:dyDescent="0.25">
      <c r="A16" s="171" t="s">
        <v>123</v>
      </c>
      <c r="B16" s="173">
        <v>0.69174235000000006</v>
      </c>
      <c r="C16" s="174">
        <v>0.71756015000000006</v>
      </c>
      <c r="D16" s="174">
        <v>0.95</v>
      </c>
      <c r="E16" s="174">
        <v>1.2</v>
      </c>
      <c r="F16" s="174">
        <v>0.73</v>
      </c>
      <c r="G16" s="174">
        <v>0.63</v>
      </c>
      <c r="H16" s="174">
        <v>0.54</v>
      </c>
      <c r="I16" s="174">
        <v>0.63</v>
      </c>
      <c r="J16" s="174">
        <v>0.55000000000000004</v>
      </c>
      <c r="K16" s="174">
        <v>0.52</v>
      </c>
      <c r="L16" s="174">
        <v>1.1100000000000001</v>
      </c>
      <c r="M16" s="174">
        <v>0.8</v>
      </c>
      <c r="N16" s="173">
        <v>0.95</v>
      </c>
      <c r="O16" s="174">
        <v>0.39</v>
      </c>
      <c r="P16" s="174">
        <v>1.43</v>
      </c>
      <c r="Q16" s="174">
        <v>0.92</v>
      </c>
      <c r="R16" s="174">
        <v>1.5</v>
      </c>
      <c r="S16" s="174">
        <v>1.1299999999999999</v>
      </c>
      <c r="T16" s="174">
        <v>1.21</v>
      </c>
      <c r="U16" s="174">
        <v>1.3</v>
      </c>
      <c r="V16" s="129">
        <f t="shared" si="3"/>
        <v>106.34920634920637</v>
      </c>
    </row>
    <row r="17" spans="1:168" x14ac:dyDescent="0.25">
      <c r="A17" s="171" t="s">
        <v>112</v>
      </c>
      <c r="B17" s="173">
        <v>0.70659657000000009</v>
      </c>
      <c r="C17" s="174">
        <v>37.853949319999991</v>
      </c>
      <c r="D17" s="174">
        <v>10.24</v>
      </c>
      <c r="E17" s="174">
        <v>22.25</v>
      </c>
      <c r="F17" s="174">
        <v>3.86</v>
      </c>
      <c r="G17" s="174">
        <v>25.51</v>
      </c>
      <c r="H17" s="174">
        <v>50.2</v>
      </c>
      <c r="I17" s="174">
        <v>22.39</v>
      </c>
      <c r="J17" s="174">
        <v>56.09</v>
      </c>
      <c r="K17" s="174">
        <v>11.77</v>
      </c>
      <c r="L17" s="174">
        <v>10.57</v>
      </c>
      <c r="M17" s="174">
        <v>3.11</v>
      </c>
      <c r="N17" s="173">
        <v>4.7300000000000004</v>
      </c>
      <c r="O17" s="174">
        <v>44.25</v>
      </c>
      <c r="P17" s="174">
        <v>39.020000000000003</v>
      </c>
      <c r="Q17" s="174">
        <v>12.79</v>
      </c>
      <c r="R17" s="174">
        <v>12.54</v>
      </c>
      <c r="S17" s="174">
        <v>24.37</v>
      </c>
      <c r="T17" s="174">
        <v>39.04</v>
      </c>
      <c r="U17" s="174">
        <v>37.04</v>
      </c>
      <c r="V17" s="129">
        <f t="shared" si="3"/>
        <v>65.430995980348357</v>
      </c>
    </row>
    <row r="18" spans="1:168" x14ac:dyDescent="0.25">
      <c r="A18" s="171" t="s">
        <v>139</v>
      </c>
      <c r="B18" s="173">
        <v>6.29885684</v>
      </c>
      <c r="C18" s="174">
        <v>8.8841094300000023</v>
      </c>
      <c r="D18" s="174">
        <v>12.77</v>
      </c>
      <c r="E18" s="174">
        <v>13.14</v>
      </c>
      <c r="F18" s="174">
        <v>6.43</v>
      </c>
      <c r="G18" s="174">
        <v>7.45</v>
      </c>
      <c r="H18" s="174">
        <v>12.29</v>
      </c>
      <c r="I18" s="174">
        <v>19.13</v>
      </c>
      <c r="J18" s="174">
        <v>8.6199999999999992</v>
      </c>
      <c r="K18" s="174">
        <v>9.93</v>
      </c>
      <c r="L18" s="174">
        <v>6.52</v>
      </c>
      <c r="M18" s="174">
        <v>8.4</v>
      </c>
      <c r="N18" s="173">
        <v>14.97</v>
      </c>
      <c r="O18" s="174">
        <v>11.52</v>
      </c>
      <c r="P18" s="174">
        <v>7.25</v>
      </c>
      <c r="Q18" s="174">
        <v>7.47</v>
      </c>
      <c r="R18" s="174">
        <v>14.94</v>
      </c>
      <c r="S18" s="174">
        <v>7.84</v>
      </c>
      <c r="T18" s="174">
        <v>14.97</v>
      </c>
      <c r="U18" s="174">
        <v>6.03</v>
      </c>
      <c r="V18" s="129">
        <f t="shared" si="3"/>
        <v>-68.478829064296917</v>
      </c>
      <c r="FL18">
        <v>0</v>
      </c>
    </row>
    <row r="19" spans="1:168" x14ac:dyDescent="0.25">
      <c r="A19" s="172" t="s">
        <v>73</v>
      </c>
      <c r="B19" s="175">
        <v>3.1035133699999995</v>
      </c>
      <c r="C19" s="176">
        <v>3.2315344899999996</v>
      </c>
      <c r="D19" s="176">
        <v>4.41</v>
      </c>
      <c r="E19" s="176">
        <v>4.24</v>
      </c>
      <c r="F19" s="176">
        <v>2.09</v>
      </c>
      <c r="G19" s="176">
        <v>4.08</v>
      </c>
      <c r="H19" s="176">
        <v>4.41</v>
      </c>
      <c r="I19" s="176">
        <v>3.77</v>
      </c>
      <c r="J19" s="176">
        <v>2.86</v>
      </c>
      <c r="K19" s="176">
        <v>3.2</v>
      </c>
      <c r="L19" s="176">
        <v>1.91</v>
      </c>
      <c r="M19" s="176">
        <v>2.84</v>
      </c>
      <c r="N19" s="175">
        <v>2.7</v>
      </c>
      <c r="O19" s="176">
        <v>2.36</v>
      </c>
      <c r="P19" s="176">
        <v>4.24</v>
      </c>
      <c r="Q19" s="176">
        <v>4.0199999999999996</v>
      </c>
      <c r="R19" s="176">
        <v>3.88</v>
      </c>
      <c r="S19" s="176">
        <v>4.2300000000000004</v>
      </c>
      <c r="T19" s="176">
        <v>3.06</v>
      </c>
      <c r="U19" s="176">
        <v>3.67</v>
      </c>
      <c r="V19" s="169">
        <f t="shared" si="3"/>
        <v>-2.6525198938992078</v>
      </c>
    </row>
    <row r="20" spans="1:168" x14ac:dyDescent="0.25">
      <c r="A20" s="330" t="s">
        <v>23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</row>
    <row r="21" spans="1:168" ht="18.75" x14ac:dyDescent="0.3">
      <c r="A21" s="3" t="s">
        <v>140</v>
      </c>
      <c r="B21" s="218"/>
      <c r="M21" s="217"/>
      <c r="N21" s="395"/>
      <c r="O21" s="395"/>
      <c r="P21" s="395"/>
      <c r="Q21" s="395"/>
      <c r="R21" s="395"/>
      <c r="S21" s="395"/>
      <c r="T21" s="395"/>
      <c r="U21" s="395"/>
      <c r="V21" s="396"/>
    </row>
    <row r="22" spans="1:168" ht="18.75" x14ac:dyDescent="0.3">
      <c r="A22" s="517" t="s">
        <v>207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396"/>
    </row>
    <row r="23" spans="1:168" x14ac:dyDescent="0.25">
      <c r="B23" s="218"/>
      <c r="C23" s="217"/>
      <c r="U23" s="217"/>
    </row>
    <row r="24" spans="1:168" x14ac:dyDescent="0.25">
      <c r="B24" s="218"/>
      <c r="C24" s="217"/>
      <c r="M24" s="496"/>
    </row>
    <row r="25" spans="1:168" x14ac:dyDescent="0.25">
      <c r="B25" s="218"/>
      <c r="C25" s="217"/>
      <c r="M25" s="311"/>
    </row>
    <row r="26" spans="1:168" x14ac:dyDescent="0.25">
      <c r="B26" s="218"/>
      <c r="C26" s="217"/>
      <c r="M26" s="217"/>
    </row>
    <row r="27" spans="1:168" x14ac:dyDescent="0.25">
      <c r="B27" s="218"/>
      <c r="C27" s="217"/>
    </row>
    <row r="28" spans="1:168" x14ac:dyDescent="0.25">
      <c r="B28" s="218"/>
      <c r="C28" s="217"/>
    </row>
    <row r="29" spans="1:168" x14ac:dyDescent="0.25">
      <c r="B29" s="218"/>
      <c r="C29" s="217"/>
    </row>
    <row r="30" spans="1:168" x14ac:dyDescent="0.25">
      <c r="B30" s="218"/>
      <c r="C30" s="217"/>
    </row>
    <row r="31" spans="1:168" x14ac:dyDescent="0.25">
      <c r="B31" s="218"/>
      <c r="C31" s="217"/>
    </row>
    <row r="32" spans="1:168" x14ac:dyDescent="0.25">
      <c r="B32" s="218"/>
      <c r="C32" s="217"/>
    </row>
  </sheetData>
  <mergeCells count="3">
    <mergeCell ref="B7:M7"/>
    <mergeCell ref="N7:V7"/>
    <mergeCell ref="A7:A8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9"/>
  <sheetViews>
    <sheetView showGridLines="0" zoomScale="130" zoomScaleNormal="130" workbookViewId="0">
      <pane ySplit="7" topLeftCell="A8" activePane="bottomLeft" state="frozen"/>
      <selection pane="bottomLeft" activeCell="C23" sqref="C23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20" customWidth="1"/>
  </cols>
  <sheetData>
    <row r="1" spans="1:5" x14ac:dyDescent="0.25">
      <c r="A1" s="183" t="s">
        <v>199</v>
      </c>
    </row>
    <row r="3" spans="1:5" x14ac:dyDescent="0.25">
      <c r="A3" s="571" t="s">
        <v>142</v>
      </c>
      <c r="B3" s="571"/>
      <c r="C3" s="571"/>
      <c r="D3" s="571"/>
    </row>
    <row r="4" spans="1:5" ht="15" customHeight="1" x14ac:dyDescent="0.25">
      <c r="A4" s="57" t="s">
        <v>262</v>
      </c>
      <c r="B4" s="57"/>
      <c r="C4" s="225"/>
      <c r="D4" s="225"/>
    </row>
    <row r="5" spans="1:5" ht="15" customHeight="1" x14ac:dyDescent="0.25">
      <c r="A5" s="227"/>
      <c r="B5" s="57"/>
      <c r="C5" s="225"/>
      <c r="D5" s="225"/>
    </row>
    <row r="6" spans="1:5" x14ac:dyDescent="0.25">
      <c r="A6" s="572" t="s">
        <v>143</v>
      </c>
      <c r="B6" s="479" t="s">
        <v>122</v>
      </c>
      <c r="C6" s="480" t="s">
        <v>144</v>
      </c>
      <c r="D6" s="481" t="s">
        <v>145</v>
      </c>
      <c r="E6" s="226"/>
    </row>
    <row r="7" spans="1:5" x14ac:dyDescent="0.25">
      <c r="A7" s="573"/>
      <c r="B7" s="482" t="s">
        <v>146</v>
      </c>
      <c r="C7" s="483" t="s">
        <v>147</v>
      </c>
      <c r="D7" s="484" t="s">
        <v>148</v>
      </c>
      <c r="E7" s="226"/>
    </row>
    <row r="8" spans="1:5" x14ac:dyDescent="0.25">
      <c r="A8" s="252">
        <v>2018</v>
      </c>
      <c r="B8" s="251"/>
      <c r="C8" s="251"/>
      <c r="D8" s="256"/>
      <c r="E8" s="23"/>
    </row>
    <row r="9" spans="1:5" x14ac:dyDescent="0.25">
      <c r="A9" s="253" t="s">
        <v>97</v>
      </c>
      <c r="B9" s="250">
        <v>1577.27</v>
      </c>
      <c r="C9" s="250">
        <v>316.85000000000002</v>
      </c>
      <c r="D9" s="254">
        <v>352.91</v>
      </c>
      <c r="E9" s="23"/>
    </row>
    <row r="10" spans="1:5" s="299" customFormat="1" x14ac:dyDescent="0.25">
      <c r="A10" s="255" t="s">
        <v>149</v>
      </c>
      <c r="B10" s="250">
        <v>1600</v>
      </c>
      <c r="C10" s="250">
        <v>354.4</v>
      </c>
      <c r="D10" s="254">
        <v>363.05</v>
      </c>
      <c r="E10" s="23"/>
    </row>
    <row r="11" spans="1:5" s="309" customFormat="1" x14ac:dyDescent="0.25">
      <c r="A11" s="255" t="s">
        <v>150</v>
      </c>
      <c r="B11" s="250">
        <v>1600</v>
      </c>
      <c r="C11" s="250">
        <v>382.9</v>
      </c>
      <c r="D11" s="254">
        <v>374.78</v>
      </c>
      <c r="E11" s="23"/>
    </row>
    <row r="12" spans="1:5" s="309" customFormat="1" x14ac:dyDescent="0.25">
      <c r="A12" s="255" t="s">
        <v>151</v>
      </c>
      <c r="B12" s="250">
        <v>1575</v>
      </c>
      <c r="C12" s="250">
        <v>374.11</v>
      </c>
      <c r="D12" s="254">
        <v>385.73</v>
      </c>
      <c r="E12" s="23"/>
    </row>
    <row r="13" spans="1:5" s="309" customFormat="1" x14ac:dyDescent="0.25">
      <c r="A13" s="255" t="s">
        <v>152</v>
      </c>
      <c r="B13" s="250">
        <v>1495</v>
      </c>
      <c r="C13" s="250">
        <v>392.86</v>
      </c>
      <c r="D13" s="254">
        <v>367.26</v>
      </c>
      <c r="E13" s="23"/>
    </row>
    <row r="14" spans="1:5" s="309" customFormat="1" x14ac:dyDescent="0.25">
      <c r="A14" s="255" t="s">
        <v>153</v>
      </c>
      <c r="B14" s="250">
        <v>1475</v>
      </c>
      <c r="C14" s="250">
        <v>350.95</v>
      </c>
      <c r="D14" s="254">
        <v>335.23</v>
      </c>
      <c r="E14" s="23"/>
    </row>
    <row r="15" spans="1:5" s="309" customFormat="1" x14ac:dyDescent="0.25">
      <c r="A15" s="255" t="s">
        <v>154</v>
      </c>
      <c r="B15" s="250">
        <v>1475</v>
      </c>
      <c r="C15" s="250">
        <v>340.43</v>
      </c>
      <c r="D15" s="254">
        <v>306.49</v>
      </c>
      <c r="E15" s="23"/>
    </row>
    <row r="16" spans="1:5" s="309" customFormat="1" x14ac:dyDescent="0.25">
      <c r="A16" s="255" t="s">
        <v>155</v>
      </c>
      <c r="B16" s="250">
        <v>1475</v>
      </c>
      <c r="C16" s="250">
        <v>332.62</v>
      </c>
      <c r="D16" s="254">
        <v>308.47000000000003</v>
      </c>
      <c r="E16" s="23"/>
    </row>
    <row r="17" spans="1:5" s="309" customFormat="1" x14ac:dyDescent="0.25">
      <c r="A17" s="255" t="s">
        <v>235</v>
      </c>
      <c r="B17" s="250">
        <v>1475</v>
      </c>
      <c r="C17" s="250">
        <v>320.75</v>
      </c>
      <c r="D17" s="254">
        <v>288.24</v>
      </c>
      <c r="E17" s="23"/>
    </row>
    <row r="18" spans="1:5" s="309" customFormat="1" ht="13.5" customHeight="1" x14ac:dyDescent="0.25">
      <c r="A18" s="255" t="s">
        <v>156</v>
      </c>
      <c r="B18" s="250">
        <v>1475</v>
      </c>
      <c r="C18" s="250">
        <v>317.52</v>
      </c>
      <c r="D18" s="254">
        <v>292.68</v>
      </c>
      <c r="E18" s="23"/>
    </row>
    <row r="19" spans="1:5" s="309" customFormat="1" x14ac:dyDescent="0.25">
      <c r="A19" s="255" t="s">
        <v>157</v>
      </c>
      <c r="B19" s="250">
        <v>1475</v>
      </c>
      <c r="C19" s="250">
        <v>310.88</v>
      </c>
      <c r="D19" s="254">
        <v>307.60000000000002</v>
      </c>
      <c r="E19" s="23"/>
    </row>
    <row r="20" spans="1:5" s="309" customFormat="1" x14ac:dyDescent="0.25">
      <c r="A20" s="253" t="s">
        <v>158</v>
      </c>
      <c r="B20" s="250">
        <v>1475</v>
      </c>
      <c r="C20" s="250">
        <v>310.8</v>
      </c>
      <c r="D20" s="254">
        <v>315.37</v>
      </c>
      <c r="E20" s="23"/>
    </row>
    <row r="21" spans="1:5" s="309" customFormat="1" x14ac:dyDescent="0.25">
      <c r="A21" s="252">
        <v>2019</v>
      </c>
      <c r="B21" s="251"/>
      <c r="C21" s="251"/>
      <c r="D21" s="256"/>
      <c r="E21" s="23"/>
    </row>
    <row r="22" spans="1:5" s="309" customFormat="1" x14ac:dyDescent="0.25">
      <c r="A22" s="255" t="s">
        <v>97</v>
      </c>
      <c r="B22" s="250">
        <v>1475</v>
      </c>
      <c r="C22" s="250">
        <v>345.86</v>
      </c>
      <c r="D22" s="254">
        <v>315.31</v>
      </c>
      <c r="E22" s="23"/>
    </row>
    <row r="23" spans="1:5" s="309" customFormat="1" x14ac:dyDescent="0.25">
      <c r="A23" s="255" t="s">
        <v>149</v>
      </c>
      <c r="B23" s="250">
        <v>1466.25</v>
      </c>
      <c r="C23" s="250">
        <v>336.12</v>
      </c>
      <c r="D23" s="254">
        <v>315.7</v>
      </c>
      <c r="E23" s="23"/>
    </row>
    <row r="24" spans="1:5" s="309" customFormat="1" x14ac:dyDescent="0.25">
      <c r="A24" s="255" t="s">
        <v>150</v>
      </c>
      <c r="B24" s="250">
        <v>1430.3</v>
      </c>
      <c r="C24" s="250">
        <v>339.1</v>
      </c>
      <c r="D24" s="254">
        <v>309.75</v>
      </c>
      <c r="E24" s="23"/>
    </row>
    <row r="25" spans="1:5" s="309" customFormat="1" x14ac:dyDescent="0.25">
      <c r="A25" s="255" t="s">
        <v>151</v>
      </c>
      <c r="B25" s="250">
        <v>1502.22</v>
      </c>
      <c r="C25" s="250">
        <v>339.57</v>
      </c>
      <c r="D25" s="254">
        <v>305.70999999999998</v>
      </c>
      <c r="E25" s="23"/>
    </row>
    <row r="26" spans="1:5" s="309" customFormat="1" x14ac:dyDescent="0.25">
      <c r="A26" s="255" t="s">
        <v>152</v>
      </c>
      <c r="B26" s="250">
        <v>1525</v>
      </c>
      <c r="C26" s="250">
        <v>299.5</v>
      </c>
      <c r="D26" s="254">
        <v>296.52</v>
      </c>
      <c r="E26" s="23"/>
    </row>
    <row r="27" spans="1:5" s="309" customFormat="1" x14ac:dyDescent="0.25">
      <c r="A27" s="255" t="s">
        <v>153</v>
      </c>
      <c r="B27" s="250">
        <v>1525</v>
      </c>
      <c r="C27" s="250">
        <v>325.32</v>
      </c>
      <c r="D27" s="254">
        <v>303.99</v>
      </c>
      <c r="E27" s="23"/>
    </row>
    <row r="28" spans="1:5" s="309" customFormat="1" x14ac:dyDescent="0.25">
      <c r="A28" s="255" t="s">
        <v>154</v>
      </c>
      <c r="B28" s="250">
        <v>1506.82</v>
      </c>
      <c r="C28" s="250">
        <v>310.77999999999997</v>
      </c>
      <c r="D28" s="254">
        <v>317.76</v>
      </c>
      <c r="E28" s="23"/>
    </row>
    <row r="29" spans="1:5" s="309" customFormat="1" x14ac:dyDescent="0.25">
      <c r="A29" s="355" t="s">
        <v>155</v>
      </c>
      <c r="B29" s="318">
        <v>1476.84</v>
      </c>
      <c r="C29" s="318">
        <v>296.83999999999997</v>
      </c>
      <c r="D29" s="319">
        <v>303.69</v>
      </c>
      <c r="E29" s="23"/>
    </row>
    <row r="30" spans="1:5" s="309" customFormat="1" x14ac:dyDescent="0.25">
      <c r="A30" s="82"/>
      <c r="B30" s="250"/>
      <c r="C30" s="250"/>
      <c r="D30" s="250"/>
      <c r="E30" s="23"/>
    </row>
    <row r="31" spans="1:5" x14ac:dyDescent="0.25">
      <c r="A31" s="301" t="s">
        <v>159</v>
      </c>
      <c r="B31" s="290"/>
      <c r="C31" s="290"/>
      <c r="D31" s="290"/>
    </row>
    <row r="32" spans="1:5" x14ac:dyDescent="0.25">
      <c r="A32" s="2" t="s">
        <v>160</v>
      </c>
      <c r="B32" s="10"/>
      <c r="C32" s="229"/>
      <c r="D32" s="229"/>
    </row>
    <row r="33" spans="1:13" x14ac:dyDescent="0.25">
      <c r="A33" s="564" t="s">
        <v>207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</row>
    <row r="36" spans="1:13" x14ac:dyDescent="0.25">
      <c r="B36" s="218"/>
    </row>
    <row r="39" spans="1:13" x14ac:dyDescent="0.25">
      <c r="C39"/>
    </row>
  </sheetData>
  <mergeCells count="3">
    <mergeCell ref="A3:D3"/>
    <mergeCell ref="A6:A7"/>
    <mergeCell ref="A33:M33"/>
  </mergeCells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43"/>
  <sheetViews>
    <sheetView showGridLines="0" zoomScaleNormal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2" sqref="B2"/>
    </sheetView>
  </sheetViews>
  <sheetFormatPr baseColWidth="10" defaultRowHeight="15" x14ac:dyDescent="0.25"/>
  <cols>
    <col min="1" max="1" width="26" customWidth="1"/>
    <col min="3" max="3" width="11.42578125" style="300"/>
    <col min="4" max="13" width="11.42578125" style="309"/>
    <col min="14" max="21" width="10.28515625" style="309" customWidth="1"/>
    <col min="22" max="22" width="11.140625" bestFit="1" customWidth="1"/>
  </cols>
  <sheetData>
    <row r="1" spans="1:22" x14ac:dyDescent="0.25">
      <c r="A1" s="183" t="s">
        <v>199</v>
      </c>
    </row>
    <row r="2" spans="1:22" x14ac:dyDescent="0.25">
      <c r="A2" s="183"/>
    </row>
    <row r="3" spans="1:22" x14ac:dyDescent="0.25">
      <c r="A3" s="61" t="s">
        <v>161</v>
      </c>
    </row>
    <row r="4" spans="1:22" x14ac:dyDescent="0.25">
      <c r="A4" s="62" t="s">
        <v>263</v>
      </c>
    </row>
    <row r="5" spans="1:22" x14ac:dyDescent="0.25">
      <c r="A5" s="57" t="s">
        <v>215</v>
      </c>
    </row>
    <row r="6" spans="1:22" x14ac:dyDescent="0.25">
      <c r="A6" s="574" t="s">
        <v>162</v>
      </c>
      <c r="B6" s="523">
        <v>2018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3">
        <v>2019</v>
      </c>
      <c r="O6" s="524"/>
      <c r="P6" s="524"/>
      <c r="Q6" s="524"/>
      <c r="R6" s="524"/>
      <c r="S6" s="524"/>
      <c r="T6" s="524"/>
      <c r="U6" s="524"/>
      <c r="V6" s="525"/>
    </row>
    <row r="7" spans="1:22" ht="25.5" x14ac:dyDescent="0.25">
      <c r="A7" s="575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2" t="s">
        <v>12</v>
      </c>
      <c r="N7" s="451" t="s">
        <v>1</v>
      </c>
      <c r="O7" s="451" t="s">
        <v>2</v>
      </c>
      <c r="P7" s="461" t="s">
        <v>3</v>
      </c>
      <c r="Q7" s="467" t="s">
        <v>4</v>
      </c>
      <c r="R7" s="467" t="s">
        <v>5</v>
      </c>
      <c r="S7" s="467" t="s">
        <v>6</v>
      </c>
      <c r="T7" s="467" t="s">
        <v>7</v>
      </c>
      <c r="U7" s="467" t="s">
        <v>8</v>
      </c>
      <c r="V7" s="477" t="s">
        <v>271</v>
      </c>
    </row>
    <row r="8" spans="1:22" x14ac:dyDescent="0.25">
      <c r="A8" s="186" t="s">
        <v>13</v>
      </c>
      <c r="B8" s="187">
        <f t="shared" ref="B8:M8" si="0">+B9+B10+B11+B12+B13+B14+B19+B20+B21+B22+B23</f>
        <v>3961.23263253</v>
      </c>
      <c r="C8" s="187">
        <f t="shared" si="0"/>
        <v>3569.8636708099993</v>
      </c>
      <c r="D8" s="187">
        <f t="shared" si="0"/>
        <v>4098.2540018099999</v>
      </c>
      <c r="E8" s="187">
        <f t="shared" si="0"/>
        <v>3734.5678253799997</v>
      </c>
      <c r="F8" s="187">
        <f t="shared" si="0"/>
        <v>4118.7485664899996</v>
      </c>
      <c r="G8" s="187">
        <f t="shared" si="0"/>
        <v>4453.93019843</v>
      </c>
      <c r="H8" s="187">
        <f t="shared" si="0"/>
        <v>3988.4634955700003</v>
      </c>
      <c r="I8" s="187">
        <f t="shared" si="0"/>
        <v>3885.1704278799994</v>
      </c>
      <c r="J8" s="187">
        <f t="shared" si="0"/>
        <v>3707.7040165099993</v>
      </c>
      <c r="K8" s="187">
        <f t="shared" si="0"/>
        <v>3854.4525448599998</v>
      </c>
      <c r="L8" s="187">
        <f t="shared" si="0"/>
        <v>3889.1934868900003</v>
      </c>
      <c r="M8" s="187">
        <f t="shared" si="0"/>
        <v>4097.0561676199995</v>
      </c>
      <c r="N8" s="187">
        <f>+SUM(N9:N14,N19:N23)</f>
        <v>3787.9072742900003</v>
      </c>
      <c r="O8" s="187">
        <f>+SUM(O9:O14,O19:O23)</f>
        <v>3372.22332456</v>
      </c>
      <c r="P8" s="187">
        <f t="shared" ref="P8:R8" si="1">+P9+P10+P11+P12+P13+P14+P19+P20+P21+P22+P23</f>
        <v>3636.7443741700004</v>
      </c>
      <c r="Q8" s="187">
        <f t="shared" si="1"/>
        <v>3640.8307838299997</v>
      </c>
      <c r="R8" s="187">
        <f t="shared" si="1"/>
        <v>3475.8517337899989</v>
      </c>
      <c r="S8" s="187">
        <f>+S9+S10+S11+S12+S13+S14+S19+S20+S21+S22+S23</f>
        <v>3866.6541133500009</v>
      </c>
      <c r="T8" s="187">
        <f t="shared" ref="T8:U8" si="2">+T9+T10+T11+T12+T13+T14+T19+T20+T21+T22+T23</f>
        <v>3887.5891413299996</v>
      </c>
      <c r="U8" s="187">
        <f t="shared" si="2"/>
        <v>3609.8274162100001</v>
      </c>
      <c r="V8" s="188">
        <f>+IFERROR((U8/I8-1)*100,"-")</f>
        <v>-7.0870253128186285</v>
      </c>
    </row>
    <row r="9" spans="1:22" x14ac:dyDescent="0.25">
      <c r="A9" s="282" t="s">
        <v>163</v>
      </c>
      <c r="B9" s="193">
        <v>47.52730769999998</v>
      </c>
      <c r="C9" s="193">
        <v>34.874720010000004</v>
      </c>
      <c r="D9" s="193">
        <v>15.402547989999999</v>
      </c>
      <c r="E9" s="193">
        <v>15.684992629999996</v>
      </c>
      <c r="F9" s="193">
        <v>23.754578519999992</v>
      </c>
      <c r="G9" s="193">
        <v>42.661005370000005</v>
      </c>
      <c r="H9" s="193">
        <v>58.836508450000011</v>
      </c>
      <c r="I9" s="193">
        <v>90.936459009999965</v>
      </c>
      <c r="J9" s="193">
        <v>101.1011905</v>
      </c>
      <c r="K9" s="193">
        <v>128.13897975</v>
      </c>
      <c r="L9" s="193">
        <v>98.324062450000028</v>
      </c>
      <c r="M9" s="193">
        <v>81.841224649999987</v>
      </c>
      <c r="N9" s="192">
        <v>52.73037441999999</v>
      </c>
      <c r="O9" s="193">
        <v>22.714526979999999</v>
      </c>
      <c r="P9" s="193">
        <v>17.137218949999998</v>
      </c>
      <c r="Q9" s="193">
        <v>24.491306740000002</v>
      </c>
      <c r="R9" s="193">
        <v>21.426957259999995</v>
      </c>
      <c r="S9" s="193">
        <v>34.364345440000008</v>
      </c>
      <c r="T9" s="193">
        <v>86.549087389999983</v>
      </c>
      <c r="U9" s="193">
        <v>88.317715059999983</v>
      </c>
      <c r="V9" s="194">
        <f t="shared" ref="V9:V23" si="3">+IFERROR((U9/I9-1)*100,"-")</f>
        <v>-2.8797513984044731</v>
      </c>
    </row>
    <row r="10" spans="1:22" x14ac:dyDescent="0.25">
      <c r="A10" s="282" t="s">
        <v>164</v>
      </c>
      <c r="B10" s="193">
        <v>578.26608950000013</v>
      </c>
      <c r="C10" s="193">
        <v>397.77039402999992</v>
      </c>
      <c r="D10" s="193">
        <v>364.73600908999987</v>
      </c>
      <c r="E10" s="193">
        <v>381.55761026000016</v>
      </c>
      <c r="F10" s="193">
        <v>446.25821272000024</v>
      </c>
      <c r="G10" s="193">
        <v>421.30202778000034</v>
      </c>
      <c r="H10" s="193">
        <v>443.46066338999975</v>
      </c>
      <c r="I10" s="193">
        <v>527.71560590000024</v>
      </c>
      <c r="J10" s="193">
        <v>467.07674700000013</v>
      </c>
      <c r="K10" s="193">
        <v>575.31229418000032</v>
      </c>
      <c r="L10" s="193">
        <v>563.72402575000012</v>
      </c>
      <c r="M10" s="193">
        <v>680.60279606999995</v>
      </c>
      <c r="N10" s="192">
        <v>671.15342431000033</v>
      </c>
      <c r="O10" s="193">
        <v>387.66701232999986</v>
      </c>
      <c r="P10" s="193">
        <v>375.80937050000006</v>
      </c>
      <c r="Q10" s="193">
        <v>379.01399977999978</v>
      </c>
      <c r="R10" s="193">
        <v>408.93455681999973</v>
      </c>
      <c r="S10" s="193">
        <v>464.57073133999995</v>
      </c>
      <c r="T10" s="193">
        <v>547.62235383999996</v>
      </c>
      <c r="U10" s="193">
        <v>470.18222854999999</v>
      </c>
      <c r="V10" s="194">
        <f t="shared" si="3"/>
        <v>-10.90234526073549</v>
      </c>
    </row>
    <row r="11" spans="1:22" x14ac:dyDescent="0.25">
      <c r="A11" s="282" t="s">
        <v>165</v>
      </c>
      <c r="B11" s="193">
        <v>47.74738937999998</v>
      </c>
      <c r="C11" s="193">
        <v>50.388587339999994</v>
      </c>
      <c r="D11" s="193">
        <v>50.269895289999972</v>
      </c>
      <c r="E11" s="193">
        <v>44.999137390000037</v>
      </c>
      <c r="F11" s="193">
        <v>47.701361269999907</v>
      </c>
      <c r="G11" s="193">
        <v>53.32112719000002</v>
      </c>
      <c r="H11" s="193">
        <v>44.391537199999973</v>
      </c>
      <c r="I11" s="193">
        <v>44.188508460000037</v>
      </c>
      <c r="J11" s="193">
        <v>45.36504762999995</v>
      </c>
      <c r="K11" s="193">
        <v>57.236959850000019</v>
      </c>
      <c r="L11" s="193">
        <v>44.534557059999997</v>
      </c>
      <c r="M11" s="193">
        <v>60.69829977000002</v>
      </c>
      <c r="N11" s="192">
        <v>45.665092850000015</v>
      </c>
      <c r="O11" s="193">
        <v>46.499144419999972</v>
      </c>
      <c r="P11" s="193">
        <v>45.955713760000023</v>
      </c>
      <c r="Q11" s="193">
        <v>44.39514449</v>
      </c>
      <c r="R11" s="193">
        <v>56.886380029999998</v>
      </c>
      <c r="S11" s="193">
        <v>41.663976499999983</v>
      </c>
      <c r="T11" s="193">
        <v>38.202960620000006</v>
      </c>
      <c r="U11" s="193">
        <v>41.643104429999994</v>
      </c>
      <c r="V11" s="194">
        <f t="shared" si="3"/>
        <v>-5.7603302729807515</v>
      </c>
    </row>
    <row r="12" spans="1:22" x14ac:dyDescent="0.25">
      <c r="A12" s="282" t="s">
        <v>217</v>
      </c>
      <c r="B12" s="193">
        <v>47.109760139999992</v>
      </c>
      <c r="C12" s="193">
        <v>46.013954579999989</v>
      </c>
      <c r="D12" s="193">
        <v>53.723332679999992</v>
      </c>
      <c r="E12" s="193">
        <v>51.680499149999982</v>
      </c>
      <c r="F12" s="193">
        <v>49.925176330000006</v>
      </c>
      <c r="G12" s="193">
        <v>51.684947029999982</v>
      </c>
      <c r="H12" s="193">
        <v>55.933315950000001</v>
      </c>
      <c r="I12" s="193">
        <v>52.751853339999997</v>
      </c>
      <c r="J12" s="193">
        <v>56.249415380000002</v>
      </c>
      <c r="K12" s="193">
        <v>47.996125249999999</v>
      </c>
      <c r="L12" s="193">
        <v>54.091331579999974</v>
      </c>
      <c r="M12" s="193">
        <v>57.399035579999996</v>
      </c>
      <c r="N12" s="192">
        <v>42.468990280000007</v>
      </c>
      <c r="O12" s="193">
        <v>45.844039869999996</v>
      </c>
      <c r="P12" s="193">
        <v>47.154129980000008</v>
      </c>
      <c r="Q12" s="193">
        <v>53.877932419999993</v>
      </c>
      <c r="R12" s="193">
        <v>58.148164149999992</v>
      </c>
      <c r="S12" s="193">
        <v>54.650568339999971</v>
      </c>
      <c r="T12" s="193">
        <v>57.568258359999959</v>
      </c>
      <c r="U12" s="193">
        <v>46.286007659999981</v>
      </c>
      <c r="V12" s="194">
        <f t="shared" si="3"/>
        <v>-12.257096709618686</v>
      </c>
    </row>
    <row r="13" spans="1:22" x14ac:dyDescent="0.25">
      <c r="A13" s="282" t="s">
        <v>166</v>
      </c>
      <c r="B13" s="193">
        <v>2334.0178129199999</v>
      </c>
      <c r="C13" s="193">
        <v>2175.1536261599999</v>
      </c>
      <c r="D13" s="193">
        <v>2538.0205700699998</v>
      </c>
      <c r="E13" s="193">
        <v>2309.8428706399995</v>
      </c>
      <c r="F13" s="193">
        <v>2381.6900701099994</v>
      </c>
      <c r="G13" s="193">
        <v>2565.91382479</v>
      </c>
      <c r="H13" s="193">
        <v>2181.8966438400003</v>
      </c>
      <c r="I13" s="193">
        <v>2080.0464676399993</v>
      </c>
      <c r="J13" s="193">
        <v>2029.8387781799997</v>
      </c>
      <c r="K13" s="193">
        <v>2104.1013222499996</v>
      </c>
      <c r="L13" s="193">
        <v>2291.1038011300002</v>
      </c>
      <c r="M13" s="193">
        <v>2326.8334904100002</v>
      </c>
      <c r="N13" s="192">
        <v>2045.7542110900001</v>
      </c>
      <c r="O13" s="193">
        <v>1851.6295286499999</v>
      </c>
      <c r="P13" s="193">
        <v>2015.1870559700001</v>
      </c>
      <c r="Q13" s="193">
        <v>2192.4250448500002</v>
      </c>
      <c r="R13" s="193">
        <v>2141.2657973499995</v>
      </c>
      <c r="S13" s="193">
        <v>2288.741905150001</v>
      </c>
      <c r="T13" s="193">
        <v>2109.2776669499999</v>
      </c>
      <c r="U13" s="193">
        <v>2132.78156141</v>
      </c>
      <c r="V13" s="194">
        <f t="shared" si="3"/>
        <v>2.5352844078446735</v>
      </c>
    </row>
    <row r="14" spans="1:22" x14ac:dyDescent="0.25">
      <c r="A14" s="283" t="s">
        <v>167</v>
      </c>
      <c r="B14" s="190">
        <f t="shared" ref="B14:U14" si="4">+B15+B16</f>
        <v>100.77000000000001</v>
      </c>
      <c r="C14" s="190">
        <f t="shared" si="4"/>
        <v>233.45</v>
      </c>
      <c r="D14" s="190">
        <f t="shared" si="4"/>
        <v>301.94</v>
      </c>
      <c r="E14" s="190">
        <f t="shared" si="4"/>
        <v>206.78</v>
      </c>
      <c r="F14" s="190">
        <f t="shared" si="4"/>
        <v>420.66</v>
      </c>
      <c r="G14" s="190">
        <f t="shared" si="4"/>
        <v>522.98</v>
      </c>
      <c r="H14" s="190">
        <f t="shared" si="4"/>
        <v>462.51</v>
      </c>
      <c r="I14" s="190">
        <f t="shared" si="4"/>
        <v>362.12</v>
      </c>
      <c r="J14" s="190">
        <f t="shared" si="4"/>
        <v>252.39</v>
      </c>
      <c r="K14" s="190">
        <f t="shared" si="4"/>
        <v>129.10000000000002</v>
      </c>
      <c r="L14" s="190">
        <f t="shared" si="4"/>
        <v>114.22</v>
      </c>
      <c r="M14" s="190">
        <f t="shared" si="4"/>
        <v>160.74</v>
      </c>
      <c r="N14" s="189">
        <f t="shared" si="4"/>
        <v>246.26</v>
      </c>
      <c r="O14" s="190">
        <f t="shared" si="4"/>
        <v>377.66</v>
      </c>
      <c r="P14" s="190">
        <f t="shared" si="4"/>
        <v>432.11</v>
      </c>
      <c r="Q14" s="190">
        <f t="shared" si="4"/>
        <v>323.83</v>
      </c>
      <c r="R14" s="190">
        <f t="shared" si="4"/>
        <v>175.35</v>
      </c>
      <c r="S14" s="190">
        <f t="shared" si="4"/>
        <v>364.08000000000004</v>
      </c>
      <c r="T14" s="190">
        <f t="shared" si="4"/>
        <v>397.18</v>
      </c>
      <c r="U14" s="190">
        <f t="shared" si="4"/>
        <v>238.87</v>
      </c>
      <c r="V14" s="191">
        <f t="shared" si="3"/>
        <v>-34.035678780514743</v>
      </c>
    </row>
    <row r="15" spans="1:22" x14ac:dyDescent="0.25">
      <c r="A15" s="284" t="s">
        <v>168</v>
      </c>
      <c r="B15" s="317">
        <v>90.23</v>
      </c>
      <c r="C15" s="24">
        <v>105.83</v>
      </c>
      <c r="D15" s="24">
        <v>133.84</v>
      </c>
      <c r="E15" s="317">
        <v>136.66</v>
      </c>
      <c r="F15" s="24">
        <v>159.32</v>
      </c>
      <c r="G15" s="24">
        <v>162.84</v>
      </c>
      <c r="H15" s="317">
        <v>143.19</v>
      </c>
      <c r="I15" s="24">
        <v>101.55</v>
      </c>
      <c r="J15" s="24">
        <v>87.52</v>
      </c>
      <c r="K15" s="24">
        <v>78.23</v>
      </c>
      <c r="L15" s="24">
        <v>83.58</v>
      </c>
      <c r="M15" s="24">
        <v>70.569999999999993</v>
      </c>
      <c r="N15" s="185">
        <v>87.27</v>
      </c>
      <c r="O15" s="24">
        <v>126.56</v>
      </c>
      <c r="P15" s="24">
        <v>181.05</v>
      </c>
      <c r="Q15" s="24">
        <v>163.66999999999999</v>
      </c>
      <c r="R15" s="24">
        <v>106</v>
      </c>
      <c r="S15" s="24">
        <v>145.99</v>
      </c>
      <c r="T15" s="24">
        <v>158.08000000000001</v>
      </c>
      <c r="U15" s="24">
        <v>140.36000000000001</v>
      </c>
      <c r="V15" s="184">
        <f t="shared" si="3"/>
        <v>38.217626784835069</v>
      </c>
    </row>
    <row r="16" spans="1:22" x14ac:dyDescent="0.25">
      <c r="A16" s="284" t="s">
        <v>169</v>
      </c>
      <c r="B16" s="317">
        <f t="shared" ref="B16:U16" si="5">+B17+B18</f>
        <v>10.54</v>
      </c>
      <c r="C16" s="24">
        <f t="shared" si="5"/>
        <v>127.62</v>
      </c>
      <c r="D16" s="24">
        <f t="shared" si="5"/>
        <v>168.1</v>
      </c>
      <c r="E16" s="317">
        <f t="shared" si="5"/>
        <v>70.12</v>
      </c>
      <c r="F16" s="24">
        <f t="shared" si="5"/>
        <v>261.34000000000003</v>
      </c>
      <c r="G16" s="24">
        <f t="shared" si="5"/>
        <v>360.14</v>
      </c>
      <c r="H16" s="317">
        <f t="shared" si="5"/>
        <v>319.32</v>
      </c>
      <c r="I16" s="24">
        <f t="shared" si="5"/>
        <v>260.57</v>
      </c>
      <c r="J16" s="24">
        <f t="shared" si="5"/>
        <v>164.87</v>
      </c>
      <c r="K16" s="24">
        <f t="shared" si="5"/>
        <v>50.870000000000005</v>
      </c>
      <c r="L16" s="24">
        <f t="shared" si="5"/>
        <v>30.64</v>
      </c>
      <c r="M16" s="24">
        <f t="shared" si="5"/>
        <v>90.17</v>
      </c>
      <c r="N16" s="185">
        <f t="shared" si="5"/>
        <v>158.98999999999998</v>
      </c>
      <c r="O16" s="24">
        <f t="shared" si="5"/>
        <v>251.10000000000002</v>
      </c>
      <c r="P16" s="24">
        <f t="shared" si="5"/>
        <v>251.06</v>
      </c>
      <c r="Q16" s="24">
        <f t="shared" si="5"/>
        <v>160.16</v>
      </c>
      <c r="R16" s="24">
        <f t="shared" si="5"/>
        <v>69.349999999999994</v>
      </c>
      <c r="S16" s="24">
        <f t="shared" si="5"/>
        <v>218.09</v>
      </c>
      <c r="T16" s="24">
        <f t="shared" si="5"/>
        <v>239.1</v>
      </c>
      <c r="U16" s="24">
        <f t="shared" si="5"/>
        <v>98.509999999999991</v>
      </c>
      <c r="V16" s="184">
        <f t="shared" si="3"/>
        <v>-62.194419925547841</v>
      </c>
    </row>
    <row r="17" spans="1:22" x14ac:dyDescent="0.25">
      <c r="A17" s="284" t="s">
        <v>170</v>
      </c>
      <c r="B17" s="317">
        <v>4.18</v>
      </c>
      <c r="C17" s="24">
        <v>80.89</v>
      </c>
      <c r="D17" s="24">
        <v>145.09</v>
      </c>
      <c r="E17" s="317">
        <v>34.729999999999997</v>
      </c>
      <c r="F17" s="24">
        <v>251.05</v>
      </c>
      <c r="G17" s="24">
        <v>327.18</v>
      </c>
      <c r="H17" s="317">
        <v>256.83</v>
      </c>
      <c r="I17" s="24">
        <v>219.05</v>
      </c>
      <c r="J17" s="24">
        <v>100.16</v>
      </c>
      <c r="K17" s="24">
        <v>29.17</v>
      </c>
      <c r="L17" s="24">
        <v>13.55</v>
      </c>
      <c r="M17" s="24">
        <v>78.66</v>
      </c>
      <c r="N17" s="185">
        <v>139.29</v>
      </c>
      <c r="O17" s="24">
        <v>195.33</v>
      </c>
      <c r="P17" s="24">
        <v>204.79</v>
      </c>
      <c r="Q17" s="24">
        <v>139.9</v>
      </c>
      <c r="R17" s="24">
        <v>41.87</v>
      </c>
      <c r="S17" s="24">
        <v>185.78</v>
      </c>
      <c r="T17" s="24">
        <v>185.09</v>
      </c>
      <c r="U17" s="24">
        <v>55.44</v>
      </c>
      <c r="V17" s="184">
        <f t="shared" si="3"/>
        <v>-74.690709883588227</v>
      </c>
    </row>
    <row r="18" spans="1:22" x14ac:dyDescent="0.25">
      <c r="A18" s="284" t="s">
        <v>171</v>
      </c>
      <c r="B18" s="317">
        <v>6.36</v>
      </c>
      <c r="C18" s="24">
        <v>46.73</v>
      </c>
      <c r="D18" s="24">
        <v>23.01</v>
      </c>
      <c r="E18" s="317">
        <v>35.39</v>
      </c>
      <c r="F18" s="24">
        <v>10.29</v>
      </c>
      <c r="G18" s="24">
        <v>32.96</v>
      </c>
      <c r="H18" s="317">
        <v>62.49</v>
      </c>
      <c r="I18" s="24">
        <v>41.52</v>
      </c>
      <c r="J18" s="24">
        <v>64.709999999999994</v>
      </c>
      <c r="K18" s="24">
        <v>21.7</v>
      </c>
      <c r="L18" s="24">
        <v>17.09</v>
      </c>
      <c r="M18" s="24">
        <v>11.51</v>
      </c>
      <c r="N18" s="185">
        <v>19.7</v>
      </c>
      <c r="O18" s="24">
        <v>55.77</v>
      </c>
      <c r="P18" s="24">
        <v>46.27</v>
      </c>
      <c r="Q18" s="24">
        <v>20.260000000000002</v>
      </c>
      <c r="R18" s="24">
        <v>27.48</v>
      </c>
      <c r="S18" s="24">
        <v>32.31</v>
      </c>
      <c r="T18" s="24">
        <v>54.01</v>
      </c>
      <c r="U18" s="24">
        <v>43.07</v>
      </c>
      <c r="V18" s="184">
        <f t="shared" si="3"/>
        <v>3.7331406551059709</v>
      </c>
    </row>
    <row r="19" spans="1:22" x14ac:dyDescent="0.25">
      <c r="A19" s="282" t="s">
        <v>218</v>
      </c>
      <c r="B19" s="193">
        <v>426.68859715000002</v>
      </c>
      <c r="C19" s="193">
        <v>226.55082455000002</v>
      </c>
      <c r="D19" s="193">
        <v>343.27438243</v>
      </c>
      <c r="E19" s="193">
        <v>294.26731381999997</v>
      </c>
      <c r="F19" s="193">
        <v>310.88703186999993</v>
      </c>
      <c r="G19" s="193">
        <v>369.96587319999998</v>
      </c>
      <c r="H19" s="193">
        <v>350.79242542999992</v>
      </c>
      <c r="I19" s="193">
        <v>308.52327304000011</v>
      </c>
      <c r="J19" s="193">
        <v>369.96523382999999</v>
      </c>
      <c r="K19" s="193">
        <v>361.24070505000003</v>
      </c>
      <c r="L19" s="193">
        <v>319.66469036000007</v>
      </c>
      <c r="M19" s="193">
        <v>343.46378108000005</v>
      </c>
      <c r="N19" s="192">
        <v>283.55571810999999</v>
      </c>
      <c r="O19" s="193">
        <v>284.98879372999994</v>
      </c>
      <c r="P19" s="193">
        <v>270.92801337000009</v>
      </c>
      <c r="Q19" s="193">
        <v>231.54576660999999</v>
      </c>
      <c r="R19" s="193">
        <v>196.41712648999999</v>
      </c>
      <c r="S19" s="193">
        <v>213.72841307000002</v>
      </c>
      <c r="T19" s="193">
        <v>239.12269447</v>
      </c>
      <c r="U19" s="193">
        <v>214.87164609000001</v>
      </c>
      <c r="V19" s="194">
        <f t="shared" si="3"/>
        <v>-30.354801447298961</v>
      </c>
    </row>
    <row r="20" spans="1:22" x14ac:dyDescent="0.25">
      <c r="A20" s="282" t="s">
        <v>219</v>
      </c>
      <c r="B20" s="193">
        <v>120.63449229999999</v>
      </c>
      <c r="C20" s="193">
        <v>132.50289970999987</v>
      </c>
      <c r="D20" s="193">
        <v>127.40329659999989</v>
      </c>
      <c r="E20" s="193">
        <v>136.35179133000011</v>
      </c>
      <c r="F20" s="193">
        <v>134.10223265999997</v>
      </c>
      <c r="G20" s="193">
        <v>129.15310217000001</v>
      </c>
      <c r="H20" s="193">
        <v>121.93035893000004</v>
      </c>
      <c r="I20" s="193">
        <v>132.11813662</v>
      </c>
      <c r="J20" s="193">
        <v>120.78233258999997</v>
      </c>
      <c r="K20" s="193">
        <v>139.71253024000004</v>
      </c>
      <c r="L20" s="193">
        <v>127.86523054000004</v>
      </c>
      <c r="M20" s="193">
        <v>118.12313919</v>
      </c>
      <c r="N20" s="192">
        <v>118.86276293999993</v>
      </c>
      <c r="O20" s="193">
        <v>116.11643224000008</v>
      </c>
      <c r="P20" s="193">
        <v>139.77722665000007</v>
      </c>
      <c r="Q20" s="193">
        <v>120.94878976</v>
      </c>
      <c r="R20" s="193">
        <v>140.72134930999999</v>
      </c>
      <c r="S20" s="193">
        <v>147.16723089999994</v>
      </c>
      <c r="T20" s="193">
        <v>137.09697104</v>
      </c>
      <c r="U20" s="193">
        <v>136.30896479999996</v>
      </c>
      <c r="V20" s="194">
        <f t="shared" si="3"/>
        <v>3.1720309468590724</v>
      </c>
    </row>
    <row r="21" spans="1:22" x14ac:dyDescent="0.25">
      <c r="A21" s="282" t="s">
        <v>220</v>
      </c>
      <c r="B21" s="193">
        <v>100.37835560999997</v>
      </c>
      <c r="C21" s="193">
        <v>115.59409206999999</v>
      </c>
      <c r="D21" s="193">
        <v>118.13824532000001</v>
      </c>
      <c r="E21" s="193">
        <v>114.51571241000001</v>
      </c>
      <c r="F21" s="193">
        <v>109.22726954000001</v>
      </c>
      <c r="G21" s="193">
        <v>101.75001453000002</v>
      </c>
      <c r="H21" s="193">
        <v>86.685286330000025</v>
      </c>
      <c r="I21" s="193">
        <v>92.110024639999992</v>
      </c>
      <c r="J21" s="193">
        <v>78.103669980000021</v>
      </c>
      <c r="K21" s="193">
        <v>93.709192730000041</v>
      </c>
      <c r="L21" s="193">
        <v>88.502785440000011</v>
      </c>
      <c r="M21" s="193">
        <v>89.232611729999917</v>
      </c>
      <c r="N21" s="192">
        <v>91.677563400000039</v>
      </c>
      <c r="O21" s="193">
        <v>74.869680449999976</v>
      </c>
      <c r="P21" s="193">
        <v>95.018444860000017</v>
      </c>
      <c r="Q21" s="193">
        <v>92.687218619999996</v>
      </c>
      <c r="R21" s="193">
        <v>100.39671906000001</v>
      </c>
      <c r="S21" s="193">
        <v>86.599269899999996</v>
      </c>
      <c r="T21" s="193">
        <v>93.849794400000007</v>
      </c>
      <c r="U21" s="193">
        <v>97.201322660000017</v>
      </c>
      <c r="V21" s="194">
        <f t="shared" si="3"/>
        <v>5.5274092476890635</v>
      </c>
    </row>
    <row r="22" spans="1:22" x14ac:dyDescent="0.25">
      <c r="A22" s="282" t="s">
        <v>172</v>
      </c>
      <c r="B22" s="193">
        <v>101.30282783000004</v>
      </c>
      <c r="C22" s="193">
        <v>103.37457236000004</v>
      </c>
      <c r="D22" s="193">
        <v>120.21572233999997</v>
      </c>
      <c r="E22" s="193">
        <v>111.71789774999996</v>
      </c>
      <c r="F22" s="193">
        <v>114.85263346999993</v>
      </c>
      <c r="G22" s="193">
        <v>122.95827636999996</v>
      </c>
      <c r="H22" s="193">
        <v>119.34675605</v>
      </c>
      <c r="I22" s="193">
        <v>124.98009922999995</v>
      </c>
      <c r="J22" s="193">
        <v>123.11160141999996</v>
      </c>
      <c r="K22" s="193">
        <v>133.59443555999997</v>
      </c>
      <c r="L22" s="193">
        <v>108.91300258</v>
      </c>
      <c r="M22" s="193">
        <v>110.38178914000002</v>
      </c>
      <c r="N22" s="192">
        <v>124.85913689000004</v>
      </c>
      <c r="O22" s="193">
        <v>106.47416589000005</v>
      </c>
      <c r="P22" s="193">
        <v>117.15720013000001</v>
      </c>
      <c r="Q22" s="193">
        <v>104.78558055999993</v>
      </c>
      <c r="R22" s="193">
        <v>114.06468332000001</v>
      </c>
      <c r="S22" s="193">
        <v>114.22767271000011</v>
      </c>
      <c r="T22" s="193">
        <v>124.55935426000006</v>
      </c>
      <c r="U22" s="193">
        <v>92.314865549999908</v>
      </c>
      <c r="V22" s="194">
        <f t="shared" si="3"/>
        <v>-26.136348011603395</v>
      </c>
    </row>
    <row r="23" spans="1:22" ht="15.75" thickBot="1" x14ac:dyDescent="0.3">
      <c r="A23" s="285" t="s">
        <v>73</v>
      </c>
      <c r="B23" s="196">
        <v>56.79</v>
      </c>
      <c r="C23" s="196">
        <v>54.19</v>
      </c>
      <c r="D23" s="196">
        <v>65.13</v>
      </c>
      <c r="E23" s="196">
        <v>67.17</v>
      </c>
      <c r="F23" s="196">
        <v>79.69</v>
      </c>
      <c r="G23" s="196">
        <v>72.239999999999995</v>
      </c>
      <c r="H23" s="196">
        <v>62.68</v>
      </c>
      <c r="I23" s="196">
        <v>69.680000000000007</v>
      </c>
      <c r="J23" s="196">
        <v>63.72</v>
      </c>
      <c r="K23" s="196">
        <v>84.31</v>
      </c>
      <c r="L23" s="196">
        <v>78.25</v>
      </c>
      <c r="M23" s="196">
        <v>67.739999999999995</v>
      </c>
      <c r="N23" s="195">
        <v>64.92</v>
      </c>
      <c r="O23" s="196">
        <v>57.76</v>
      </c>
      <c r="P23" s="196">
        <v>80.510000000000005</v>
      </c>
      <c r="Q23" s="196">
        <v>72.83</v>
      </c>
      <c r="R23" s="196">
        <v>62.24</v>
      </c>
      <c r="S23" s="196">
        <v>56.86</v>
      </c>
      <c r="T23" s="196">
        <v>56.56</v>
      </c>
      <c r="U23" s="196">
        <v>51.05</v>
      </c>
      <c r="V23" s="194">
        <f t="shared" si="3"/>
        <v>-26.736509758897832</v>
      </c>
    </row>
    <row r="24" spans="1:22" x14ac:dyDescent="0.25">
      <c r="A24" s="25" t="s">
        <v>23</v>
      </c>
      <c r="B24" s="220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220"/>
    </row>
    <row r="25" spans="1:22" x14ac:dyDescent="0.25">
      <c r="A25" s="26" t="s">
        <v>140</v>
      </c>
      <c r="B25" s="220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220"/>
    </row>
    <row r="26" spans="1:22" x14ac:dyDescent="0.25">
      <c r="A26" s="517" t="s">
        <v>207</v>
      </c>
      <c r="B26" s="220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220"/>
    </row>
    <row r="27" spans="1:22" x14ac:dyDescent="0.25"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</row>
    <row r="28" spans="1:22" x14ac:dyDescent="0.25"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O28" s="302"/>
      <c r="P28" s="302"/>
      <c r="Q28" s="302"/>
      <c r="R28" s="302"/>
      <c r="S28" s="302"/>
      <c r="T28" s="302"/>
      <c r="U28" s="302"/>
    </row>
    <row r="29" spans="1:22" x14ac:dyDescent="0.25"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216"/>
      <c r="O29" s="216"/>
      <c r="P29" s="302"/>
      <c r="Q29" s="302"/>
      <c r="R29" s="302"/>
      <c r="S29" s="302"/>
      <c r="T29" s="302"/>
      <c r="U29" s="302"/>
    </row>
    <row r="30" spans="1:22" x14ac:dyDescent="0.25"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216"/>
      <c r="O30" s="216"/>
      <c r="P30" s="262"/>
      <c r="Q30" s="302"/>
      <c r="R30" s="302"/>
      <c r="S30" s="302"/>
      <c r="T30" s="302"/>
      <c r="U30" s="302"/>
    </row>
    <row r="31" spans="1:22" x14ac:dyDescent="0.25"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</row>
    <row r="32" spans="1:22" x14ac:dyDescent="0.25"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</row>
    <row r="33" spans="2:21" x14ac:dyDescent="0.25"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</row>
    <row r="34" spans="2:21" x14ac:dyDescent="0.25">
      <c r="B34" s="217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</row>
    <row r="35" spans="2:21" x14ac:dyDescent="0.25">
      <c r="B35" s="217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</row>
    <row r="36" spans="2:21" x14ac:dyDescent="0.25"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</row>
    <row r="37" spans="2:21" x14ac:dyDescent="0.25"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</row>
    <row r="38" spans="2:21" x14ac:dyDescent="0.25"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</row>
    <row r="39" spans="2:21" x14ac:dyDescent="0.25"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</row>
    <row r="40" spans="2:21" x14ac:dyDescent="0.25"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</row>
    <row r="41" spans="2:21" x14ac:dyDescent="0.25"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</row>
    <row r="42" spans="2:21" x14ac:dyDescent="0.25"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</row>
    <row r="43" spans="2:21" x14ac:dyDescent="0.25"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</row>
  </sheetData>
  <sortState ref="D27:E37">
    <sortCondition descending="1" ref="E27:E37"/>
  </sortState>
  <mergeCells count="3">
    <mergeCell ref="N6:V6"/>
    <mergeCell ref="A6:A7"/>
    <mergeCell ref="B6:M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2019-11-04T15:49:33Z</dcterms:modified>
</cp:coreProperties>
</file>