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filterPrivacy="1" defaultThemeVersion="124226"/>
  <xr:revisionPtr revIDLastSave="0" documentId="13_ncr:1_{44BC52AD-D72A-409A-A53F-54292D36123D}" xr6:coauthVersionLast="45" xr6:coauthVersionMax="45" xr10:uidLastSave="{00000000-0000-0000-0000-000000000000}"/>
  <bookViews>
    <workbookView xWindow="-120" yWindow="-120" windowWidth="29040" windowHeight="15840" tabRatio="66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9" i="22" l="1"/>
  <c r="W23" i="24" l="1"/>
  <c r="W22" i="24"/>
  <c r="W21" i="24"/>
  <c r="W20" i="24"/>
  <c r="W19" i="24"/>
  <c r="W18" i="24"/>
  <c r="W17" i="24"/>
  <c r="W15" i="24"/>
  <c r="W13" i="24"/>
  <c r="W12" i="24"/>
  <c r="W11" i="24"/>
  <c r="W10" i="24"/>
  <c r="W9" i="24"/>
  <c r="W19" i="22"/>
  <c r="W18" i="22"/>
  <c r="W17" i="22"/>
  <c r="W16" i="22"/>
  <c r="W15" i="22"/>
  <c r="W13" i="22"/>
  <c r="W12" i="22"/>
  <c r="W11" i="22"/>
  <c r="W18" i="21"/>
  <c r="W17" i="21"/>
  <c r="W16" i="21"/>
  <c r="W15" i="21"/>
  <c r="W14" i="21"/>
  <c r="W12" i="21"/>
  <c r="W11" i="21"/>
  <c r="W10" i="21"/>
  <c r="W18" i="20"/>
  <c r="W17" i="20"/>
  <c r="W16" i="20"/>
  <c r="W15" i="20"/>
  <c r="W14" i="20"/>
  <c r="W13" i="20"/>
  <c r="W12" i="20"/>
  <c r="W11" i="20"/>
  <c r="W10" i="20"/>
  <c r="W9" i="20"/>
  <c r="W8" i="20"/>
  <c r="W27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V8" i="19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V8" i="18"/>
  <c r="W10" i="17"/>
  <c r="W9" i="17"/>
  <c r="W11" i="16"/>
  <c r="W10" i="16"/>
  <c r="W21" i="16"/>
  <c r="W20" i="16"/>
  <c r="W19" i="16"/>
  <c r="W17" i="16"/>
  <c r="W16" i="16"/>
  <c r="W14" i="16"/>
  <c r="W13" i="16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V8" i="15"/>
  <c r="W21" i="14"/>
  <c r="W20" i="14"/>
  <c r="W19" i="14"/>
  <c r="W18" i="14"/>
  <c r="W17" i="14"/>
  <c r="W16" i="14"/>
  <c r="W15" i="14"/>
  <c r="W14" i="14"/>
  <c r="W13" i="14"/>
  <c r="W12" i="14"/>
  <c r="W11" i="14"/>
  <c r="W10" i="14"/>
  <c r="W9" i="14"/>
  <c r="V8" i="14"/>
  <c r="W10" i="13"/>
  <c r="W9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V8" i="13"/>
  <c r="V8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20" i="11" l="1"/>
  <c r="W19" i="11"/>
  <c r="W17" i="11"/>
  <c r="W16" i="11"/>
  <c r="W14" i="11"/>
  <c r="W13" i="11"/>
  <c r="W11" i="11"/>
  <c r="W12" i="9"/>
  <c r="W11" i="9"/>
  <c r="W10" i="9"/>
  <c r="W33" i="8"/>
  <c r="W9" i="8"/>
  <c r="W23" i="7"/>
  <c r="W9" i="7"/>
  <c r="W30" i="6"/>
  <c r="W11" i="4"/>
  <c r="W10" i="4"/>
  <c r="W9" i="4"/>
  <c r="W20" i="3"/>
  <c r="V16" i="24"/>
  <c r="V14" i="22"/>
  <c r="V10" i="22"/>
  <c r="V13" i="21"/>
  <c r="V9" i="21"/>
  <c r="V8" i="17"/>
  <c r="V18" i="16"/>
  <c r="V15" i="16"/>
  <c r="V12" i="16"/>
  <c r="V14" i="24" l="1"/>
  <c r="V9" i="22"/>
  <c r="V8" i="21"/>
  <c r="V9" i="16"/>
  <c r="V8" i="24" l="1"/>
  <c r="V8" i="16"/>
  <c r="V18" i="11"/>
  <c r="V15" i="11"/>
  <c r="V12" i="11"/>
  <c r="X33" i="10"/>
  <c r="X31" i="10"/>
  <c r="X27" i="10"/>
  <c r="X26" i="10"/>
  <c r="X23" i="10"/>
  <c r="X22" i="10"/>
  <c r="X19" i="10"/>
  <c r="X18" i="10"/>
  <c r="X15" i="10"/>
  <c r="W27" i="10"/>
  <c r="W26" i="10"/>
  <c r="W23" i="10"/>
  <c r="W22" i="10"/>
  <c r="W19" i="10"/>
  <c r="W18" i="10"/>
  <c r="W15" i="10"/>
  <c r="W33" i="10"/>
  <c r="W31" i="10"/>
  <c r="W29" i="10"/>
  <c r="W33" i="9"/>
  <c r="W32" i="9"/>
  <c r="W31" i="9"/>
  <c r="W30" i="9"/>
  <c r="W29" i="9"/>
  <c r="W28" i="9"/>
  <c r="W26" i="9"/>
  <c r="W25" i="9"/>
  <c r="W24" i="9"/>
  <c r="W23" i="9"/>
  <c r="W22" i="9"/>
  <c r="W21" i="9"/>
  <c r="W20" i="9"/>
  <c r="W19" i="9"/>
  <c r="W17" i="9"/>
  <c r="W16" i="9"/>
  <c r="W15" i="9"/>
  <c r="W14" i="9"/>
  <c r="W13" i="9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19" i="5"/>
  <c r="W18" i="5"/>
  <c r="W17" i="5"/>
  <c r="W16" i="5"/>
  <c r="W15" i="5"/>
  <c r="W14" i="5"/>
  <c r="W13" i="5"/>
  <c r="W12" i="5"/>
  <c r="W11" i="5"/>
  <c r="W10" i="5"/>
  <c r="W9" i="5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9" i="3"/>
  <c r="W18" i="3"/>
  <c r="W17" i="3"/>
  <c r="W16" i="3"/>
  <c r="W15" i="3"/>
  <c r="W14" i="3"/>
  <c r="W13" i="3"/>
  <c r="W12" i="3"/>
  <c r="W11" i="3"/>
  <c r="W10" i="3"/>
  <c r="W9" i="3"/>
  <c r="W22" i="2"/>
  <c r="W21" i="2"/>
  <c r="W19" i="2"/>
  <c r="W18" i="2"/>
  <c r="W16" i="2"/>
  <c r="W15" i="2"/>
  <c r="W13" i="2"/>
  <c r="W12" i="2"/>
  <c r="W10" i="2"/>
  <c r="V10" i="11" l="1"/>
  <c r="V8" i="6"/>
  <c r="W8" i="6" s="1"/>
  <c r="V29" i="10"/>
  <c r="V25" i="10"/>
  <c r="W25" i="10" s="1"/>
  <c r="V21" i="10"/>
  <c r="W21" i="10" s="1"/>
  <c r="V17" i="10"/>
  <c r="W17" i="10" s="1"/>
  <c r="V14" i="10"/>
  <c r="V34" i="9"/>
  <c r="V9" i="9"/>
  <c r="V8" i="8"/>
  <c r="V8" i="7"/>
  <c r="V8" i="5"/>
  <c r="V8" i="4"/>
  <c r="V8" i="3"/>
  <c r="V20" i="2"/>
  <c r="V9" i="11" l="1"/>
  <c r="V12" i="10"/>
  <c r="W12" i="10" s="1"/>
  <c r="W14" i="10"/>
  <c r="V9" i="2"/>
  <c r="V10" i="10"/>
  <c r="W10" i="10" s="1"/>
  <c r="V18" i="9"/>
  <c r="V27" i="9" l="1"/>
  <c r="V8" i="2"/>
  <c r="V8" i="9" l="1"/>
  <c r="U16" i="24"/>
  <c r="U14" i="24" s="1"/>
  <c r="U8" i="24" s="1"/>
  <c r="T16" i="24"/>
  <c r="T14" i="24"/>
  <c r="T8" i="24" s="1"/>
  <c r="U14" i="22"/>
  <c r="U10" i="22"/>
  <c r="U13" i="21"/>
  <c r="U9" i="21"/>
  <c r="U9" i="22" l="1"/>
  <c r="U8" i="21"/>
  <c r="U8" i="19" l="1"/>
  <c r="U8" i="18"/>
  <c r="U8" i="17"/>
  <c r="U18" i="16"/>
  <c r="U15" i="16"/>
  <c r="U12" i="16"/>
  <c r="U9" i="16" l="1"/>
  <c r="U8" i="15"/>
  <c r="U8" i="14"/>
  <c r="U8" i="13"/>
  <c r="U8" i="12"/>
  <c r="U18" i="11"/>
  <c r="U15" i="11"/>
  <c r="U12" i="11"/>
  <c r="U8" i="16" l="1"/>
  <c r="U10" i="11"/>
  <c r="U8" i="8"/>
  <c r="U8" i="7"/>
  <c r="U8" i="3"/>
  <c r="U29" i="10"/>
  <c r="U25" i="10"/>
  <c r="U21" i="10"/>
  <c r="U17" i="10"/>
  <c r="U14" i="10"/>
  <c r="U12" i="10" s="1"/>
  <c r="U10" i="10" s="1"/>
  <c r="U9" i="11" l="1"/>
  <c r="U8" i="6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B8" i="19" l="1"/>
  <c r="T8" i="15"/>
  <c r="S16" i="24" l="1"/>
  <c r="S14" i="24" s="1"/>
  <c r="S8" i="24" s="1"/>
  <c r="T14" i="22"/>
  <c r="T10" i="22"/>
  <c r="T9" i="22" s="1"/>
  <c r="T13" i="21"/>
  <c r="T9" i="21"/>
  <c r="T8" i="21" s="1"/>
  <c r="T8" i="19" l="1"/>
  <c r="T8" i="18"/>
  <c r="T8" i="17"/>
  <c r="T18" i="16"/>
  <c r="T15" i="16"/>
  <c r="T12" i="16"/>
  <c r="T9" i="16" l="1"/>
  <c r="T8" i="16" s="1"/>
  <c r="T8" i="13" l="1"/>
  <c r="T8" i="14"/>
  <c r="T8" i="8"/>
  <c r="T8" i="7"/>
  <c r="S8" i="6"/>
  <c r="T8" i="6"/>
  <c r="T8" i="4"/>
  <c r="T8" i="12"/>
  <c r="T18" i="11"/>
  <c r="T15" i="11"/>
  <c r="T12" i="11"/>
  <c r="T10" i="11"/>
  <c r="T9" i="11" s="1"/>
  <c r="T29" i="10" l="1"/>
  <c r="T25" i="10"/>
  <c r="X25" i="10" s="1"/>
  <c r="T21" i="10"/>
  <c r="X21" i="10" s="1"/>
  <c r="T17" i="10"/>
  <c r="X17" i="10" s="1"/>
  <c r="T14" i="10"/>
  <c r="X14" i="10" s="1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S10" i="22"/>
  <c r="S13" i="21"/>
  <c r="S9" i="21"/>
  <c r="S9" i="22" l="1"/>
  <c r="S8" i="21"/>
  <c r="S8" i="19"/>
  <c r="O20" i="19"/>
  <c r="S8" i="17"/>
  <c r="S18" i="16"/>
  <c r="S15" i="16"/>
  <c r="S12" i="16"/>
  <c r="S9" i="16" l="1"/>
  <c r="S8" i="16" s="1"/>
  <c r="S8" i="15" l="1"/>
  <c r="S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R16" i="24"/>
  <c r="Q16" i="24"/>
  <c r="Q14" i="24" s="1"/>
  <c r="Q8" i="24" s="1"/>
  <c r="P16" i="24"/>
  <c r="P14" i="24" s="1"/>
  <c r="P8" i="24" s="1"/>
  <c r="R14" i="24"/>
  <c r="R8" i="24" s="1"/>
  <c r="R14" i="22"/>
  <c r="R10" i="22"/>
  <c r="R13" i="21"/>
  <c r="R9" i="21"/>
  <c r="R9" i="22" l="1"/>
  <c r="R8" i="21"/>
  <c r="R8" i="19"/>
  <c r="R8" i="18"/>
  <c r="R8" i="17"/>
  <c r="R18" i="16"/>
  <c r="R15" i="16"/>
  <c r="R12" i="16"/>
  <c r="R9" i="16" l="1"/>
  <c r="R8" i="16" s="1"/>
  <c r="R8" i="15"/>
  <c r="R8" i="13"/>
  <c r="R8" i="12"/>
  <c r="R18" i="11"/>
  <c r="R15" i="11"/>
  <c r="R12" i="11"/>
  <c r="R10" i="11"/>
  <c r="R9" i="11" s="1"/>
  <c r="R8" i="14" l="1"/>
  <c r="R18" i="9" l="1"/>
  <c r="R9" i="9"/>
  <c r="R8" i="8"/>
  <c r="R8" i="7"/>
  <c r="R29" i="10"/>
  <c r="R12" i="10"/>
  <c r="R34" i="9"/>
  <c r="R8" i="6"/>
  <c r="R8" i="5"/>
  <c r="R8" i="4"/>
  <c r="R8" i="3"/>
  <c r="R20" i="2"/>
  <c r="R17" i="2"/>
  <c r="R14" i="2"/>
  <c r="R11" i="2"/>
  <c r="R9" i="2" l="1"/>
  <c r="R8" i="2"/>
  <c r="R27" i="9"/>
  <c r="R8" i="9" s="1"/>
  <c r="R10" i="10"/>
  <c r="Q14" i="22" l="1"/>
  <c r="Q10" i="22"/>
  <c r="Q9" i="22" s="1"/>
  <c r="Q13" i="21"/>
  <c r="Q9" i="21"/>
  <c r="Q8" i="21" s="1"/>
  <c r="Q8" i="19" l="1"/>
  <c r="Q8" i="18"/>
  <c r="Q8" i="17"/>
  <c r="Q18" i="16"/>
  <c r="Q15" i="16"/>
  <c r="Q12" i="16"/>
  <c r="Q9" i="16" s="1"/>
  <c r="Q8" i="16" s="1"/>
  <c r="F9" i="9" l="1"/>
  <c r="E8" i="4"/>
  <c r="Q8" i="15" l="1"/>
  <c r="Q8" i="14"/>
  <c r="Q8" i="12"/>
  <c r="Q8" i="13"/>
  <c r="Q18" i="11"/>
  <c r="Q15" i="11"/>
  <c r="Q12" i="11"/>
  <c r="Q10" i="11" s="1"/>
  <c r="Q9" i="11" s="1"/>
  <c r="Q29" i="10"/>
  <c r="Q12" i="10"/>
  <c r="Q10" i="10"/>
  <c r="Q18" i="9" l="1"/>
  <c r="Q34" i="9"/>
  <c r="Q8" i="8"/>
  <c r="Q8" i="7"/>
  <c r="Q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s="1"/>
  <c r="P13" i="21"/>
  <c r="P9" i="21"/>
  <c r="P8" i="21" s="1"/>
  <c r="P8" i="19" l="1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9" i="16" s="1"/>
  <c r="P18" i="16"/>
  <c r="P8" i="18" l="1"/>
  <c r="P8" i="16"/>
  <c r="P8" i="15" l="1"/>
  <c r="P8" i="14"/>
  <c r="P8" i="13"/>
  <c r="P8" i="12"/>
  <c r="P18" i="11"/>
  <c r="P15" i="11"/>
  <c r="P10" i="11" s="1"/>
  <c r="P12" i="11"/>
  <c r="P9" i="11" l="1"/>
  <c r="P34" i="9"/>
  <c r="P18" i="9"/>
  <c r="P9" i="9"/>
  <c r="P27" i="9" s="1"/>
  <c r="P8" i="9" s="1"/>
  <c r="P8" i="8"/>
  <c r="P8" i="7"/>
  <c r="P8" i="6"/>
  <c r="O29" i="6"/>
  <c r="N29" i="6"/>
  <c r="O14" i="6"/>
  <c r="N14" i="6"/>
  <c r="P8" i="5"/>
  <c r="P8" i="4"/>
  <c r="P8" i="3"/>
  <c r="P20" i="2"/>
  <c r="P17" i="2"/>
  <c r="P14" i="2"/>
  <c r="P11" i="2"/>
  <c r="P9" i="2" l="1"/>
  <c r="P8" i="2" l="1"/>
  <c r="O8" i="15"/>
  <c r="O14" i="22"/>
  <c r="N14" i="22"/>
  <c r="N8" i="15"/>
  <c r="C8" i="15"/>
  <c r="D8" i="15"/>
  <c r="O8" i="13" l="1"/>
  <c r="O34" i="9"/>
  <c r="O18" i="9"/>
  <c r="O9" i="9"/>
  <c r="N34" i="9"/>
  <c r="N18" i="9"/>
  <c r="N9" i="9"/>
  <c r="N27" i="9" l="1"/>
  <c r="N8" i="9" s="1"/>
  <c r="O27" i="9"/>
  <c r="O16" i="24"/>
  <c r="N16" i="24"/>
  <c r="N14" i="24" s="1"/>
  <c r="N8" i="24" s="1"/>
  <c r="O14" i="24"/>
  <c r="O10" i="22"/>
  <c r="O13" i="21"/>
  <c r="O9" i="21"/>
  <c r="O8" i="21" l="1"/>
  <c r="O9" i="22"/>
  <c r="O8" i="24"/>
  <c r="O9" i="20"/>
  <c r="O10" i="20"/>
  <c r="O11" i="20"/>
  <c r="O12" i="20"/>
  <c r="O13" i="20"/>
  <c r="O14" i="20"/>
  <c r="O16" i="20"/>
  <c r="O17" i="20"/>
  <c r="O18" i="20"/>
  <c r="O8" i="20"/>
  <c r="O10" i="19"/>
  <c r="O11" i="19"/>
  <c r="O12" i="19"/>
  <c r="O13" i="19"/>
  <c r="O14" i="19"/>
  <c r="O15" i="19"/>
  <c r="O17" i="19"/>
  <c r="O18" i="19"/>
  <c r="O19" i="19"/>
  <c r="O21" i="19"/>
  <c r="O23" i="19"/>
  <c r="O24" i="19"/>
  <c r="O25" i="19"/>
  <c r="O27" i="19"/>
  <c r="O9" i="19"/>
  <c r="O8" i="18"/>
  <c r="O18" i="16"/>
  <c r="O15" i="16"/>
  <c r="O12" i="16"/>
  <c r="O9" i="16" l="1"/>
  <c r="O8" i="19"/>
  <c r="O8" i="14"/>
  <c r="O8" i="12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6"/>
  <c r="O8" i="5"/>
  <c r="O8" i="4"/>
  <c r="O20" i="2"/>
  <c r="O17" i="2"/>
  <c r="O14" i="2"/>
  <c r="O11" i="2"/>
  <c r="O10" i="10" l="1"/>
  <c r="O9" i="2"/>
  <c r="O8" i="2" s="1"/>
  <c r="O8" i="3"/>
  <c r="O8" i="9" l="1"/>
  <c r="N8" i="12" l="1"/>
  <c r="N8" i="19" l="1"/>
  <c r="N10" i="22" l="1"/>
  <c r="N9" i="22" s="1"/>
  <c r="N8" i="14" l="1"/>
  <c r="N8" i="13" l="1"/>
  <c r="N9" i="11" l="1"/>
  <c r="N29" i="10" l="1"/>
  <c r="N10" i="10" l="1"/>
  <c r="N8" i="8"/>
  <c r="N8" i="7"/>
  <c r="N8" i="6" l="1"/>
  <c r="N8" i="5"/>
  <c r="M8" i="5"/>
  <c r="N8" i="4"/>
  <c r="N8" i="3"/>
  <c r="M8" i="3"/>
  <c r="N20" i="2"/>
  <c r="N17" i="2"/>
  <c r="N14" i="2"/>
  <c r="N11" i="2"/>
  <c r="M20" i="2"/>
  <c r="L20" i="2"/>
  <c r="M11" i="2"/>
  <c r="L11" i="2"/>
  <c r="M17" i="2"/>
  <c r="M14" i="2"/>
  <c r="M9" i="2" l="1"/>
  <c r="M8" i="2" s="1"/>
  <c r="N9" i="2"/>
  <c r="M16" i="24"/>
  <c r="M14" i="24" s="1"/>
  <c r="M8" i="24" s="1"/>
  <c r="M14" i="22"/>
  <c r="M10" i="22"/>
  <c r="M9" i="22" s="1"/>
  <c r="M13" i="21"/>
  <c r="M9" i="21"/>
  <c r="M8" i="21" l="1"/>
  <c r="N8" i="2"/>
  <c r="M8" i="19"/>
  <c r="M8" i="18"/>
  <c r="M8" i="17"/>
  <c r="M18" i="16"/>
  <c r="M15" i="16"/>
  <c r="M12" i="16"/>
  <c r="M9" i="16" l="1"/>
  <c r="M8" i="16" s="1"/>
  <c r="M8" i="13"/>
  <c r="M8" i="15"/>
  <c r="M8" i="14"/>
  <c r="M8" i="12"/>
  <c r="M18" i="11"/>
  <c r="M15" i="11"/>
  <c r="M12" i="11"/>
  <c r="M10" i="11"/>
  <c r="M9" i="11" s="1"/>
  <c r="M18" i="9" l="1"/>
  <c r="M9" i="9"/>
  <c r="M27" i="9" s="1"/>
  <c r="M8" i="9" s="1"/>
  <c r="M8" i="8"/>
  <c r="M8" i="7"/>
  <c r="M8" i="6"/>
  <c r="L16" i="24" l="1"/>
  <c r="K16" i="24"/>
  <c r="K14" i="24" s="1"/>
  <c r="K8" i="24" s="1"/>
  <c r="L14" i="24"/>
  <c r="L8" i="24" s="1"/>
  <c r="L14" i="22"/>
  <c r="L10" i="22"/>
  <c r="L9" i="22" s="1"/>
  <c r="L13" i="21"/>
  <c r="L9" i="21"/>
  <c r="L8" i="21" l="1"/>
  <c r="L8" i="19"/>
  <c r="L8" i="18"/>
  <c r="L8" i="17"/>
  <c r="L8" i="15" l="1"/>
  <c r="L8" i="14"/>
  <c r="L8" i="13"/>
  <c r="L8" i="12"/>
  <c r="L18" i="11"/>
  <c r="L15" i="11"/>
  <c r="L12" i="11"/>
  <c r="L10" i="11"/>
  <c r="L9" i="11" s="1"/>
  <c r="L34" i="9" l="1"/>
  <c r="L18" i="9"/>
  <c r="L9" i="9"/>
  <c r="L8" i="8"/>
  <c r="L8" i="7"/>
  <c r="L8" i="6"/>
  <c r="L8" i="5"/>
  <c r="L8" i="4"/>
  <c r="L8" i="3"/>
  <c r="L17" i="2"/>
  <c r="L14" i="2"/>
  <c r="L9" i="2" s="1"/>
  <c r="L27" i="9" l="1"/>
  <c r="L8" i="2"/>
  <c r="L8" i="9" l="1"/>
  <c r="K34" i="9"/>
  <c r="K14" i="22" l="1"/>
  <c r="K10" i="22"/>
  <c r="K13" i="21"/>
  <c r="K9" i="21"/>
  <c r="K8" i="21" l="1"/>
  <c r="K9" i="22"/>
  <c r="K8" i="19"/>
  <c r="K8" i="18"/>
  <c r="K8" i="17"/>
  <c r="K18" i="16"/>
  <c r="K15" i="16"/>
  <c r="K12" i="16"/>
  <c r="K9" i="16" l="1"/>
  <c r="K8" i="15"/>
  <c r="K8" i="14"/>
  <c r="K8" i="13"/>
  <c r="K8" i="12"/>
  <c r="K18" i="11"/>
  <c r="K15" i="11"/>
  <c r="K12" i="11"/>
  <c r="K10" i="11"/>
  <c r="K8" i="16" l="1"/>
  <c r="K9" i="11"/>
  <c r="J18" i="9"/>
  <c r="W18" i="9" s="1"/>
  <c r="K18" i="9"/>
  <c r="K9" i="9"/>
  <c r="K8" i="8"/>
  <c r="K8" i="7"/>
  <c r="K8" i="6"/>
  <c r="K8" i="5"/>
  <c r="K8" i="4"/>
  <c r="K8" i="3"/>
  <c r="K20" i="2"/>
  <c r="K17" i="2"/>
  <c r="K14" i="2"/>
  <c r="K11" i="2"/>
  <c r="K27" i="9" l="1"/>
  <c r="K8" i="9" s="1"/>
  <c r="K9" i="2"/>
  <c r="K8" i="2" l="1"/>
  <c r="J16" i="24" l="1"/>
  <c r="J14" i="22"/>
  <c r="W14" i="22" s="1"/>
  <c r="J10" i="22"/>
  <c r="J13" i="21"/>
  <c r="W13" i="21" s="1"/>
  <c r="J9" i="21"/>
  <c r="W9" i="21" s="1"/>
  <c r="J14" i="24" l="1"/>
  <c r="W16" i="24"/>
  <c r="J9" i="22"/>
  <c r="W10" i="22"/>
  <c r="J8" i="21"/>
  <c r="W8" i="21" s="1"/>
  <c r="J8" i="24" l="1"/>
  <c r="W8" i="24" s="1"/>
  <c r="W14" i="24"/>
  <c r="J8" i="19"/>
  <c r="W8" i="19" s="1"/>
  <c r="J8" i="18"/>
  <c r="W8" i="18" s="1"/>
  <c r="J8" i="17"/>
  <c r="W8" i="17" s="1"/>
  <c r="J18" i="16"/>
  <c r="W18" i="16" s="1"/>
  <c r="J15" i="16"/>
  <c r="W15" i="16" s="1"/>
  <c r="J12" i="16"/>
  <c r="W12" i="16" s="1"/>
  <c r="J9" i="16" l="1"/>
  <c r="J8" i="16" l="1"/>
  <c r="W8" i="16" s="1"/>
  <c r="W9" i="16"/>
  <c r="J8" i="3"/>
  <c r="W8" i="3" s="1"/>
  <c r="J8" i="15" l="1"/>
  <c r="W8" i="15" s="1"/>
  <c r="J8" i="14"/>
  <c r="W8" i="14" s="1"/>
  <c r="J8" i="13"/>
  <c r="W8" i="13" s="1"/>
  <c r="J8" i="12"/>
  <c r="W8" i="12" s="1"/>
  <c r="J18" i="11"/>
  <c r="W18" i="11" s="1"/>
  <c r="J15" i="11"/>
  <c r="W15" i="11" s="1"/>
  <c r="J12" i="11"/>
  <c r="W12" i="11" s="1"/>
  <c r="J10" i="11" l="1"/>
  <c r="J34" i="9"/>
  <c r="W34" i="9" s="1"/>
  <c r="J9" i="9"/>
  <c r="J8" i="8"/>
  <c r="W8" i="8" s="1"/>
  <c r="J8" i="7"/>
  <c r="W8" i="7" s="1"/>
  <c r="J8" i="5"/>
  <c r="W8" i="5" s="1"/>
  <c r="J8" i="4"/>
  <c r="W8" i="4" s="1"/>
  <c r="J20" i="2"/>
  <c r="W20" i="2" s="1"/>
  <c r="J17" i="2"/>
  <c r="W17" i="2" s="1"/>
  <c r="J14" i="2"/>
  <c r="W14" i="2" s="1"/>
  <c r="J11" i="2"/>
  <c r="W11" i="2" s="1"/>
  <c r="J9" i="11" l="1"/>
  <c r="W9" i="11" s="1"/>
  <c r="W10" i="11"/>
  <c r="J27" i="9"/>
  <c r="W27" i="9" s="1"/>
  <c r="W9" i="9"/>
  <c r="J8" i="9"/>
  <c r="W8" i="9" s="1"/>
  <c r="J9" i="2"/>
  <c r="J8" i="2" l="1"/>
  <c r="W8" i="2" s="1"/>
  <c r="W9" i="2"/>
  <c r="H34" i="9"/>
  <c r="I16" i="24" l="1"/>
  <c r="H16" i="24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B14" i="24" s="1"/>
  <c r="B8" i="24" s="1"/>
  <c r="H14" i="24"/>
  <c r="I14" i="24" l="1"/>
  <c r="H8" i="24"/>
  <c r="G14" i="24"/>
  <c r="C8" i="24"/>
  <c r="I14" i="22"/>
  <c r="I10" i="22"/>
  <c r="F13" i="21"/>
  <c r="I13" i="21"/>
  <c r="I9" i="21"/>
  <c r="I9" i="22" l="1"/>
  <c r="I8" i="24"/>
  <c r="G8" i="24"/>
  <c r="I8" i="21"/>
  <c r="I8" i="19"/>
  <c r="I8" i="18"/>
  <c r="I8" i="17"/>
  <c r="I18" i="16"/>
  <c r="I15" i="16"/>
  <c r="I12" i="16"/>
  <c r="I9" i="16" l="1"/>
  <c r="I8" i="16"/>
  <c r="I8" i="15"/>
  <c r="I8" i="14"/>
  <c r="I8" i="13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H8" i="7"/>
  <c r="I8" i="7"/>
  <c r="H8" i="6"/>
  <c r="I8" i="6"/>
  <c r="H8" i="5"/>
  <c r="I8" i="5"/>
  <c r="H8" i="4"/>
  <c r="I8" i="4"/>
  <c r="I8" i="3"/>
  <c r="I20" i="2"/>
  <c r="I17" i="2"/>
  <c r="I14" i="2"/>
  <c r="I11" i="2"/>
  <c r="X12" i="10" l="1"/>
  <c r="X29" i="10"/>
  <c r="I9" i="2"/>
  <c r="I9" i="11"/>
  <c r="D10" i="10"/>
  <c r="G10" i="10"/>
  <c r="E10" i="10"/>
  <c r="H10" i="10"/>
  <c r="F10" i="10"/>
  <c r="I10" i="10"/>
  <c r="I8" i="2"/>
  <c r="C10" i="10"/>
  <c r="X10" i="10" l="1"/>
  <c r="H20" i="2"/>
  <c r="H17" i="2"/>
  <c r="H14" i="2"/>
  <c r="H11" i="2"/>
  <c r="H9" i="2" l="1"/>
  <c r="H8" i="2" l="1"/>
  <c r="H8" i="17"/>
  <c r="H8" i="12"/>
  <c r="H18" i="11"/>
  <c r="H10" i="11"/>
  <c r="H9" i="11" l="1"/>
  <c r="H8" i="13"/>
  <c r="H8" i="14"/>
  <c r="G9" i="9" l="1"/>
  <c r="D9" i="9"/>
  <c r="E9" i="9"/>
  <c r="H9" i="9"/>
  <c r="H18" i="9"/>
  <c r="H8" i="3"/>
  <c r="H27" i="9" l="1"/>
  <c r="G14" i="22" l="1"/>
  <c r="G10" i="22"/>
  <c r="G13" i="21"/>
  <c r="G9" i="21"/>
  <c r="G9" i="22" l="1"/>
  <c r="G8" i="21"/>
  <c r="G18" i="16" l="1"/>
  <c r="G8" i="17"/>
  <c r="G8" i="18"/>
  <c r="G8" i="19"/>
  <c r="G15" i="16"/>
  <c r="G12" i="16"/>
  <c r="G9" i="16" l="1"/>
  <c r="G8" i="15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14" l="1"/>
  <c r="G8" i="8" l="1"/>
  <c r="G8" i="7"/>
  <c r="G8" i="6"/>
  <c r="G8" i="5"/>
  <c r="F8" i="4"/>
  <c r="G8" i="3"/>
  <c r="D8" i="3"/>
  <c r="G20" i="2"/>
  <c r="G17" i="2"/>
  <c r="G14" i="2"/>
  <c r="G11" i="2"/>
  <c r="F20" i="2"/>
  <c r="F17" i="2"/>
  <c r="F11" i="2"/>
  <c r="F14" i="2"/>
  <c r="G9" i="2" l="1"/>
  <c r="F9" i="2"/>
  <c r="F8" i="2" s="1"/>
  <c r="G8" i="2" l="1"/>
  <c r="F14" i="22"/>
  <c r="F10" i="22"/>
  <c r="F9" i="21"/>
  <c r="F8" i="21" s="1"/>
  <c r="F9" i="22" l="1"/>
  <c r="F8" i="15"/>
  <c r="F8" i="14"/>
  <c r="F8" i="13"/>
  <c r="F8" i="12"/>
  <c r="F8" i="9"/>
  <c r="F8" i="8"/>
  <c r="F8" i="7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14" i="22" l="1"/>
  <c r="E10" i="22"/>
  <c r="E13" i="21"/>
  <c r="E9" i="21"/>
  <c r="E8" i="21" l="1"/>
  <c r="E9" i="22"/>
  <c r="E8" i="19" l="1"/>
  <c r="E8" i="18"/>
  <c r="E8" i="17"/>
  <c r="E18" i="16"/>
  <c r="E15" i="16"/>
  <c r="E12" i="16"/>
  <c r="E9" i="16" l="1"/>
  <c r="E8" i="16" s="1"/>
  <c r="E8" i="15"/>
  <c r="E8" i="14"/>
  <c r="E8" i="13"/>
  <c r="E8" i="12"/>
  <c r="E18" i="11"/>
  <c r="E15" i="11"/>
  <c r="E12" i="11"/>
  <c r="E10" i="11" s="1"/>
  <c r="E9" i="11" s="1"/>
  <c r="E34" i="9" l="1"/>
  <c r="E18" i="9"/>
  <c r="E27" i="9" s="1"/>
  <c r="E8" i="8"/>
  <c r="E8" i="7"/>
  <c r="E8" i="6"/>
  <c r="E8" i="5"/>
  <c r="E8" i="3"/>
  <c r="E20" i="2"/>
  <c r="E17" i="2"/>
  <c r="E14" i="2"/>
  <c r="E11" i="2"/>
  <c r="E9" i="2" l="1"/>
  <c r="E8" i="2" s="1"/>
  <c r="E8" i="9"/>
  <c r="C18" i="16" l="1"/>
  <c r="D18" i="16"/>
  <c r="C9" i="16"/>
  <c r="D9" i="16"/>
  <c r="C8" i="16" l="1"/>
  <c r="D8" i="16"/>
  <c r="C14" i="22" l="1"/>
  <c r="B14" i="22"/>
  <c r="C10" i="22"/>
  <c r="B10" i="22"/>
  <c r="C13" i="21"/>
  <c r="B13" i="21"/>
  <c r="C9" i="21"/>
  <c r="B9" i="21"/>
  <c r="C8" i="19"/>
  <c r="C8" i="18"/>
  <c r="B8" i="18"/>
  <c r="C8" i="17"/>
  <c r="B8" i="17"/>
  <c r="B18" i="16"/>
  <c r="B15" i="16"/>
  <c r="B12" i="16"/>
  <c r="B8" i="15"/>
  <c r="D8" i="14"/>
  <c r="C8" i="14"/>
  <c r="B8" i="14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7"/>
  <c r="C8" i="7"/>
  <c r="B8" i="7"/>
  <c r="D8" i="6"/>
  <c r="C8" i="6"/>
  <c r="B8" i="6"/>
  <c r="D8" i="5"/>
  <c r="C8" i="5"/>
  <c r="B8" i="5"/>
  <c r="D8" i="4"/>
  <c r="C8" i="4"/>
  <c r="B8" i="4"/>
  <c r="C8" i="3"/>
  <c r="B8" i="3"/>
  <c r="D20" i="2"/>
  <c r="C20" i="2"/>
  <c r="B20" i="2"/>
  <c r="D17" i="2"/>
  <c r="C17" i="2"/>
  <c r="B17" i="2"/>
  <c r="D14" i="2"/>
  <c r="C14" i="2"/>
  <c r="B14" i="2"/>
  <c r="D11" i="2"/>
  <c r="C11" i="2"/>
  <c r="B11" i="2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2"/>
  <c r="D9" i="2"/>
  <c r="D8" i="2" s="1"/>
  <c r="C9" i="2"/>
  <c r="B9" i="16"/>
  <c r="B8" i="16" s="1"/>
  <c r="B10" i="11"/>
  <c r="B9" i="22"/>
  <c r="B27" i="9"/>
  <c r="B8" i="21"/>
  <c r="C9" i="22"/>
  <c r="C8" i="21"/>
  <c r="D8" i="9"/>
  <c r="D9" i="11" l="1"/>
  <c r="C8" i="9"/>
  <c r="C8" i="2"/>
  <c r="B8" i="9"/>
  <c r="B9" i="11"/>
  <c r="B8" i="2"/>
  <c r="M8" i="4" l="1"/>
</calcChain>
</file>

<file path=xl/sharedStrings.xml><?xml version="1.0" encoding="utf-8"?>
<sst xmlns="http://schemas.openxmlformats.org/spreadsheetml/2006/main" count="1101" uniqueCount="284">
  <si>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</si>
  <si>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</si>
  <si>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</si>
  <si>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</si>
  <si>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</si>
  <si>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</si>
  <si>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</si>
  <si>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</si>
  <si>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</si>
  <si>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</si>
  <si>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</si>
  <si>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</si>
  <si>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</si>
  <si>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</si>
  <si>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</si>
  <si>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</si>
  <si>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</si>
  <si>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</si>
  <si>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</si>
  <si>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</si>
  <si>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</si>
  <si>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</si>
  <si>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</si>
  <si>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</si>
  <si>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</si>
  <si>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</si>
  <si>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</si>
  <si>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</si>
  <si>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</si>
  <si>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</si>
  <si>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</si>
  <si>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</si>
  <si>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</si>
  <si>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</si>
  <si>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</si>
  <si>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</si>
  <si>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</si>
  <si>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</si>
  <si>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</si>
  <si>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</si>
  <si>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</si>
  <si>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</si>
  <si>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</si>
  <si>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</si>
  <si>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</si>
  <si>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</si>
  <si>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</si>
  <si>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</si>
  <si>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</si>
  <si>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</si>
  <si>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</si>
  <si>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</si>
  <si>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</si>
  <si>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</si>
  <si>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</si>
  <si>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</si>
  <si>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</si>
  <si>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</si>
  <si>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</si>
  <si>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</si>
  <si>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</si>
  <si>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</si>
  <si>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</si>
  <si>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</si>
  <si>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</si>
  <si>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</si>
  <si>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</si>
  <si>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</si>
  <si>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</si>
  <si>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</si>
  <si>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</si>
  <si>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</si>
  <si>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</si>
  <si>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</si>
  <si>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</si>
  <si>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</si>
  <si>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</si>
  <si>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</si>
  <si>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</si>
  <si>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</si>
  <si>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</si>
  <si>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</si>
  <si>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</si>
  <si>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</si>
  <si>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</si>
  <si>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</si>
  <si>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</si>
  <si>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</si>
  <si>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</si>
  <si>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</si>
  <si>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</si>
  <si>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</si>
  <si>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</si>
  <si>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</si>
  <si>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</si>
  <si>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</si>
  <si>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</si>
  <si>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</si>
  <si>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</si>
  <si>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</si>
  <si>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</si>
  <si>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</si>
  <si>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</si>
  <si>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</si>
  <si>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</si>
  <si>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</si>
  <si>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</si>
  <si>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</si>
  <si>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</si>
  <si>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</si>
  <si>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</si>
  <si>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</si>
  <si>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</si>
  <si>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</si>
  <si>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</si>
  <si>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</si>
  <si>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</si>
  <si>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</si>
  <si>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</si>
  <si>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</si>
  <si>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</si>
  <si>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</si>
  <si>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</si>
  <si>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</si>
  <si>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</si>
  <si>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</si>
  <si>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</si>
  <si>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</si>
  <si>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</si>
  <si>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</si>
  <si>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</si>
  <si>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</si>
  <si>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</si>
  <si>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</si>
  <si>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</si>
  <si>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</si>
  <si>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</si>
  <si>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</si>
  <si>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</si>
  <si>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</si>
  <si>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</si>
  <si>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</si>
  <si>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</si>
  <si>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</si>
  <si>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</si>
  <si>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</si>
  <si>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</si>
  <si>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</si>
  <si>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</si>
  <si>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</si>
  <si>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</si>
  <si>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</si>
  <si>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</si>
  <si>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</si>
  <si>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</si>
  <si>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</si>
  <si>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</si>
  <si>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</si>
  <si>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</si>
  <si>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</si>
  <si>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</si>
  <si>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</si>
  <si>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</si>
  <si>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</si>
  <si>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</si>
  <si>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</si>
  <si>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</si>
  <si>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</si>
  <si>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</si>
  <si>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</si>
  <si>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</si>
  <si>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</si>
  <si>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</si>
  <si>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</si>
  <si>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</si>
  <si>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</si>
  <si>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</si>
  <si>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</si>
  <si>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</si>
  <si>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</si>
  <si>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</si>
  <si>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</si>
  <si>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</si>
  <si>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</si>
  <si>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</si>
  <si>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</si>
  <si>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</si>
  <si>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</si>
  <si>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</si>
  <si>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</si>
  <si>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</si>
  <si>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</si>
  <si>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</si>
  <si>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</si>
  <si>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</si>
  <si>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</si>
  <si>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</si>
  <si>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</si>
  <si>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</si>
  <si>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</si>
  <si>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</si>
  <si>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</si>
  <si>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</si>
  <si>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</si>
  <si>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</si>
  <si>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</si>
  <si>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</si>
  <si>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</si>
  <si>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</si>
  <si>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</si>
  <si>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</si>
  <si>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</si>
  <si>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</si>
  <si>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</si>
  <si>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</si>
  <si>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</si>
  <si>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</si>
  <si>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</si>
  <si>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</si>
  <si>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</si>
  <si>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</si>
  <si>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</si>
  <si>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</si>
  <si>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</si>
  <si>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</si>
  <si>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</si>
  <si>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</si>
  <si>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</si>
  <si>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</si>
  <si>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</si>
  <si>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</si>
  <si>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</si>
  <si>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</si>
  <si>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</si>
  <si>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</si>
  <si>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</si>
  <si>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</si>
  <si>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</si>
  <si>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</si>
  <si>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</si>
  <si>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</si>
  <si>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</si>
  <si>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</si>
  <si>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</si>
  <si>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</si>
  <si>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</si>
  <si>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</si>
  <si>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</si>
  <si>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</si>
  <si>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</si>
  <si>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</si>
  <si>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</si>
  <si>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</si>
  <si>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</si>
  <si>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</si>
  <si>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</si>
  <si>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</si>
  <si>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</si>
  <si>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</si>
  <si>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</si>
  <si>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</si>
  <si>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</si>
  <si>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</si>
  <si>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</si>
  <si>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</si>
  <si>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</si>
  <si>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</si>
  <si>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</si>
  <si>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</si>
  <si>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</si>
  <si>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</si>
  <si>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Coishco/Santa</t>
  </si>
  <si>
    <t>Santa Rosa</t>
  </si>
  <si>
    <t>La Puntilla</t>
  </si>
  <si>
    <t>Chimbote  1/</t>
  </si>
  <si>
    <t>Var  % 
Sept 19/18</t>
  </si>
  <si>
    <t>*Variación (%)
Sept
19/18</t>
  </si>
  <si>
    <t xml:space="preserve"> Ene - Sept
19/18</t>
  </si>
  <si>
    <t>Callao  1/</t>
  </si>
  <si>
    <t>n/d</t>
  </si>
  <si>
    <t>Var  % 
Set-19/
Ago-19</t>
  </si>
  <si>
    <t>Var  % 
Set 19/18</t>
  </si>
  <si>
    <t xml:space="preserve">              1/  Descarte de CHD en agosto y septiembre 2019</t>
  </si>
  <si>
    <t>ANEXO DEL BOLETÍN DE PESCA - SETIEMBRE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</si>
</sst>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5" formatCode="0.0_ ;[Red]\-0.0\ "/>
    <numFmt numFmtId="177" formatCode="#,##0.00_ ;\-#,##0.00\ "/>
    <numFmt numFmtId="179" formatCode="#,##0.00000"/>
    <numFmt numFmtId="180" formatCode="#,##0.0000_ ;\-#,##0.0000\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3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5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/>
    </xf>
    <xf numFmtId="165" fontId="12" fillId="0" borderId="0" xfId="3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2" fontId="12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2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67" fontId="12" fillId="0" borderId="21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30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2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6" fillId="2" borderId="33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3" xfId="0" applyFont="1" applyFill="1" applyBorder="1"/>
    <xf numFmtId="165" fontId="8" fillId="6" borderId="18" xfId="0" applyNumberFormat="1" applyFont="1" applyFill="1" applyBorder="1"/>
    <xf numFmtId="0" fontId="8" fillId="0" borderId="33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3" xfId="0" applyFont="1" applyBorder="1"/>
    <xf numFmtId="0" fontId="8" fillId="0" borderId="34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165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7" borderId="19" xfId="0" applyNumberFormat="1" applyFont="1" applyFill="1" applyBorder="1"/>
    <xf numFmtId="165" fontId="11" fillId="7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5" fontId="23" fillId="0" borderId="18" xfId="4" applyNumberFormat="1" applyFont="1" applyFill="1" applyBorder="1" applyAlignment="1">
      <alignment horizontal="right"/>
    </xf>
    <xf numFmtId="165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8" borderId="18" xfId="4" applyNumberFormat="1" applyFont="1" applyFill="1" applyBorder="1" applyAlignment="1">
      <alignment horizontal="right"/>
    </xf>
    <xf numFmtId="165" fontId="21" fillId="6" borderId="17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1" fillId="6" borderId="18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165" fontId="23" fillId="6" borderId="19" xfId="4" applyNumberFormat="1" applyFont="1" applyFill="1" applyBorder="1" applyAlignment="1">
      <alignment horizontal="right"/>
    </xf>
    <xf numFmtId="165" fontId="23" fillId="6" borderId="20" xfId="4" applyNumberFormat="1" applyFont="1" applyFill="1" applyBorder="1" applyAlignment="1">
      <alignment horizontal="right"/>
    </xf>
    <xf numFmtId="165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7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5" fontId="12" fillId="0" borderId="18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6" fillId="2" borderId="0" xfId="2" applyNumberFormat="1" applyFont="1" applyFill="1" applyBorder="1" applyAlignment="1"/>
    <xf numFmtId="4" fontId="8" fillId="0" borderId="0" xfId="0" applyNumberFormat="1" applyFont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6" xfId="0" applyBorder="1"/>
    <xf numFmtId="0" fontId="6" fillId="0" borderId="44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6" fillId="5" borderId="17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6" xfId="0" applyFont="1" applyFill="1" applyBorder="1" applyAlignment="1">
      <alignment horizontal="left"/>
    </xf>
    <xf numFmtId="0" fontId="8" fillId="0" borderId="46" xfId="0" applyFont="1" applyBorder="1"/>
    <xf numFmtId="165" fontId="8" fillId="0" borderId="47" xfId="0" applyNumberFormat="1" applyFont="1" applyFill="1" applyBorder="1" applyAlignment="1">
      <alignment horizontal="center"/>
    </xf>
    <xf numFmtId="165" fontId="8" fillId="0" borderId="46" xfId="0" applyNumberFormat="1" applyFont="1" applyFill="1" applyBorder="1"/>
    <xf numFmtId="165" fontId="8" fillId="2" borderId="47" xfId="0" applyNumberFormat="1" applyFont="1" applyFill="1" applyBorder="1" applyAlignment="1">
      <alignment horizontal="center"/>
    </xf>
    <xf numFmtId="167" fontId="4" fillId="2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6" fontId="8" fillId="0" borderId="0" xfId="0" applyNumberFormat="1" applyFont="1"/>
    <xf numFmtId="170" fontId="8" fillId="0" borderId="0" xfId="1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7" fontId="0" fillId="0" borderId="0" xfId="0" applyNumberFormat="1"/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2" fillId="0" borderId="0" xfId="1" applyNumberFormat="1" applyFont="1" applyBorder="1" applyAlignment="1">
      <alignment horizontal="right"/>
    </xf>
    <xf numFmtId="165" fontId="11" fillId="0" borderId="3" xfId="1" applyNumberFormat="1" applyFont="1" applyBorder="1" applyAlignment="1">
      <alignment horizontal="right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0" fillId="9" borderId="49" xfId="0" applyFont="1" applyFill="1" applyBorder="1" applyAlignment="1">
      <alignment vertical="center"/>
    </xf>
    <xf numFmtId="0" fontId="31" fillId="9" borderId="49" xfId="0" applyFont="1" applyFill="1" applyBorder="1" applyAlignment="1">
      <alignment vertical="center"/>
    </xf>
    <xf numFmtId="0" fontId="32" fillId="0" borderId="49" xfId="0" applyFont="1" applyBorder="1" applyAlignment="1">
      <alignment vertical="center"/>
    </xf>
    <xf numFmtId="0" fontId="30" fillId="9" borderId="50" xfId="0" applyFont="1" applyFill="1" applyBorder="1" applyAlignment="1">
      <alignment vertical="center"/>
    </xf>
    <xf numFmtId="10" fontId="8" fillId="0" borderId="0" xfId="7" applyNumberFormat="1" applyFont="1"/>
    <xf numFmtId="165" fontId="16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7" fontId="0" fillId="0" borderId="0" xfId="1" applyNumberFormat="1" applyFont="1"/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6" fillId="2" borderId="5" xfId="2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8" fillId="0" borderId="44" xfId="0" applyNumberFormat="1" applyFont="1" applyFill="1" applyBorder="1" applyAlignment="1">
      <alignment horizontal="center"/>
    </xf>
    <xf numFmtId="165" fontId="8" fillId="0" borderId="53" xfId="0" applyNumberFormat="1" applyFont="1" applyFill="1" applyBorder="1" applyAlignment="1">
      <alignment horizontal="center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69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5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9" fontId="8" fillId="0" borderId="0" xfId="7" applyNumberFormat="1" applyFont="1"/>
    <xf numFmtId="169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165" fontId="2" fillId="0" borderId="0" xfId="0" applyNumberFormat="1" applyFon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0" fontId="8" fillId="0" borderId="58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5" fontId="8" fillId="0" borderId="5" xfId="1" applyNumberFormat="1" applyFont="1" applyBorder="1" applyAlignment="1">
      <alignment horizontal="right"/>
    </xf>
    <xf numFmtId="165" fontId="8" fillId="4" borderId="5" xfId="1" applyNumberFormat="1" applyFont="1" applyFill="1" applyBorder="1" applyAlignment="1">
      <alignment horizontal="right"/>
    </xf>
    <xf numFmtId="165" fontId="12" fillId="4" borderId="5" xfId="1" applyNumberFormat="1" applyFont="1" applyFill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7" fillId="0" borderId="21" xfId="3" applyNumberFormat="1" applyFont="1" applyFill="1" applyBorder="1" applyAlignment="1">
      <alignment horizontal="right"/>
    </xf>
    <xf numFmtId="1" fontId="12" fillId="0" borderId="23" xfId="0" applyNumberFormat="1" applyFont="1" applyBorder="1" applyAlignment="1"/>
    <xf numFmtId="165" fontId="12" fillId="0" borderId="23" xfId="0" applyNumberFormat="1" applyFont="1" applyBorder="1" applyAlignment="1">
      <alignment horizontal="right"/>
    </xf>
    <xf numFmtId="165" fontId="12" fillId="0" borderId="23" xfId="0" applyNumberFormat="1" applyFont="1" applyBorder="1" applyAlignment="1"/>
    <xf numFmtId="167" fontId="12" fillId="0" borderId="32" xfId="0" applyNumberFormat="1" applyFont="1" applyBorder="1" applyAlignment="1">
      <alignment horizontal="right"/>
    </xf>
    <xf numFmtId="171" fontId="12" fillId="0" borderId="17" xfId="0" applyNumberFormat="1" applyFont="1" applyBorder="1" applyAlignment="1"/>
    <xf numFmtId="171" fontId="12" fillId="0" borderId="18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75" fontId="8" fillId="0" borderId="4" xfId="0" applyNumberFormat="1" applyFont="1" applyBorder="1"/>
    <xf numFmtId="175" fontId="8" fillId="0" borderId="62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62" xfId="0" applyNumberFormat="1" applyFont="1" applyFill="1" applyBorder="1"/>
    <xf numFmtId="165" fontId="8" fillId="0" borderId="64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62" xfId="3" applyNumberFormat="1" applyFont="1" applyBorder="1" applyAlignment="1">
      <alignment horizontal="right"/>
    </xf>
    <xf numFmtId="165" fontId="12" fillId="0" borderId="64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7" fontId="0" fillId="0" borderId="17" xfId="1" applyNumberFormat="1" applyFont="1" applyBorder="1"/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9" fillId="0" borderId="0" xfId="1" applyFont="1"/>
    <xf numFmtId="164" fontId="39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4" xfId="1" applyNumberFormat="1" applyFont="1" applyBorder="1" applyAlignment="1">
      <alignment horizontal="right" wrapText="1"/>
    </xf>
    <xf numFmtId="165" fontId="12" fillId="0" borderId="4" xfId="1" applyNumberFormat="1" applyFont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5" fontId="12" fillId="6" borderId="0" xfId="3" applyNumberFormat="1" applyFont="1" applyFill="1" applyBorder="1"/>
    <xf numFmtId="167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6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7" xfId="0" applyFont="1" applyBorder="1"/>
    <xf numFmtId="0" fontId="41" fillId="0" borderId="58" xfId="5" applyFont="1" applyBorder="1"/>
    <xf numFmtId="0" fontId="42" fillId="0" borderId="44" xfId="0" applyFont="1" applyBorder="1" applyAlignment="1">
      <alignment vertical="center"/>
    </xf>
    <xf numFmtId="0" fontId="41" fillId="0" borderId="44" xfId="5" applyFont="1" applyBorder="1"/>
    <xf numFmtId="0" fontId="40" fillId="0" borderId="44" xfId="0" applyFont="1" applyBorder="1"/>
    <xf numFmtId="0" fontId="40" fillId="0" borderId="53" xfId="0" applyFont="1" applyBorder="1"/>
    <xf numFmtId="0" fontId="44" fillId="0" borderId="68" xfId="0" applyFont="1" applyBorder="1" applyAlignment="1">
      <alignment vertical="center"/>
    </xf>
    <xf numFmtId="0" fontId="44" fillId="0" borderId="69" xfId="0" applyFont="1" applyBorder="1" applyAlignment="1">
      <alignment vertical="center"/>
    </xf>
    <xf numFmtId="0" fontId="40" fillId="0" borderId="69" xfId="0" applyFont="1" applyBorder="1"/>
    <xf numFmtId="0" fontId="40" fillId="0" borderId="70" xfId="0" applyFont="1" applyBorder="1"/>
    <xf numFmtId="0" fontId="45" fillId="0" borderId="69" xfId="0" applyFont="1" applyBorder="1" applyAlignment="1">
      <alignment vertical="center"/>
    </xf>
    <xf numFmtId="0" fontId="40" fillId="0" borderId="69" xfId="0" applyFont="1" applyBorder="1" applyAlignment="1">
      <alignment vertical="center"/>
    </xf>
    <xf numFmtId="0" fontId="40" fillId="0" borderId="70" xfId="0" applyFont="1" applyBorder="1" applyAlignment="1">
      <alignment vertical="center"/>
    </xf>
    <xf numFmtId="0" fontId="41" fillId="0" borderId="68" xfId="5" applyFont="1" applyBorder="1"/>
    <xf numFmtId="0" fontId="42" fillId="0" borderId="69" xfId="0" applyFont="1" applyBorder="1" applyAlignment="1">
      <alignment vertical="center"/>
    </xf>
    <xf numFmtId="0" fontId="41" fillId="0" borderId="69" xfId="5" applyFont="1" applyBorder="1"/>
    <xf numFmtId="165" fontId="8" fillId="6" borderId="5" xfId="0" applyNumberFormat="1" applyFont="1" applyFill="1" applyBorder="1" applyAlignment="1">
      <alignment horizontal="right"/>
    </xf>
    <xf numFmtId="165" fontId="12" fillId="6" borderId="5" xfId="3" applyNumberFormat="1" applyFont="1" applyFill="1" applyBorder="1" applyAlignment="1">
      <alignment horizontal="right"/>
    </xf>
    <xf numFmtId="9" fontId="0" fillId="0" borderId="0" xfId="7" applyNumberFormat="1" applyFont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48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66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71" xfId="2" applyFont="1" applyFill="1" applyBorder="1" applyAlignment="1">
      <alignment horizontal="center" vertical="center" wrapText="1"/>
    </xf>
    <xf numFmtId="1" fontId="7" fillId="10" borderId="71" xfId="2" applyNumberFormat="1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5" fontId="7" fillId="10" borderId="17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8" xfId="1" applyNumberFormat="1" applyFont="1" applyFill="1" applyBorder="1" applyAlignment="1">
      <alignment horizontal="right" vertical="center"/>
    </xf>
    <xf numFmtId="165" fontId="7" fillId="10" borderId="23" xfId="1" applyNumberFormat="1" applyFont="1" applyFill="1" applyBorder="1" applyAlignment="1">
      <alignment horizontal="right" vertical="center"/>
    </xf>
    <xf numFmtId="0" fontId="7" fillId="10" borderId="31" xfId="0" applyFont="1" applyFill="1" applyBorder="1" applyAlignment="1">
      <alignment horizontal="center" vertical="center"/>
    </xf>
    <xf numFmtId="3" fontId="7" fillId="10" borderId="31" xfId="0" applyNumberFormat="1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67" xfId="2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/>
    </xf>
    <xf numFmtId="0" fontId="7" fillId="10" borderId="45" xfId="2" applyFont="1" applyFill="1" applyBorder="1" applyAlignment="1">
      <alignment horizontal="center" vertical="center"/>
    </xf>
    <xf numFmtId="4" fontId="7" fillId="10" borderId="45" xfId="2" applyNumberFormat="1" applyFont="1" applyFill="1" applyBorder="1" applyAlignment="1">
      <alignment horizontal="center" vertical="center"/>
    </xf>
    <xf numFmtId="4" fontId="7" fillId="10" borderId="57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7" xfId="2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71" fontId="0" fillId="0" borderId="0" xfId="0" applyNumberFormat="1"/>
    <xf numFmtId="179" fontId="0" fillId="0" borderId="0" xfId="0" applyNumberFormat="1"/>
    <xf numFmtId="170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170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12" fillId="0" borderId="17" xfId="3" applyFont="1" applyFill="1" applyBorder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0" fontId="8" fillId="0" borderId="0" xfId="0" applyNumberFormat="1" applyFont="1"/>
    <xf numFmtId="10" fontId="0" fillId="0" borderId="0" xfId="0" applyNumberFormat="1"/>
    <xf numFmtId="0" fontId="12" fillId="0" borderId="4" xfId="0" applyFont="1" applyBorder="1" applyAlignment="1">
      <alignment horizontal="left"/>
    </xf>
    <xf numFmtId="165" fontId="17" fillId="4" borderId="4" xfId="0" applyNumberFormat="1" applyFont="1" applyFill="1" applyBorder="1" applyAlignment="1">
      <alignment horizontal="right" wrapText="1"/>
    </xf>
    <xf numFmtId="165" fontId="17" fillId="4" borderId="0" xfId="0" applyNumberFormat="1" applyFont="1" applyFill="1" applyBorder="1" applyAlignment="1">
      <alignment horizontal="right" wrapText="1"/>
    </xf>
    <xf numFmtId="165" fontId="17" fillId="0" borderId="0" xfId="1" applyNumberFormat="1" applyFont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  <xf numFmtId="0" fontId="47" fillId="0" borderId="4" xfId="3" applyFont="1" applyFill="1" applyBorder="1"/>
    <xf numFmtId="165" fontId="38" fillId="0" borderId="0" xfId="0" applyNumberFormat="1" applyFont="1"/>
    <xf numFmtId="180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readingOrder="1"/>
    </xf>
    <xf numFmtId="165" fontId="11" fillId="4" borderId="5" xfId="0" applyNumberFormat="1" applyFont="1" applyFill="1" applyBorder="1" applyAlignment="1">
      <alignment horizontal="right" wrapText="1" readingOrder="1"/>
    </xf>
    <xf numFmtId="165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6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center"/>
    </xf>
    <xf numFmtId="0" fontId="7" fillId="10" borderId="37" xfId="2" applyFont="1" applyFill="1" applyBorder="1" applyAlignment="1">
      <alignment horizontal="center" wrapText="1"/>
    </xf>
    <xf numFmtId="0" fontId="7" fillId="10" borderId="4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38" xfId="2" applyFont="1" applyFill="1" applyBorder="1" applyAlignment="1">
      <alignment horizontal="center" wrapText="1"/>
    </xf>
    <xf numFmtId="0" fontId="7" fillId="10" borderId="43" xfId="2" applyFont="1" applyFill="1" applyBorder="1" applyAlignment="1">
      <alignment horizontal="center" wrapText="1"/>
    </xf>
    <xf numFmtId="0" fontId="7" fillId="10" borderId="65" xfId="2" applyFont="1" applyFill="1" applyBorder="1" applyAlignment="1">
      <alignment horizontal="center" wrapText="1"/>
    </xf>
    <xf numFmtId="0" fontId="7" fillId="10" borderId="72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7" xfId="2" applyFont="1" applyFill="1" applyBorder="1" applyAlignment="1">
      <alignment horizontal="center" vertical="center" wrapText="1"/>
    </xf>
    <xf numFmtId="0" fontId="7" fillId="10" borderId="42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63" xfId="2" applyFont="1" applyFill="1" applyBorder="1" applyAlignment="1">
      <alignment horizontal="center" wrapText="1"/>
    </xf>
    <xf numFmtId="0" fontId="7" fillId="10" borderId="42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6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166" fontId="7" fillId="10" borderId="25" xfId="0" applyNumberFormat="1" applyFont="1" applyFill="1" applyBorder="1" applyAlignment="1">
      <alignment horizontal="center" vertical="center"/>
    </xf>
    <xf numFmtId="166" fontId="7" fillId="10" borderId="16" xfId="0" applyNumberFormat="1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9" xfId="2" applyFont="1" applyFill="1" applyBorder="1" applyAlignment="1">
      <alignment horizontal="center" vertical="center"/>
    </xf>
    <xf numFmtId="0" fontId="7" fillId="10" borderId="46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4" xfId="1" applyNumberFormat="1" applyFont="1" applyFill="1" applyBorder="1" applyAlignment="1">
      <alignment horizontal="right" wrapText="1"/>
    </xf>
    <xf numFmtId="165" fontId="11" fillId="4" borderId="17" xfId="0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/>
    </xf>
    <xf numFmtId="165" fontId="11" fillId="4" borderId="18" xfId="0" applyNumberFormat="1" applyFont="1" applyFill="1" applyBorder="1" applyAlignment="1">
      <alignment horizontal="right"/>
    </xf>
    <xf numFmtId="165" fontId="17" fillId="4" borderId="17" xfId="3" applyNumberFormat="1" applyFont="1" applyFill="1" applyBorder="1" applyAlignment="1">
      <alignment horizontal="right"/>
    </xf>
    <xf numFmtId="165" fontId="17" fillId="4" borderId="0" xfId="3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right"/>
    </xf>
  </cellXfs>
  <cellStyles count="8">
    <cellStyle name="F2" xfId="6" xr:uid="{00000000-0005-0000-0000-000000000000}"/>
    <cellStyle name="Hipervínculo" xfId="5" builtinId="8"/>
    <cellStyle name="Millares" xfId="1" builtinId="3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/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0" zoomScaleNormal="80" workbookViewId="0">
      <selection activeCell="B3" sqref="B3"/>
    </sheetView>
  </sheetViews>
  <sheetFormatPr baseColWidth="10" defaultColWidth="9.140625" defaultRowHeight="15" x14ac:dyDescent="0.25"/>
  <cols>
    <col min="1" max="1" width="2.5703125" style="420" customWidth="1"/>
    <col min="2" max="2" width="12.5703125" style="420" customWidth="1"/>
    <col min="3" max="3" width="22.140625" style="420" bestFit="1" customWidth="1"/>
    <col min="4" max="4" width="4.140625" style="420" customWidth="1"/>
    <col min="5" max="16384" width="9.140625" style="420"/>
  </cols>
  <sheetData>
    <row r="1" spans="2:25" ht="15.75" customHeight="1" x14ac:dyDescent="0.25"/>
    <row r="2" spans="2:25" ht="21" customHeight="1" x14ac:dyDescent="0.25">
      <c r="B2" s="522" t="s">
        <v>283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</row>
    <row r="3" spans="2:25" ht="21" customHeight="1" x14ac:dyDescent="0.25"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</row>
    <row r="4" spans="2:25" x14ac:dyDescent="0.25">
      <c r="B4" s="421"/>
      <c r="C4" s="421"/>
      <c r="D4" s="421"/>
      <c r="E4" s="421"/>
      <c r="F4" s="421"/>
      <c r="G4" s="421"/>
      <c r="H4" s="421"/>
      <c r="I4" s="421"/>
    </row>
    <row r="5" spans="2:25" ht="31.5" customHeight="1" x14ac:dyDescent="0.25">
      <c r="B5" s="433" t="s">
        <v>268</v>
      </c>
      <c r="C5" s="434" t="s">
        <v>200</v>
      </c>
      <c r="D5" s="434"/>
      <c r="E5" s="434" t="s">
        <v>195</v>
      </c>
      <c r="F5" s="437"/>
      <c r="G5" s="437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9"/>
    </row>
    <row r="6" spans="2:25" x14ac:dyDescent="0.25">
      <c r="B6" s="423" t="s">
        <v>173</v>
      </c>
      <c r="C6" s="424" t="str">
        <f>'Cdr 1 '!A5</f>
        <v>(En Miles TM)</v>
      </c>
      <c r="D6" s="425"/>
      <c r="E6" s="424" t="str">
        <f>'Cdr 1 '!A4</f>
        <v>DESEMBARQUE DE RECURSOS HIDROBIOLÓGICOS MARÍTIMOS Y CONTINENTALES SEGÚN UTILIZACIÓN</v>
      </c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7"/>
    </row>
    <row r="7" spans="2:25" x14ac:dyDescent="0.25">
      <c r="B7" s="423" t="s">
        <v>174</v>
      </c>
      <c r="C7" s="424" t="str">
        <f>'Cdr 2'!A5</f>
        <v>(En TM)</v>
      </c>
      <c r="D7" s="425"/>
      <c r="E7" s="424" t="str">
        <f>'Cdr 2'!A4</f>
        <v>DESEMBARQUE DE RECURSOS HIDROBIOLÓGICOS PARA ENLATADO SEGÚN ESPECIE</v>
      </c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7"/>
    </row>
    <row r="8" spans="2:25" x14ac:dyDescent="0.25">
      <c r="B8" s="423" t="s">
        <v>175</v>
      </c>
      <c r="C8" s="424" t="str">
        <f>'Cdr3'!A5</f>
        <v>(En TM)</v>
      </c>
      <c r="D8" s="425"/>
      <c r="E8" s="424" t="str">
        <f>'Cdr3'!A4</f>
        <v>DESEMBARQUE DE RECURSOS HIDROBIOLÓGICOS PARA CONGELADO SEGÚN ESPECIE</v>
      </c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7"/>
    </row>
    <row r="9" spans="2:25" x14ac:dyDescent="0.25">
      <c r="B9" s="423" t="s">
        <v>176</v>
      </c>
      <c r="C9" s="424" t="str">
        <f>'Cdr4'!A5</f>
        <v>(En TM)</v>
      </c>
      <c r="D9" s="425"/>
      <c r="E9" s="424" t="str">
        <f>'Cdr4'!A4</f>
        <v>DESEMBARQUE DE RECURSOS HIDROBIOLÓGICOS PARA CURADO SEGÚN ESPECIE</v>
      </c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7"/>
    </row>
    <row r="10" spans="2:25" x14ac:dyDescent="0.25">
      <c r="B10" s="423" t="s">
        <v>177</v>
      </c>
      <c r="C10" s="424" t="str">
        <f>'Cdr5'!A5</f>
        <v>(En TM)</v>
      </c>
      <c r="D10" s="425"/>
      <c r="E10" s="424" t="str">
        <f>'Cdr5'!A4</f>
        <v>DESEMBARQUE DE RECURSOS HIDROBIOLÓGICOS PARA FRESCO SEGÚN ESPECIE</v>
      </c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7"/>
    </row>
    <row r="11" spans="2:25" x14ac:dyDescent="0.25">
      <c r="B11" s="423" t="s">
        <v>178</v>
      </c>
      <c r="C11" s="424" t="str">
        <f>'Cdr6'!A5</f>
        <v>(En TM)</v>
      </c>
      <c r="D11" s="425"/>
      <c r="E11" s="424" t="str">
        <f>'Cdr6'!A4</f>
        <v>DESEMBARQUE DE RECURSOS HIDROBIOLÓGICOS PARA ENLATADO SEGÚN LUGAR DE PROCESAMIENTO</v>
      </c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7"/>
    </row>
    <row r="12" spans="2:25" x14ac:dyDescent="0.25">
      <c r="B12" s="423" t="s">
        <v>179</v>
      </c>
      <c r="C12" s="424" t="str">
        <f>'Cdr7'!A5</f>
        <v>(En TM)</v>
      </c>
      <c r="D12" s="425"/>
      <c r="E12" s="424" t="str">
        <f>'Cdr7'!A4</f>
        <v>DESEMBARQUE DE RECURSOS HIDROBIOLÓGICOS PARA CONGELADO SEGÚN LUGAR DE PROCEDENCIA</v>
      </c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7"/>
    </row>
    <row r="13" spans="2:25" x14ac:dyDescent="0.25">
      <c r="B13" s="423" t="s">
        <v>180</v>
      </c>
      <c r="C13" s="424" t="str">
        <f>'Cdr8'!A5</f>
        <v>(En TM)</v>
      </c>
      <c r="D13" s="425"/>
      <c r="E13" s="424" t="str">
        <f>'Cdr8'!A4</f>
        <v>DESEMBARQUE DE ANCHOVETA PARA HARINA SEGÚN LUGAR DE PROCEDENCIA</v>
      </c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7"/>
    </row>
    <row r="14" spans="2:25" x14ac:dyDescent="0.25">
      <c r="B14" s="423" t="s">
        <v>181</v>
      </c>
      <c r="C14" s="424" t="str">
        <f>'Cdr9'!A5</f>
        <v>(Soles constantes 2007)</v>
      </c>
      <c r="D14" s="425"/>
      <c r="E14" s="424" t="str">
        <f>'Cdr9'!A4</f>
        <v>VALOR BRUTO DEL DESEMBARQUE DE RECURSOS HIDROBIOLOGICOS SEGÚN UTILIZACION</v>
      </c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7"/>
    </row>
    <row r="15" spans="2:25" x14ac:dyDescent="0.25">
      <c r="B15" s="423"/>
      <c r="C15" s="424"/>
      <c r="D15" s="425"/>
      <c r="E15" s="424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7"/>
    </row>
    <row r="16" spans="2:25" ht="30.75" customHeight="1" x14ac:dyDescent="0.25">
      <c r="B16" s="440"/>
      <c r="C16" s="441"/>
      <c r="D16" s="442"/>
      <c r="E16" s="434" t="s">
        <v>196</v>
      </c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6"/>
    </row>
    <row r="17" spans="2:25" x14ac:dyDescent="0.25">
      <c r="B17" s="423" t="s">
        <v>182</v>
      </c>
      <c r="C17" s="424" t="str">
        <f>'Cdr10'!A6</f>
        <v>(En Miles TMB)</v>
      </c>
      <c r="D17" s="425"/>
      <c r="E17" s="424" t="str">
        <f>'Cdr10'!A5</f>
        <v>PROCESAMIENTO DE RECURSOS HIDROBIOLÓGICOS MARÍTIMOS Y CONTINENTALES SEGÚN UTILIZACIÓN</v>
      </c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7"/>
    </row>
    <row r="18" spans="2:25" x14ac:dyDescent="0.25">
      <c r="B18" s="423" t="s">
        <v>183</v>
      </c>
      <c r="C18" s="424" t="str">
        <f>'Crd11'!A5</f>
        <v>(En TMB)</v>
      </c>
      <c r="D18" s="425"/>
      <c r="E18" s="424" t="str">
        <f>'Crd11'!A4</f>
        <v>PRODUCCIÓN DE HARINA DE PESCADO SEGÚN LUGAR DE PROCESAMIENTO</v>
      </c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7"/>
    </row>
    <row r="19" spans="2:25" x14ac:dyDescent="0.25">
      <c r="B19" s="423" t="s">
        <v>184</v>
      </c>
      <c r="C19" s="424" t="str">
        <f>'Cdr12'!A5</f>
        <v>(En TMB)</v>
      </c>
      <c r="D19" s="425"/>
      <c r="E19" s="424" t="str">
        <f>'Cdr12'!A4</f>
        <v>PRODUCCIÓN DE ACEITE CRUDO DE PESCADO SEGÚN LUGAR DE PROCESAMIENTO</v>
      </c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7"/>
    </row>
    <row r="20" spans="2:25" x14ac:dyDescent="0.25">
      <c r="B20" s="423" t="s">
        <v>185</v>
      </c>
      <c r="C20" s="424" t="str">
        <f>'Cdr13'!A5</f>
        <v>(En TMB)</v>
      </c>
      <c r="D20" s="425"/>
      <c r="E20" s="424" t="str">
        <f>'Cdr13'!A4</f>
        <v>PRODUCCIÓN DE RECURSOS HIDROBIOLÓGICOS ENLATADOS SEGÚN LUGAR DE PROCESAMIENTO</v>
      </c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7"/>
    </row>
    <row r="21" spans="2:25" x14ac:dyDescent="0.25">
      <c r="B21" s="423" t="s">
        <v>186</v>
      </c>
      <c r="C21" s="424" t="str">
        <f>'Cdr14'!A5</f>
        <v>(En TMB)</v>
      </c>
      <c r="D21" s="425"/>
      <c r="E21" s="424" t="str">
        <f>'Cdr14'!A4</f>
        <v>PRODUCCIÓN DE CONGELADO DE RECURSOS HIDROBIOLÓGICOS SEGÚN LUGAR DE PROCESAMIENTO</v>
      </c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7"/>
    </row>
    <row r="22" spans="2:25" x14ac:dyDescent="0.25">
      <c r="B22" s="423"/>
      <c r="C22" s="424"/>
      <c r="D22" s="425"/>
      <c r="E22" s="424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7"/>
    </row>
    <row r="23" spans="2:25" ht="30.75" customHeight="1" x14ac:dyDescent="0.25">
      <c r="B23" s="440"/>
      <c r="C23" s="441"/>
      <c r="D23" s="442"/>
      <c r="E23" s="434" t="s">
        <v>197</v>
      </c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6"/>
    </row>
    <row r="24" spans="2:25" x14ac:dyDescent="0.25">
      <c r="B24" s="423" t="s">
        <v>187</v>
      </c>
      <c r="C24" s="424" t="str">
        <f>'Cdr15'!A5</f>
        <v>(En Miles TMB)</v>
      </c>
      <c r="D24" s="425"/>
      <c r="E24" s="424" t="str">
        <f>'Cdr15'!A4</f>
        <v>VENTA INTERNA DE PRODUCTOS HIDROBIOLÓGICOS MARÍTIMOS Y CONTINENTALES SEGÚN UTILIZACIÓN</v>
      </c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426"/>
      <c r="S24" s="426"/>
      <c r="T24" s="426"/>
      <c r="U24" s="426"/>
      <c r="V24" s="426"/>
      <c r="W24" s="426"/>
      <c r="X24" s="426"/>
      <c r="Y24" s="427"/>
    </row>
    <row r="25" spans="2:25" x14ac:dyDescent="0.25">
      <c r="B25" s="423" t="s">
        <v>188</v>
      </c>
      <c r="C25" s="424" t="str">
        <f>'Cdr16'!A5</f>
        <v>(En TMB)</v>
      </c>
      <c r="D25" s="425"/>
      <c r="E25" s="424" t="str">
        <f>'Cdr16'!A4</f>
        <v>INGRESO DE RECURSOS HIDROBIOLÓGICOS A LOS MERCADOS MAYORISTAS PESQUEROS DE LIMA Y CALLAO</v>
      </c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7"/>
    </row>
    <row r="26" spans="2:25" x14ac:dyDescent="0.25">
      <c r="B26" s="423" t="s">
        <v>189</v>
      </c>
      <c r="C26" s="424" t="str">
        <f>'Cdr17'!A5</f>
        <v>(En TMB)</v>
      </c>
      <c r="D26" s="425"/>
      <c r="E26" s="424" t="str">
        <f>'Cdr17'!A4</f>
        <v>INGRESO DE LOS PRINCIPALES RECURSOS HIDROBIOLÓGICOS AL MERCADO MAYORISTA PESQUERO DE VENTANILLA</v>
      </c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7"/>
    </row>
    <row r="27" spans="2:25" x14ac:dyDescent="0.25">
      <c r="B27" s="423" t="s">
        <v>190</v>
      </c>
      <c r="C27" s="424" t="str">
        <f>'Cdr18'!A5</f>
        <v>(En TMB)</v>
      </c>
      <c r="D27" s="425"/>
      <c r="E27" s="424" t="str">
        <f>'Cdr18'!A4</f>
        <v>INGRESO DE LOS PRINCIPALES RECURSOS HIDROBIOLÓGICOS AL MERCADO MAYORISTA PESQUERO DE VILLA MARIA DEL TRIUNFO</v>
      </c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7"/>
    </row>
    <row r="28" spans="2:25" x14ac:dyDescent="0.25">
      <c r="B28" s="423" t="s">
        <v>191</v>
      </c>
      <c r="C28" s="424" t="str">
        <f>'Cdr19'!A5</f>
        <v>(En Soles x Kilo)</v>
      </c>
      <c r="D28" s="425"/>
      <c r="E28" s="424" t="str">
        <f>'Cdr19'!A4</f>
        <v>PRECIO PROMEDIO DE LOS PESCADOS DE MAYOR CONSUMO POPULAR COMERCIALIZADOS EN LOS MERCADOS MAYORISTAS PESQUEROS DE VENTANILLA Y VILLA MARIA DEL TRIUNFO</v>
      </c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7"/>
    </row>
    <row r="29" spans="2:25" x14ac:dyDescent="0.25">
      <c r="B29" s="423"/>
      <c r="C29" s="424"/>
      <c r="D29" s="425"/>
      <c r="E29" s="424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7"/>
    </row>
    <row r="30" spans="2:25" ht="30.75" customHeight="1" x14ac:dyDescent="0.25">
      <c r="B30" s="440"/>
      <c r="C30" s="441"/>
      <c r="D30" s="442"/>
      <c r="E30" s="434" t="s">
        <v>198</v>
      </c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6"/>
    </row>
    <row r="31" spans="2:25" x14ac:dyDescent="0.25">
      <c r="B31" s="423" t="s">
        <v>192</v>
      </c>
      <c r="C31" s="424" t="str">
        <f>'Cdr20 '!A5</f>
        <v>(En Miles TMB)</v>
      </c>
      <c r="D31" s="425"/>
      <c r="E31" s="424" t="str">
        <f>'Cdr20 '!A4</f>
        <v>EXPORTACIÓN DE PRODUCTOS HIDROBIOLÓGICOS MARÍTIMOS Y CONTINENTALES SEGÚN UTILIZACIÓN</v>
      </c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7"/>
    </row>
    <row r="32" spans="2:25" x14ac:dyDescent="0.25">
      <c r="B32" s="423" t="s">
        <v>209</v>
      </c>
      <c r="C32" s="424" t="str">
        <f>'Cdr21'!A5</f>
        <v>(En Millones US$ FOB)</v>
      </c>
      <c r="D32" s="425"/>
      <c r="E32" s="424" t="str">
        <f>'Cdr21'!A4</f>
        <v>EXPORTACIÓN DE PRODUCTOS HIDROBIOLÓGICOS MARÍTIMOS Y CONTINENTALES SEGÚN UTILIZACIÓN</v>
      </c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7"/>
    </row>
    <row r="33" spans="2:25" x14ac:dyDescent="0.25">
      <c r="B33" s="423" t="s">
        <v>193</v>
      </c>
      <c r="C33" s="424"/>
      <c r="D33" s="425"/>
      <c r="E33" s="424" t="str">
        <f>'Cdr22'!A4</f>
        <v>COTIZACIÓN INTERNACIONAL DE HARINA DE PESCADO Y SOYA</v>
      </c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7"/>
    </row>
    <row r="34" spans="2:25" x14ac:dyDescent="0.25">
      <c r="B34" s="428" t="s">
        <v>194</v>
      </c>
      <c r="C34" s="429" t="str">
        <f>'Cdr23'!A5</f>
        <v>(En Millones US$ FOB)</v>
      </c>
      <c r="D34" s="430"/>
      <c r="E34" s="429" t="str">
        <f>'Cdr23'!A4</f>
        <v>INGRESO DE DIVISAS POR EXPORTACIONES SEGÚN SECTORES ECONÓMICOS</v>
      </c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2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62"/>
  <sheetViews>
    <sheetView showGridLines="0" zoomScale="70" zoomScaleNormal="70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D49" sqref="D48:D49"/>
    </sheetView>
  </sheetViews>
  <sheetFormatPr baseColWidth="10" defaultRowHeight="12.75" x14ac:dyDescent="0.2"/>
  <cols>
    <col min="1" max="1" width="52.7109375" style="19" customWidth="1"/>
    <col min="2" max="3" width="15.5703125" style="19" customWidth="1"/>
    <col min="4" max="22" width="15.5703125" style="308" customWidth="1"/>
    <col min="23" max="23" width="19" style="19" customWidth="1"/>
    <col min="24" max="24" width="15.5703125" style="19" customWidth="1"/>
    <col min="25" max="25" width="19.42578125" style="19" customWidth="1"/>
    <col min="26" max="16384" width="11.42578125" style="19"/>
  </cols>
  <sheetData>
    <row r="1" spans="1:29" ht="15" x14ac:dyDescent="0.2">
      <c r="A1" s="74" t="s">
        <v>199</v>
      </c>
    </row>
    <row r="2" spans="1:29" ht="15" x14ac:dyDescent="0.25">
      <c r="A2" s="75"/>
    </row>
    <row r="3" spans="1:29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9" ht="17.25" customHeight="1" x14ac:dyDescent="0.2">
      <c r="A4" s="14" t="s">
        <v>251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9" s="80" customFormat="1" x14ac:dyDescent="0.2">
      <c r="A5" s="79" t="s">
        <v>203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9" s="80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9" ht="39.75" customHeight="1" x14ac:dyDescent="0.2">
      <c r="A7" s="555" t="s">
        <v>96</v>
      </c>
      <c r="B7" s="523">
        <v>2018</v>
      </c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52">
        <v>2019</v>
      </c>
      <c r="O7" s="553"/>
      <c r="P7" s="553"/>
      <c r="Q7" s="553"/>
      <c r="R7" s="553"/>
      <c r="S7" s="553"/>
      <c r="T7" s="553"/>
      <c r="U7" s="553"/>
      <c r="V7" s="553"/>
      <c r="W7" s="554"/>
      <c r="X7" s="463" t="s">
        <v>204</v>
      </c>
    </row>
    <row r="8" spans="1:29" ht="48.75" customHeight="1" x14ac:dyDescent="0.2">
      <c r="A8" s="556"/>
      <c r="B8" s="448" t="s">
        <v>1</v>
      </c>
      <c r="C8" s="458" t="s">
        <v>2</v>
      </c>
      <c r="D8" s="458" t="s">
        <v>3</v>
      </c>
      <c r="E8" s="458" t="s">
        <v>4</v>
      </c>
      <c r="F8" s="458" t="s">
        <v>5</v>
      </c>
      <c r="G8" s="458" t="s">
        <v>6</v>
      </c>
      <c r="H8" s="458" t="s">
        <v>7</v>
      </c>
      <c r="I8" s="458" t="s">
        <v>8</v>
      </c>
      <c r="J8" s="458" t="s">
        <v>9</v>
      </c>
      <c r="K8" s="458" t="s">
        <v>10</v>
      </c>
      <c r="L8" s="458" t="s">
        <v>11</v>
      </c>
      <c r="M8" s="464" t="s">
        <v>12</v>
      </c>
      <c r="N8" s="458" t="s">
        <v>1</v>
      </c>
      <c r="O8" s="458" t="s">
        <v>2</v>
      </c>
      <c r="P8" s="458" t="s">
        <v>3</v>
      </c>
      <c r="Q8" s="458" t="s">
        <v>4</v>
      </c>
      <c r="R8" s="484" t="s">
        <v>5</v>
      </c>
      <c r="S8" s="495" t="s">
        <v>6</v>
      </c>
      <c r="T8" s="497" t="s">
        <v>7</v>
      </c>
      <c r="U8" s="501" t="s">
        <v>8</v>
      </c>
      <c r="V8" s="513" t="s">
        <v>9</v>
      </c>
      <c r="W8" s="465" t="s">
        <v>276</v>
      </c>
      <c r="X8" s="465" t="s">
        <v>277</v>
      </c>
    </row>
    <row r="9" spans="1:29" x14ac:dyDescent="0.2">
      <c r="A9" s="85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368"/>
      <c r="O9" s="229"/>
      <c r="P9" s="229"/>
      <c r="Q9" s="229"/>
      <c r="R9" s="229"/>
      <c r="S9" s="229"/>
      <c r="T9" s="229"/>
      <c r="U9" s="229"/>
      <c r="V9" s="229"/>
      <c r="W9" s="89"/>
      <c r="X9" s="364"/>
    </row>
    <row r="10" spans="1:29" x14ac:dyDescent="0.2">
      <c r="A10" s="466" t="s">
        <v>98</v>
      </c>
      <c r="B10" s="468">
        <v>511411627.49841809</v>
      </c>
      <c r="C10" s="468">
        <f t="shared" ref="C10:H10" si="0">+SUM(C12,C29)</f>
        <v>235630008.46872643</v>
      </c>
      <c r="D10" s="468">
        <f t="shared" si="0"/>
        <v>225363237.13728324</v>
      </c>
      <c r="E10" s="468">
        <f t="shared" si="0"/>
        <v>638480891.44496036</v>
      </c>
      <c r="F10" s="468">
        <f t="shared" si="0"/>
        <v>871676913.12627745</v>
      </c>
      <c r="G10" s="468">
        <f t="shared" si="0"/>
        <v>410562921.46462929</v>
      </c>
      <c r="H10" s="468">
        <f t="shared" si="0"/>
        <v>176722998.80387202</v>
      </c>
      <c r="I10" s="468">
        <f>+SUM(I12,I29)</f>
        <v>173390192.00249246</v>
      </c>
      <c r="J10" s="468">
        <v>146851172.62753212</v>
      </c>
      <c r="K10" s="468">
        <v>191518472.26657313</v>
      </c>
      <c r="L10" s="468">
        <v>567323564.55827296</v>
      </c>
      <c r="M10" s="468">
        <v>635648778.17118466</v>
      </c>
      <c r="N10" s="467">
        <f>N12+N29</f>
        <v>351179263.62568754</v>
      </c>
      <c r="O10" s="468">
        <f t="shared" ref="O10:T10" si="1">+O12+O29</f>
        <v>213309385.77221215</v>
      </c>
      <c r="P10" s="468">
        <f t="shared" si="1"/>
        <v>208631759.90804082</v>
      </c>
      <c r="Q10" s="468">
        <f t="shared" si="1"/>
        <v>236093561.92652914</v>
      </c>
      <c r="R10" s="468">
        <f t="shared" si="1"/>
        <v>638176874.48397624</v>
      </c>
      <c r="S10" s="468">
        <f t="shared" si="1"/>
        <v>468772340.55227751</v>
      </c>
      <c r="T10" s="468">
        <f t="shared" si="1"/>
        <v>269206301.26617122</v>
      </c>
      <c r="U10" s="468">
        <f>+U12+U29</f>
        <v>177370878.3404884</v>
      </c>
      <c r="V10" s="468">
        <f>+V12+V29</f>
        <v>167815010.85105726</v>
      </c>
      <c r="W10" s="469">
        <f>+IFERROR((V10/J10-1)*100,"-")</f>
        <v>14.275567466319817</v>
      </c>
      <c r="X10" s="470">
        <f>+IFERROR((SUM(N10:V10)/SUM(B10:J10)-1)*100,"-")</f>
        <v>-19.454781233797924</v>
      </c>
      <c r="Z10" s="284"/>
      <c r="AA10" s="284"/>
      <c r="AB10" s="284"/>
      <c r="AC10" s="284"/>
    </row>
    <row r="11" spans="1:29" x14ac:dyDescent="0.2">
      <c r="A11" s="8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7"/>
      <c r="O11" s="146"/>
      <c r="P11" s="146"/>
      <c r="Q11" s="146"/>
      <c r="R11" s="146"/>
      <c r="S11" s="146"/>
      <c r="T11" s="146"/>
      <c r="U11" s="146"/>
      <c r="V11" s="146"/>
      <c r="W11" s="369"/>
      <c r="X11" s="365"/>
    </row>
    <row r="12" spans="1:29" x14ac:dyDescent="0.2">
      <c r="A12" s="466" t="s">
        <v>99</v>
      </c>
      <c r="B12" s="468">
        <v>218632603.93615884</v>
      </c>
      <c r="C12" s="468">
        <f t="shared" ref="C12:I12" si="2">+SUM(C14,C17,C21,C25)</f>
        <v>203739443.37960112</v>
      </c>
      <c r="D12" s="468">
        <f t="shared" si="2"/>
        <v>216270112.98904157</v>
      </c>
      <c r="E12" s="468">
        <f t="shared" si="2"/>
        <v>172461859.48268077</v>
      </c>
      <c r="F12" s="468">
        <f t="shared" si="2"/>
        <v>170484288.18500787</v>
      </c>
      <c r="G12" s="468">
        <f t="shared" si="2"/>
        <v>168579267.60985273</v>
      </c>
      <c r="H12" s="468">
        <f t="shared" si="2"/>
        <v>151066671.31193578</v>
      </c>
      <c r="I12" s="468">
        <f t="shared" si="2"/>
        <v>172800314.89105195</v>
      </c>
      <c r="J12" s="468">
        <v>146851172.62753212</v>
      </c>
      <c r="K12" s="468">
        <v>189164082.0603897</v>
      </c>
      <c r="L12" s="468">
        <v>197567747.07667452</v>
      </c>
      <c r="M12" s="468">
        <v>194799273.66931534</v>
      </c>
      <c r="N12" s="467">
        <f>N14+N17+N21+N25</f>
        <v>222436182.74639302</v>
      </c>
      <c r="O12" s="468">
        <f t="shared" ref="O12:T12" si="3">+O14+O17+O21+O25</f>
        <v>199274870.01835257</v>
      </c>
      <c r="P12" s="468">
        <f t="shared" si="3"/>
        <v>208631759.90804082</v>
      </c>
      <c r="Q12" s="468">
        <f t="shared" si="3"/>
        <v>188764825.20509511</v>
      </c>
      <c r="R12" s="468">
        <f t="shared" si="3"/>
        <v>190642936.29677859</v>
      </c>
      <c r="S12" s="468">
        <f t="shared" si="3"/>
        <v>179099920.20850503</v>
      </c>
      <c r="T12" s="468">
        <f t="shared" si="3"/>
        <v>183879856.27756017</v>
      </c>
      <c r="U12" s="468">
        <f>+U14+U17+U21+U25</f>
        <v>175874851.03324342</v>
      </c>
      <c r="V12" s="468">
        <f>+V14+V17+V21+V25</f>
        <v>167785162.98391438</v>
      </c>
      <c r="W12" s="469">
        <f>+IFERROR((V12/J12-1)*100,"-")</f>
        <v>14.255242216879305</v>
      </c>
      <c r="X12" s="470">
        <f>+IFERROR((SUM(N12:V12)/SUM(B12:J12)-1)*100,"-")</f>
        <v>5.8921260294523714</v>
      </c>
      <c r="Y12" s="240"/>
    </row>
    <row r="13" spans="1:29" x14ac:dyDescent="0.2">
      <c r="A13" s="8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7"/>
      <c r="O13" s="146"/>
      <c r="P13" s="146"/>
      <c r="Q13" s="146"/>
      <c r="R13" s="146"/>
      <c r="S13" s="146"/>
      <c r="T13" s="146"/>
      <c r="U13" s="146"/>
      <c r="V13" s="146"/>
      <c r="W13" s="142"/>
      <c r="X13" s="365"/>
    </row>
    <row r="14" spans="1:29" x14ac:dyDescent="0.2">
      <c r="A14" s="85" t="s">
        <v>100</v>
      </c>
      <c r="B14" s="146">
        <v>4119766.4270911189</v>
      </c>
      <c r="C14" s="146">
        <v>4380793.8631953187</v>
      </c>
      <c r="D14" s="146">
        <v>7793262.2648442406</v>
      </c>
      <c r="E14" s="146">
        <v>6385241.4878615635</v>
      </c>
      <c r="F14" s="146">
        <v>5446133.5764157735</v>
      </c>
      <c r="G14" s="146">
        <v>2807442.1595177408</v>
      </c>
      <c r="H14" s="146">
        <v>2265864.9653869797</v>
      </c>
      <c r="I14" s="146">
        <v>5323635.098384914</v>
      </c>
      <c r="J14" s="146">
        <v>3112809.5907170386</v>
      </c>
      <c r="K14" s="146">
        <v>6814725.0837359941</v>
      </c>
      <c r="L14" s="146">
        <v>7357325.3644646844</v>
      </c>
      <c r="M14" s="146">
        <v>4872201.0041409722</v>
      </c>
      <c r="N14" s="147">
        <v>7155044.9567078259</v>
      </c>
      <c r="O14" s="146">
        <v>10460258.894110493</v>
      </c>
      <c r="P14" s="146">
        <v>10405077.361367609</v>
      </c>
      <c r="Q14" s="146">
        <v>6302179.168771754</v>
      </c>
      <c r="R14" s="146">
        <v>5517586.2288231505</v>
      </c>
      <c r="S14" s="146">
        <v>5922841.0658307327</v>
      </c>
      <c r="T14" s="146">
        <f>T15</f>
        <v>5714740.0000163522</v>
      </c>
      <c r="U14" s="146">
        <f>U15</f>
        <v>5802915.7300289441</v>
      </c>
      <c r="V14" s="146">
        <f>V15</f>
        <v>2955614.9579661889</v>
      </c>
      <c r="W14" s="142">
        <f>+IFERROR((V14/J14-1)*100,"-")</f>
        <v>-5.049927667263443</v>
      </c>
      <c r="X14" s="365">
        <f>+IFERROR((SUM(N14:V14)/SUM(B14:J14)-1)*100,"-")</f>
        <v>44.6771502868204</v>
      </c>
      <c r="Y14" s="240"/>
      <c r="Z14" s="337"/>
    </row>
    <row r="15" spans="1:29" x14ac:dyDescent="0.2">
      <c r="A15" s="85" t="s">
        <v>101</v>
      </c>
      <c r="B15" s="146">
        <v>4119766.4270911189</v>
      </c>
      <c r="C15" s="146">
        <v>4380793.8631953187</v>
      </c>
      <c r="D15" s="146">
        <v>7793262.2648442406</v>
      </c>
      <c r="E15" s="146">
        <v>6385241.4878615635</v>
      </c>
      <c r="F15" s="146">
        <v>5446133.5764157735</v>
      </c>
      <c r="G15" s="146">
        <v>2807442.1595177408</v>
      </c>
      <c r="H15" s="146">
        <v>2265864.9653869797</v>
      </c>
      <c r="I15" s="146">
        <v>5323635.098384914</v>
      </c>
      <c r="J15" s="146">
        <v>3112809.5907170386</v>
      </c>
      <c r="K15" s="146">
        <v>6814725.0837359941</v>
      </c>
      <c r="L15" s="146">
        <v>7357325.3644646844</v>
      </c>
      <c r="M15" s="146">
        <v>4872201.0041409722</v>
      </c>
      <c r="N15" s="147">
        <v>7155044.9567078259</v>
      </c>
      <c r="O15" s="146">
        <v>10460258.894110493</v>
      </c>
      <c r="P15" s="146">
        <v>10405077.361367609</v>
      </c>
      <c r="Q15" s="146">
        <v>6302179.168771754</v>
      </c>
      <c r="R15" s="146">
        <v>5517586.2288231505</v>
      </c>
      <c r="S15" s="146">
        <v>5922841.0658307327</v>
      </c>
      <c r="T15" s="146">
        <v>5714740.0000163522</v>
      </c>
      <c r="U15" s="146">
        <v>5802915.7300289441</v>
      </c>
      <c r="V15" s="146">
        <v>2955614.9579661889</v>
      </c>
      <c r="W15" s="142">
        <f>+IFERROR((V15/J15-1)*100,"-")</f>
        <v>-5.049927667263443</v>
      </c>
      <c r="X15" s="366">
        <f>+IFERROR((SUM(N15:V15)/SUM(B15:J15)-1)*100,"-")</f>
        <v>44.6771502868204</v>
      </c>
      <c r="Z15" s="337"/>
    </row>
    <row r="16" spans="1:29" x14ac:dyDescent="0.2">
      <c r="A16" s="8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7"/>
      <c r="O16" s="146"/>
      <c r="P16" s="146"/>
      <c r="Q16" s="146"/>
      <c r="R16" s="146"/>
      <c r="S16" s="146"/>
      <c r="T16" s="146"/>
      <c r="U16" s="146"/>
      <c r="V16" s="146"/>
      <c r="W16" s="142"/>
      <c r="X16" s="365"/>
      <c r="Z16" s="337"/>
    </row>
    <row r="17" spans="1:26" x14ac:dyDescent="0.2">
      <c r="A17" s="85" t="s">
        <v>102</v>
      </c>
      <c r="B17" s="146">
        <v>104389185.52886225</v>
      </c>
      <c r="C17" s="146">
        <v>96571840.750466481</v>
      </c>
      <c r="D17" s="146">
        <v>105505942.72854155</v>
      </c>
      <c r="E17" s="146">
        <v>78815579.30743055</v>
      </c>
      <c r="F17" s="146">
        <v>79834584.80719237</v>
      </c>
      <c r="G17" s="146">
        <v>81700282.555274352</v>
      </c>
      <c r="H17" s="146">
        <v>64764631.609327309</v>
      </c>
      <c r="I17" s="146">
        <v>83497682.66563423</v>
      </c>
      <c r="J17" s="146">
        <v>68814763.159531474</v>
      </c>
      <c r="K17" s="146">
        <v>92734829.170921817</v>
      </c>
      <c r="L17" s="146">
        <v>93131049.739074484</v>
      </c>
      <c r="M17" s="146">
        <v>78848811.119138956</v>
      </c>
      <c r="N17" s="147">
        <v>120952474.82625259</v>
      </c>
      <c r="O17" s="146">
        <v>99072282.597707838</v>
      </c>
      <c r="P17" s="146">
        <v>99821646.893188477</v>
      </c>
      <c r="Q17" s="146">
        <v>84943964.667651296</v>
      </c>
      <c r="R17" s="146">
        <v>85543499.823532969</v>
      </c>
      <c r="S17" s="146">
        <v>81955799.228614792</v>
      </c>
      <c r="T17" s="146">
        <f>+T18+T19</f>
        <v>91116147.844236925</v>
      </c>
      <c r="U17" s="146">
        <f>+U18+U19</f>
        <v>83570537.841398567</v>
      </c>
      <c r="V17" s="146">
        <f>+V18+V19</f>
        <v>86727072.216423929</v>
      </c>
      <c r="W17" s="142">
        <f>+IFERROR((V17/J17-1)*100,"-")</f>
        <v>26.029747447312744</v>
      </c>
      <c r="X17" s="365">
        <f>+IFERROR((SUM(N17:V17)/SUM(B17:J17)-1)*100,"-")</f>
        <v>9.1385568892284006</v>
      </c>
      <c r="Y17" s="240"/>
      <c r="Z17" s="337"/>
    </row>
    <row r="18" spans="1:26" x14ac:dyDescent="0.2">
      <c r="A18" s="85" t="s">
        <v>101</v>
      </c>
      <c r="B18" s="146">
        <v>101822769.41285639</v>
      </c>
      <c r="C18" s="212">
        <v>94408718.595547244</v>
      </c>
      <c r="D18" s="212">
        <v>103562799.0978514</v>
      </c>
      <c r="E18" s="212">
        <v>76689120.239882827</v>
      </c>
      <c r="F18" s="212">
        <v>77451484.128044054</v>
      </c>
      <c r="G18" s="212">
        <v>79133866.439268485</v>
      </c>
      <c r="H18" s="212">
        <v>61831584.619606309</v>
      </c>
      <c r="I18" s="212">
        <v>80711288.025399283</v>
      </c>
      <c r="J18" s="212">
        <v>63676358.138239264</v>
      </c>
      <c r="K18" s="212">
        <v>87968627.8126252</v>
      </c>
      <c r="L18" s="212">
        <v>89464741.001923233</v>
      </c>
      <c r="M18" s="212">
        <v>74449240.634557456</v>
      </c>
      <c r="N18" s="147">
        <v>118606037.23447579</v>
      </c>
      <c r="O18" s="146">
        <v>93206188.618265837</v>
      </c>
      <c r="P18" s="146">
        <v>92855660.292601109</v>
      </c>
      <c r="Q18" s="146">
        <v>77400681.093312085</v>
      </c>
      <c r="R18" s="146">
        <v>76744358.854369968</v>
      </c>
      <c r="S18" s="146">
        <v>73091177.98540628</v>
      </c>
      <c r="T18" s="146">
        <v>83519189.509985819</v>
      </c>
      <c r="U18" s="146">
        <v>73909521.014306054</v>
      </c>
      <c r="V18" s="146">
        <v>76346798.941277087</v>
      </c>
      <c r="W18" s="142">
        <f>+IFERROR((V18/J18-1)*100,"-")</f>
        <v>19.898186977858746</v>
      </c>
      <c r="X18" s="366">
        <f>+IFERROR((SUM(N18:V18)/SUM(B18:J18)-1)*100,"-")</f>
        <v>3.569870639157946</v>
      </c>
      <c r="Z18" s="337"/>
    </row>
    <row r="19" spans="1:26" x14ac:dyDescent="0.2">
      <c r="A19" s="85" t="s">
        <v>103</v>
      </c>
      <c r="B19" s="146">
        <v>2566416.1160058738</v>
      </c>
      <c r="C19" s="212">
        <v>2163122.1549192364</v>
      </c>
      <c r="D19" s="212">
        <v>1943143.6306901616</v>
      </c>
      <c r="E19" s="212">
        <v>2126459.0675477241</v>
      </c>
      <c r="F19" s="212">
        <v>2383100.6791483113</v>
      </c>
      <c r="G19" s="212">
        <v>2566416.1160058738</v>
      </c>
      <c r="H19" s="212">
        <v>2933046.9897209988</v>
      </c>
      <c r="I19" s="212">
        <v>2786394.6402349486</v>
      </c>
      <c r="J19" s="212">
        <v>5138405.0212922171</v>
      </c>
      <c r="K19" s="212">
        <v>4766201.3582966225</v>
      </c>
      <c r="L19" s="212">
        <v>3666308.7371512484</v>
      </c>
      <c r="M19" s="212">
        <v>4399570.4845814984</v>
      </c>
      <c r="N19" s="147">
        <v>2346437.5917767989</v>
      </c>
      <c r="O19" s="146">
        <v>5866093.9794419976</v>
      </c>
      <c r="P19" s="146">
        <v>6965986.6005873717</v>
      </c>
      <c r="Q19" s="146">
        <v>7543283.5743392073</v>
      </c>
      <c r="R19" s="146">
        <v>8799140.9691629969</v>
      </c>
      <c r="S19" s="146">
        <v>8864621.2432085183</v>
      </c>
      <c r="T19" s="146">
        <v>7596958.3342511011</v>
      </c>
      <c r="U19" s="146">
        <v>9661016.8270925116</v>
      </c>
      <c r="V19" s="146">
        <v>10380273.275146844</v>
      </c>
      <c r="W19" s="142">
        <f>+IFERROR((V19/J19-1)*100,"-")</f>
        <v>102.01352816941611</v>
      </c>
      <c r="X19" s="366">
        <f>+IFERROR((SUM(N19:V19)/SUM(B19:J19)-1)*100,"-")</f>
        <v>176.4464681622047</v>
      </c>
      <c r="Z19" s="337"/>
    </row>
    <row r="20" spans="1:26" x14ac:dyDescent="0.2">
      <c r="A20" s="8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7"/>
      <c r="O20" s="146"/>
      <c r="P20" s="146"/>
      <c r="Q20" s="146"/>
      <c r="R20" s="146"/>
      <c r="S20" s="146"/>
      <c r="T20" s="146"/>
      <c r="U20" s="146"/>
      <c r="V20" s="146"/>
      <c r="W20" s="142"/>
      <c r="X20" s="365"/>
      <c r="Z20" s="337"/>
    </row>
    <row r="21" spans="1:26" x14ac:dyDescent="0.2">
      <c r="A21" s="85" t="s">
        <v>104</v>
      </c>
      <c r="B21" s="146">
        <v>4292592.9955479577</v>
      </c>
      <c r="C21" s="146">
        <v>4505009.6958197057</v>
      </c>
      <c r="D21" s="146">
        <v>4013903.5809234753</v>
      </c>
      <c r="E21" s="146">
        <v>4801318.4294205662</v>
      </c>
      <c r="F21" s="146">
        <v>5395004.9219939113</v>
      </c>
      <c r="G21" s="146">
        <v>4891347.4297234789</v>
      </c>
      <c r="H21" s="146">
        <v>5599042.2934085485</v>
      </c>
      <c r="I21" s="146">
        <v>4912833.7345683724</v>
      </c>
      <c r="J21" s="146">
        <v>4731307.5525860153</v>
      </c>
      <c r="K21" s="146">
        <v>4814328.139640362</v>
      </c>
      <c r="L21" s="146">
        <v>4540975.4889042387</v>
      </c>
      <c r="M21" s="146">
        <v>4898526.1725723846</v>
      </c>
      <c r="N21" s="147">
        <v>4245287.8564339057</v>
      </c>
      <c r="O21" s="146">
        <v>4353535.442379592</v>
      </c>
      <c r="P21" s="146">
        <v>4756433.8594805207</v>
      </c>
      <c r="Q21" s="146">
        <v>5459877.5328774927</v>
      </c>
      <c r="R21" s="146">
        <v>4869485.8687643781</v>
      </c>
      <c r="S21" s="146">
        <v>4726905.2910345867</v>
      </c>
      <c r="T21" s="146">
        <f>T22+T23</f>
        <v>4692955.4910737053</v>
      </c>
      <c r="U21" s="146">
        <f>U22+U23</f>
        <v>5031005.3351952797</v>
      </c>
      <c r="V21" s="146">
        <f>V22+V23</f>
        <v>5159478.6421923134</v>
      </c>
      <c r="W21" s="142">
        <f>+IFERROR((V21/J21-1)*100,"-")</f>
        <v>9.0497412152433565</v>
      </c>
      <c r="X21" s="365">
        <f>+IFERROR((SUM(N21:V21)/SUM(B21:J21)-1)*100,"-")</f>
        <v>0.35372354038389897</v>
      </c>
      <c r="Y21" s="240"/>
      <c r="Z21" s="337"/>
    </row>
    <row r="22" spans="1:26" x14ac:dyDescent="0.2">
      <c r="A22" s="85" t="s">
        <v>101</v>
      </c>
      <c r="B22" s="146">
        <v>1674737.8196823574</v>
      </c>
      <c r="C22" s="212">
        <v>1538107.1631720262</v>
      </c>
      <c r="D22" s="212">
        <v>1396048.4050578757</v>
      </c>
      <c r="E22" s="212">
        <v>1485368.5399908065</v>
      </c>
      <c r="F22" s="212">
        <v>1555483.9973910316</v>
      </c>
      <c r="G22" s="212">
        <v>1400873.8619026793</v>
      </c>
      <c r="H22" s="212">
        <v>1410474.0120235891</v>
      </c>
      <c r="I22" s="212">
        <v>1596883.8451386131</v>
      </c>
      <c r="J22" s="212">
        <v>1240833.9847652151</v>
      </c>
      <c r="K22" s="212">
        <v>1672901.9286016421</v>
      </c>
      <c r="L22" s="212">
        <v>1574072.9562565587</v>
      </c>
      <c r="M22" s="212">
        <v>1582576.2831426251</v>
      </c>
      <c r="N22" s="147">
        <v>1801956.3589593458</v>
      </c>
      <c r="O22" s="146">
        <v>1561156.5881229518</v>
      </c>
      <c r="P22" s="146">
        <v>1440483.9700507615</v>
      </c>
      <c r="Q22" s="146">
        <v>1620356.6082746128</v>
      </c>
      <c r="R22" s="146">
        <v>1553535.9793346182</v>
      </c>
      <c r="S22" s="146">
        <v>1585479.0799958671</v>
      </c>
      <c r="T22" s="146">
        <v>1551529.2800349856</v>
      </c>
      <c r="U22" s="146">
        <v>1540531.7673744797</v>
      </c>
      <c r="V22" s="146">
        <v>1319957.717589434</v>
      </c>
      <c r="W22" s="142">
        <f>+IFERROR((V22/J22-1)*100,"-")</f>
        <v>6.3766574574591672</v>
      </c>
      <c r="X22" s="366">
        <f>+IFERROR((SUM(N22:V22)/SUM(B22:J22)-1)*100,"-")</f>
        <v>5.0844822790936384</v>
      </c>
      <c r="Z22" s="337"/>
    </row>
    <row r="23" spans="1:26" x14ac:dyDescent="0.2">
      <c r="A23" s="85" t="s">
        <v>103</v>
      </c>
      <c r="B23" s="146">
        <v>2617855.1758655999</v>
      </c>
      <c r="C23" s="212">
        <v>2966902.53264768</v>
      </c>
      <c r="D23" s="212">
        <v>2617855.1758655999</v>
      </c>
      <c r="E23" s="212">
        <v>3315949.8894297597</v>
      </c>
      <c r="F23" s="212">
        <v>3839520.9246028797</v>
      </c>
      <c r="G23" s="212">
        <v>3490473.5678208</v>
      </c>
      <c r="H23" s="212">
        <v>4188568.2813849598</v>
      </c>
      <c r="I23" s="212">
        <v>3315949.8894297597</v>
      </c>
      <c r="J23" s="212">
        <v>3490473.5678208</v>
      </c>
      <c r="K23" s="212">
        <v>3141426.2110387199</v>
      </c>
      <c r="L23" s="212">
        <v>2966902.53264768</v>
      </c>
      <c r="M23" s="212">
        <v>3315949.8894297597</v>
      </c>
      <c r="N23" s="147">
        <v>2443331.49747456</v>
      </c>
      <c r="O23" s="146">
        <v>2792378.8542566397</v>
      </c>
      <c r="P23" s="146">
        <v>3315949.8894297597</v>
      </c>
      <c r="Q23" s="146">
        <v>3839520.9246028797</v>
      </c>
      <c r="R23" s="146">
        <v>3315949.8894297597</v>
      </c>
      <c r="S23" s="146">
        <v>3141426.2110387199</v>
      </c>
      <c r="T23" s="146">
        <v>3141426.2110387199</v>
      </c>
      <c r="U23" s="146">
        <v>3490473.5678208</v>
      </c>
      <c r="V23" s="146">
        <v>3839520.9246028797</v>
      </c>
      <c r="W23" s="142">
        <f>+IFERROR((V23/J23-1)*100,"-")</f>
        <v>9.9999999999999858</v>
      </c>
      <c r="X23" s="366">
        <f>+IFERROR((SUM(N23:V23)/SUM(B23:J23)-1)*100,"-")</f>
        <v>-1.7543859649122751</v>
      </c>
      <c r="Z23" s="337"/>
    </row>
    <row r="24" spans="1:26" x14ac:dyDescent="0.2">
      <c r="A24" s="85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/>
      <c r="O24" s="146"/>
      <c r="P24" s="146"/>
      <c r="Q24" s="146"/>
      <c r="R24" s="146"/>
      <c r="S24" s="146"/>
      <c r="T24" s="146"/>
      <c r="U24" s="146"/>
      <c r="V24" s="146"/>
      <c r="W24" s="142"/>
      <c r="X24" s="365"/>
      <c r="Z24" s="337"/>
    </row>
    <row r="25" spans="1:26" x14ac:dyDescent="0.2">
      <c r="A25" s="85" t="s">
        <v>105</v>
      </c>
      <c r="B25" s="146">
        <v>105831058.98465748</v>
      </c>
      <c r="C25" s="146">
        <v>98281799.070119619</v>
      </c>
      <c r="D25" s="146">
        <v>98957004.414732307</v>
      </c>
      <c r="E25" s="146">
        <v>82459720.257968098</v>
      </c>
      <c r="F25" s="146">
        <v>79808564.879405826</v>
      </c>
      <c r="G25" s="146">
        <v>79180195.465337157</v>
      </c>
      <c r="H25" s="146">
        <v>78437132.443812966</v>
      </c>
      <c r="I25" s="146">
        <v>79066163.392464429</v>
      </c>
      <c r="J25" s="146">
        <v>70192292.324697584</v>
      </c>
      <c r="K25" s="146">
        <v>84800199.666091532</v>
      </c>
      <c r="L25" s="146">
        <v>92538396.484231129</v>
      </c>
      <c r="M25" s="146">
        <v>106179735.37346303</v>
      </c>
      <c r="N25" s="147">
        <v>90083375.106998727</v>
      </c>
      <c r="O25" s="146">
        <v>85388793.084154651</v>
      </c>
      <c r="P25" s="146">
        <v>93648601.794004202</v>
      </c>
      <c r="Q25" s="146">
        <v>92058803.835794568</v>
      </c>
      <c r="R25" s="146">
        <v>94712364.375658095</v>
      </c>
      <c r="S25" s="146">
        <v>86494374.623024911</v>
      </c>
      <c r="T25" s="146">
        <f>+T26+T27</f>
        <v>82356012.942233205</v>
      </c>
      <c r="U25" s="146">
        <f>+U26+U27</f>
        <v>81470392.12662062</v>
      </c>
      <c r="V25" s="146">
        <f>+V26+V27</f>
        <v>72942997.167331934</v>
      </c>
      <c r="W25" s="142">
        <f>+IFERROR((V25/J25-1)*100,"-")</f>
        <v>3.9188132365161277</v>
      </c>
      <c r="X25" s="365">
        <f>+IFERROR((SUM(N25:V25)/SUM(B25:J25)-1)*100,"-")</f>
        <v>0.89894568614421466</v>
      </c>
      <c r="Y25" s="240"/>
      <c r="Z25" s="337"/>
    </row>
    <row r="26" spans="1:26" x14ac:dyDescent="0.2">
      <c r="A26" s="85" t="s">
        <v>101</v>
      </c>
      <c r="B26" s="146">
        <v>94965571.799807668</v>
      </c>
      <c r="C26" s="212">
        <v>87263276.854497284</v>
      </c>
      <c r="D26" s="212">
        <v>89162762.445290223</v>
      </c>
      <c r="E26" s="212">
        <v>71747268.103890821</v>
      </c>
      <c r="F26" s="212">
        <v>66800587.263740562</v>
      </c>
      <c r="G26" s="212">
        <v>65407042.69580923</v>
      </c>
      <c r="H26" s="212">
        <v>63745769.48964984</v>
      </c>
      <c r="I26" s="212">
        <v>64986940.561391436</v>
      </c>
      <c r="J26" s="212">
        <v>56419139.555169664</v>
      </c>
      <c r="K26" s="212">
        <v>72251327.142743871</v>
      </c>
      <c r="L26" s="212">
        <v>81519874.268608794</v>
      </c>
      <c r="M26" s="212">
        <v>94549073.034750566</v>
      </c>
      <c r="N26" s="147">
        <v>81513413.383736908</v>
      </c>
      <c r="O26" s="146">
        <v>75900621.17625764</v>
      </c>
      <c r="P26" s="146">
        <v>83854359.824562117</v>
      </c>
      <c r="Q26" s="146">
        <v>81040281.620172232</v>
      </c>
      <c r="R26" s="146">
        <v>83387772.098490685</v>
      </c>
      <c r="S26" s="146">
        <v>73945502.09967725</v>
      </c>
      <c r="T26" s="146">
        <v>69348035.326567933</v>
      </c>
      <c r="U26" s="146">
        <v>68615449.541727886</v>
      </c>
      <c r="V26" s="146">
        <v>59781984.52089414</v>
      </c>
      <c r="W26" s="142">
        <f>+IFERROR((V26/J26-1)*100,"-")</f>
        <v>5.960468366299887</v>
      </c>
      <c r="X26" s="366">
        <f>+IFERROR((SUM(N26:V26)/SUM(B26:J26)-1)*100,"-")</f>
        <v>2.5570178333691462</v>
      </c>
    </row>
    <row r="27" spans="1:26" x14ac:dyDescent="0.2">
      <c r="A27" s="85" t="s">
        <v>103</v>
      </c>
      <c r="B27" s="146">
        <v>10865487.184849808</v>
      </c>
      <c r="C27" s="212">
        <v>11018522.215622341</v>
      </c>
      <c r="D27" s="212">
        <v>9794241.9694420807</v>
      </c>
      <c r="E27" s="212">
        <v>10712452.154077277</v>
      </c>
      <c r="F27" s="212">
        <v>13007977.615665264</v>
      </c>
      <c r="G27" s="212">
        <v>13773152.769527927</v>
      </c>
      <c r="H27" s="212">
        <v>14691362.954163121</v>
      </c>
      <c r="I27" s="212">
        <v>14079222.831072992</v>
      </c>
      <c r="J27" s="212">
        <v>13773152.769527927</v>
      </c>
      <c r="K27" s="212">
        <v>12548872.523347666</v>
      </c>
      <c r="L27" s="212">
        <v>11018522.215622341</v>
      </c>
      <c r="M27" s="212">
        <v>11630662.338712471</v>
      </c>
      <c r="N27" s="147">
        <v>8569961.7232618202</v>
      </c>
      <c r="O27" s="146">
        <v>9488171.907897016</v>
      </c>
      <c r="P27" s="146">
        <v>9794241.9694420807</v>
      </c>
      <c r="Q27" s="146">
        <v>11018522.215622341</v>
      </c>
      <c r="R27" s="146">
        <v>11324592.277167406</v>
      </c>
      <c r="S27" s="146">
        <v>12548872.523347666</v>
      </c>
      <c r="T27" s="146">
        <v>13007977.615665264</v>
      </c>
      <c r="U27" s="146">
        <v>12854942.584892731</v>
      </c>
      <c r="V27" s="146">
        <v>13161012.646437796</v>
      </c>
      <c r="W27" s="142">
        <f>+IFERROR((V27/J27-1)*100,"-")</f>
        <v>-4.4444444444444509</v>
      </c>
      <c r="X27" s="366">
        <f>+IFERROR((SUM(N27:V27)/SUM(B27:J27)-1)*100,"-")</f>
        <v>-8.904109589041088</v>
      </c>
    </row>
    <row r="28" spans="1:26" x14ac:dyDescent="0.2">
      <c r="A28" s="8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7"/>
      <c r="O28" s="146"/>
      <c r="P28" s="146"/>
      <c r="Q28" s="146"/>
      <c r="R28" s="146"/>
      <c r="S28" s="146"/>
      <c r="T28" s="146"/>
      <c r="U28" s="146"/>
      <c r="V28" s="146"/>
      <c r="W28" s="142"/>
      <c r="X28" s="365"/>
    </row>
    <row r="29" spans="1:26" x14ac:dyDescent="0.2">
      <c r="A29" s="466" t="s">
        <v>106</v>
      </c>
      <c r="B29" s="468">
        <v>292779023.56225926</v>
      </c>
      <c r="C29" s="468">
        <f t="shared" ref="C29:I29" si="4">+SUM(C31,C33)</f>
        <v>31890565.089125317</v>
      </c>
      <c r="D29" s="468">
        <f t="shared" si="4"/>
        <v>9093124.1482416559</v>
      </c>
      <c r="E29" s="468">
        <f t="shared" si="4"/>
        <v>466019031.96227962</v>
      </c>
      <c r="F29" s="468">
        <f t="shared" si="4"/>
        <v>701192624.94126964</v>
      </c>
      <c r="G29" s="468">
        <f t="shared" si="4"/>
        <v>241983653.85477656</v>
      </c>
      <c r="H29" s="468">
        <f t="shared" si="4"/>
        <v>25656327.491936233</v>
      </c>
      <c r="I29" s="468">
        <f t="shared" si="4"/>
        <v>589877.1114405141</v>
      </c>
      <c r="J29" s="468">
        <v>0</v>
      </c>
      <c r="K29" s="468">
        <v>2354390.2061833967</v>
      </c>
      <c r="L29" s="468">
        <v>369755817.48159832</v>
      </c>
      <c r="M29" s="468">
        <v>440849504.50186932</v>
      </c>
      <c r="N29" s="467">
        <f>N31+N33</f>
        <v>128743080.87929451</v>
      </c>
      <c r="O29" s="468">
        <f>+O31+O33</f>
        <v>14034515.753859578</v>
      </c>
      <c r="P29" s="468">
        <f>+P31+P33</f>
        <v>0</v>
      </c>
      <c r="Q29" s="468">
        <f>+Q31+Q33</f>
        <v>47328736.721434034</v>
      </c>
      <c r="R29" s="468">
        <f>+R31+R33</f>
        <v>447533938.18719763</v>
      </c>
      <c r="S29" s="468">
        <f>+S31+S33</f>
        <v>289672420.34377247</v>
      </c>
      <c r="T29" s="468">
        <f>+T31</f>
        <v>85326444.988611028</v>
      </c>
      <c r="U29" s="468">
        <f>+U31</f>
        <v>1496027.3072449977</v>
      </c>
      <c r="V29" s="468">
        <f>+V31</f>
        <v>29847.867142882991</v>
      </c>
      <c r="W29" s="469" t="str">
        <f>+IFERROR((ASO29/J29-1)*100,"-")</f>
        <v>-</v>
      </c>
      <c r="X29" s="470">
        <f>+IFERROR((SUM(N29:V29)/SUM(B29:J29)-1)*100,"-")</f>
        <v>-42.676769820828277</v>
      </c>
    </row>
    <row r="30" spans="1:26" x14ac:dyDescent="0.2">
      <c r="A30" s="8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146"/>
      <c r="P30" s="146"/>
      <c r="Q30" s="146"/>
      <c r="R30" s="146"/>
      <c r="S30" s="146"/>
      <c r="T30" s="146"/>
      <c r="U30" s="146"/>
      <c r="V30" s="146"/>
      <c r="W30" s="142"/>
      <c r="X30" s="365"/>
    </row>
    <row r="31" spans="1:26" x14ac:dyDescent="0.2">
      <c r="A31" s="85" t="s">
        <v>107</v>
      </c>
      <c r="B31" s="146">
        <v>292734607.63608903</v>
      </c>
      <c r="C31" s="212">
        <v>31890565.089125317</v>
      </c>
      <c r="D31" s="212">
        <v>9093124.1482416559</v>
      </c>
      <c r="E31" s="212">
        <v>466019031.96227962</v>
      </c>
      <c r="F31" s="212">
        <v>701192624.94126964</v>
      </c>
      <c r="G31" s="212">
        <v>241983653.85477656</v>
      </c>
      <c r="H31" s="212">
        <v>25656327.491936233</v>
      </c>
      <c r="I31" s="212">
        <v>589877.1114405141</v>
      </c>
      <c r="J31" s="212">
        <v>0</v>
      </c>
      <c r="K31" s="212">
        <v>2354390.2061833967</v>
      </c>
      <c r="L31" s="212">
        <v>369755817.48159832</v>
      </c>
      <c r="M31" s="212">
        <v>440849504.50186932</v>
      </c>
      <c r="N31" s="211">
        <v>128743080.87929451</v>
      </c>
      <c r="O31" s="212">
        <v>14034515.753859578</v>
      </c>
      <c r="P31" s="212">
        <v>0</v>
      </c>
      <c r="Q31" s="212">
        <v>47328736.721434034</v>
      </c>
      <c r="R31" s="212">
        <v>447533938.18719763</v>
      </c>
      <c r="S31" s="212">
        <v>289672420.34377247</v>
      </c>
      <c r="T31" s="212">
        <v>85326444.988611028</v>
      </c>
      <c r="U31" s="212">
        <v>1496027.3072449977</v>
      </c>
      <c r="V31" s="212">
        <v>29847.867142882991</v>
      </c>
      <c r="W31" s="142" t="str">
        <f>+IFERROR((ASO31/J31-1)*100,"-")</f>
        <v>-</v>
      </c>
      <c r="X31" s="366">
        <f>+IFERROR((SUM(N31:V31)/SUM(B31:J31)-1)*100,"-")</f>
        <v>-42.675330683254678</v>
      </c>
    </row>
    <row r="32" spans="1:26" x14ac:dyDescent="0.2">
      <c r="A32" s="85"/>
      <c r="B32" s="146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1"/>
      <c r="O32" s="212"/>
      <c r="P32" s="212"/>
      <c r="Q32" s="212"/>
      <c r="R32" s="212"/>
      <c r="S32" s="212"/>
      <c r="T32" s="212"/>
      <c r="U32" s="212"/>
      <c r="V32" s="212"/>
      <c r="W32" s="213"/>
      <c r="X32" s="366"/>
    </row>
    <row r="33" spans="1:25" x14ac:dyDescent="0.2">
      <c r="A33" s="85" t="s">
        <v>108</v>
      </c>
      <c r="B33" s="146">
        <v>44415.92617021277</v>
      </c>
      <c r="C33" s="212">
        <v>0</v>
      </c>
      <c r="D33" s="212">
        <v>0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1">
        <v>0</v>
      </c>
      <c r="O33" s="212">
        <v>0</v>
      </c>
      <c r="P33" s="212">
        <v>0</v>
      </c>
      <c r="Q33" s="212">
        <v>0</v>
      </c>
      <c r="R33" s="212">
        <v>0</v>
      </c>
      <c r="S33" s="212">
        <v>0</v>
      </c>
      <c r="T33" s="212">
        <v>0</v>
      </c>
      <c r="U33" s="212">
        <v>0</v>
      </c>
      <c r="V33" s="212">
        <v>0</v>
      </c>
      <c r="W33" s="142" t="str">
        <f>+IFERROR((ASO33/J33-1)*100,"-")</f>
        <v>-</v>
      </c>
      <c r="X33" s="365">
        <f>+IFERROR((SUM(N33:V33)/SUM(B33:J33)-1)*100,"-")</f>
        <v>-100</v>
      </c>
    </row>
    <row r="34" spans="1:25" x14ac:dyDescent="0.2">
      <c r="A34" s="86"/>
      <c r="B34" s="87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370"/>
      <c r="O34" s="230"/>
      <c r="P34" s="230"/>
      <c r="Q34" s="230"/>
      <c r="R34" s="230"/>
      <c r="S34" s="230"/>
      <c r="T34" s="230"/>
      <c r="U34" s="230"/>
      <c r="V34" s="230"/>
      <c r="W34" s="88"/>
      <c r="X34" s="367"/>
    </row>
    <row r="35" spans="1:25" s="84" customFormat="1" x14ac:dyDescent="0.2">
      <c r="A35" s="81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82"/>
      <c r="X35" s="82"/>
      <c r="Y35" s="83"/>
    </row>
    <row r="36" spans="1:25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77"/>
      <c r="X36" s="77"/>
      <c r="Y36" s="78"/>
    </row>
    <row r="37" spans="1:25" x14ac:dyDescent="0.2">
      <c r="A37" s="76"/>
      <c r="B37" s="319"/>
      <c r="C37" s="13"/>
      <c r="D37" s="13"/>
      <c r="E37" s="13"/>
      <c r="F37" s="13"/>
      <c r="G37" s="13"/>
      <c r="H37" s="13"/>
      <c r="I37" s="13"/>
      <c r="J37" s="337"/>
      <c r="K37" s="13"/>
      <c r="L37" s="13"/>
      <c r="M37" s="490"/>
      <c r="N37" s="13"/>
      <c r="O37" s="13"/>
      <c r="P37" s="13"/>
      <c r="Q37" s="13"/>
      <c r="W37" s="77"/>
      <c r="X37" s="77"/>
      <c r="Y37" s="78"/>
    </row>
    <row r="38" spans="1:25" x14ac:dyDescent="0.2">
      <c r="A38" s="26"/>
      <c r="M38" s="490"/>
      <c r="W38" s="77"/>
      <c r="X38" s="77"/>
      <c r="Y38" s="78"/>
    </row>
    <row r="39" spans="1:25" x14ac:dyDescent="0.2">
      <c r="C39" s="240"/>
      <c r="M39" s="490"/>
      <c r="W39" s="77"/>
      <c r="X39" s="77"/>
      <c r="Y39" s="78"/>
    </row>
    <row r="40" spans="1:25" x14ac:dyDescent="0.2">
      <c r="C40" s="240"/>
      <c r="D40" s="338"/>
      <c r="E40" s="339"/>
      <c r="M40" s="263"/>
      <c r="W40" s="77"/>
      <c r="X40" s="77"/>
      <c r="Y40" s="78"/>
    </row>
    <row r="41" spans="1:25" x14ac:dyDescent="0.2">
      <c r="M41" s="502"/>
      <c r="N41" s="502"/>
      <c r="W41" s="77"/>
      <c r="X41" s="77"/>
      <c r="Y41" s="78"/>
    </row>
    <row r="42" spans="1:25" x14ac:dyDescent="0.2">
      <c r="B42" s="263"/>
      <c r="C42" s="263"/>
      <c r="D42" s="336"/>
      <c r="M42" s="263"/>
      <c r="N42" s="263"/>
      <c r="W42" s="77"/>
      <c r="X42" s="77"/>
      <c r="Y42" s="78"/>
    </row>
    <row r="43" spans="1:25" x14ac:dyDescent="0.2">
      <c r="C43" s="263"/>
      <c r="D43" s="336"/>
      <c r="W43" s="77"/>
      <c r="X43" s="77"/>
      <c r="Y43" s="78"/>
    </row>
    <row r="44" spans="1:25" x14ac:dyDescent="0.2">
      <c r="B44" s="335"/>
      <c r="C44" s="263"/>
      <c r="D44" s="336"/>
      <c r="M44" s="240"/>
      <c r="W44" s="77"/>
      <c r="X44" s="77"/>
      <c r="Y44" s="78"/>
    </row>
    <row r="45" spans="1:25" x14ac:dyDescent="0.2">
      <c r="D45" s="336"/>
      <c r="M45" s="502"/>
      <c r="N45" s="502"/>
      <c r="W45" s="77"/>
      <c r="X45" s="77"/>
      <c r="Y45" s="78"/>
    </row>
    <row r="46" spans="1:25" x14ac:dyDescent="0.2">
      <c r="D46" s="338"/>
      <c r="M46" s="263"/>
      <c r="N46" s="263"/>
      <c r="W46" s="77"/>
      <c r="X46" s="77"/>
      <c r="Y46" s="78"/>
    </row>
    <row r="47" spans="1:25" x14ac:dyDescent="0.2">
      <c r="W47" s="77"/>
      <c r="X47" s="77"/>
      <c r="Y47" s="78"/>
    </row>
    <row r="48" spans="1:25" x14ac:dyDescent="0.2">
      <c r="W48" s="77"/>
      <c r="X48" s="77"/>
      <c r="Y48" s="78"/>
    </row>
    <row r="49" spans="23:25" x14ac:dyDescent="0.2">
      <c r="W49" s="77"/>
      <c r="X49" s="77"/>
      <c r="Y49" s="78"/>
    </row>
    <row r="50" spans="23:25" x14ac:dyDescent="0.2">
      <c r="W50" s="77"/>
      <c r="X50" s="77"/>
      <c r="Y50" s="78"/>
    </row>
    <row r="51" spans="23:25" x14ac:dyDescent="0.2">
      <c r="W51" s="77"/>
      <c r="X51" s="77"/>
      <c r="Y51" s="78"/>
    </row>
    <row r="52" spans="23:25" x14ac:dyDescent="0.2">
      <c r="W52" s="77"/>
      <c r="X52" s="77"/>
      <c r="Y52" s="78"/>
    </row>
    <row r="53" spans="23:25" x14ac:dyDescent="0.2">
      <c r="W53" s="77"/>
      <c r="X53" s="77"/>
      <c r="Y53" s="78"/>
    </row>
    <row r="54" spans="23:25" x14ac:dyDescent="0.2">
      <c r="W54" s="77"/>
      <c r="X54" s="77"/>
      <c r="Y54" s="78"/>
    </row>
    <row r="55" spans="23:25" x14ac:dyDescent="0.2">
      <c r="W55" s="77"/>
      <c r="X55" s="77"/>
      <c r="Y55" s="78"/>
    </row>
    <row r="56" spans="23:25" x14ac:dyDescent="0.2">
      <c r="W56" s="77"/>
      <c r="X56" s="77"/>
      <c r="Y56" s="78"/>
    </row>
    <row r="57" spans="23:25" x14ac:dyDescent="0.2">
      <c r="W57" s="77"/>
      <c r="X57" s="77"/>
      <c r="Y57" s="78"/>
    </row>
    <row r="58" spans="23:25" x14ac:dyDescent="0.2">
      <c r="W58" s="77"/>
      <c r="X58" s="77"/>
      <c r="Y58" s="78"/>
    </row>
    <row r="59" spans="23:25" x14ac:dyDescent="0.2">
      <c r="W59" s="77"/>
      <c r="X59" s="77"/>
      <c r="Y59" s="78"/>
    </row>
    <row r="60" spans="23:25" x14ac:dyDescent="0.2">
      <c r="W60" s="77"/>
      <c r="X60" s="77"/>
      <c r="Y60" s="78"/>
    </row>
    <row r="61" spans="23:25" x14ac:dyDescent="0.2">
      <c r="W61" s="77"/>
      <c r="X61" s="77"/>
      <c r="Y61" s="78"/>
    </row>
    <row r="62" spans="23:25" x14ac:dyDescent="0.2">
      <c r="W62" s="77"/>
      <c r="X62" s="77"/>
      <c r="Y62" s="78"/>
    </row>
  </sheetData>
  <mergeCells count="3">
    <mergeCell ref="N7:W7"/>
    <mergeCell ref="A7:A8"/>
    <mergeCell ref="B7:M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7"/>
  <sheetViews>
    <sheetView showGridLines="0" zoomScale="115" zoomScaleNormal="115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M21" sqref="M21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07" customWidth="1"/>
    <col min="12" max="12" width="11.85546875" style="307" bestFit="1" customWidth="1"/>
    <col min="13" max="13" width="10.42578125" style="307" bestFit="1" customWidth="1"/>
    <col min="14" max="22" width="7" style="307" customWidth="1"/>
    <col min="23" max="23" width="9.5703125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x14ac:dyDescent="0.25">
      <c r="A3" s="29"/>
    </row>
    <row r="4" spans="1:24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5" customHeight="1" x14ac:dyDescent="0.25">
      <c r="A5" s="14" t="s">
        <v>252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5" customHeight="1" x14ac:dyDescent="0.25">
      <c r="A7" s="557" t="s">
        <v>0</v>
      </c>
      <c r="B7" s="527">
        <v>2018</v>
      </c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59">
        <v>2019</v>
      </c>
      <c r="O7" s="559"/>
      <c r="P7" s="559"/>
      <c r="Q7" s="559"/>
      <c r="R7" s="559"/>
      <c r="S7" s="559"/>
      <c r="T7" s="559"/>
      <c r="U7" s="559"/>
      <c r="V7" s="559"/>
      <c r="W7" s="559"/>
    </row>
    <row r="8" spans="1:24" ht="38.25" x14ac:dyDescent="0.25">
      <c r="A8" s="558"/>
      <c r="B8" s="454" t="s">
        <v>1</v>
      </c>
      <c r="C8" s="461" t="s">
        <v>2</v>
      </c>
      <c r="D8" s="448" t="s">
        <v>3</v>
      </c>
      <c r="E8" s="448" t="s">
        <v>4</v>
      </c>
      <c r="F8" s="448" t="s">
        <v>5</v>
      </c>
      <c r="G8" s="448" t="s">
        <v>6</v>
      </c>
      <c r="H8" s="448" t="s">
        <v>7</v>
      </c>
      <c r="I8" s="448" t="s">
        <v>8</v>
      </c>
      <c r="J8" s="448" t="s">
        <v>9</v>
      </c>
      <c r="K8" s="448" t="s">
        <v>10</v>
      </c>
      <c r="L8" s="448" t="s">
        <v>11</v>
      </c>
      <c r="M8" s="449" t="s">
        <v>12</v>
      </c>
      <c r="N8" s="448" t="s">
        <v>1</v>
      </c>
      <c r="O8" s="458" t="s">
        <v>2</v>
      </c>
      <c r="P8" s="448" t="s">
        <v>3</v>
      </c>
      <c r="Q8" s="458" t="s">
        <v>4</v>
      </c>
      <c r="R8" s="485" t="s">
        <v>5</v>
      </c>
      <c r="S8" s="494" t="s">
        <v>6</v>
      </c>
      <c r="T8" s="496" t="s">
        <v>7</v>
      </c>
      <c r="U8" s="500" t="s">
        <v>8</v>
      </c>
      <c r="V8" s="512" t="s">
        <v>9</v>
      </c>
      <c r="W8" s="512" t="s">
        <v>275</v>
      </c>
    </row>
    <row r="9" spans="1:24" x14ac:dyDescent="0.25">
      <c r="A9" s="95" t="s">
        <v>13</v>
      </c>
      <c r="B9" s="241">
        <f t="shared" ref="B9:P9" si="0">SUM(B10,B18)</f>
        <v>208.94</v>
      </c>
      <c r="C9" s="67">
        <f t="shared" si="0"/>
        <v>54.2</v>
      </c>
      <c r="D9" s="67">
        <f t="shared" si="0"/>
        <v>61.960000000000008</v>
      </c>
      <c r="E9" s="67">
        <f t="shared" si="0"/>
        <v>347.12</v>
      </c>
      <c r="F9" s="67">
        <f t="shared" si="0"/>
        <v>506.51</v>
      </c>
      <c r="G9" s="67">
        <f t="shared" si="0"/>
        <v>216.34999999999997</v>
      </c>
      <c r="H9" s="67">
        <f t="shared" si="0"/>
        <v>39.180000000000007</v>
      </c>
      <c r="I9" s="67">
        <f t="shared" si="0"/>
        <v>28.400000000000002</v>
      </c>
      <c r="J9" s="67">
        <f t="shared" si="0"/>
        <v>15.1</v>
      </c>
      <c r="K9" s="67">
        <f t="shared" si="0"/>
        <v>33.97</v>
      </c>
      <c r="L9" s="67">
        <f t="shared" si="0"/>
        <v>243.53000000000003</v>
      </c>
      <c r="M9" s="67">
        <f t="shared" si="0"/>
        <v>297.71000000000004</v>
      </c>
      <c r="N9" s="241">
        <f t="shared" si="0"/>
        <v>139.77000000000001</v>
      </c>
      <c r="O9" s="67">
        <f t="shared" si="0"/>
        <v>99.8</v>
      </c>
      <c r="P9" s="67">
        <f t="shared" si="0"/>
        <v>66.36999999999999</v>
      </c>
      <c r="Q9" s="67">
        <f>SUM(Q10,Q18)</f>
        <v>70.33</v>
      </c>
      <c r="R9" s="67">
        <f t="shared" ref="R9:S9" si="1">SUM(R10,R18)</f>
        <v>325.03999999999996</v>
      </c>
      <c r="S9" s="67">
        <f t="shared" si="1"/>
        <v>235.20000000000002</v>
      </c>
      <c r="T9" s="67">
        <f>SUM(T10,T18)</f>
        <v>103.53999999999999</v>
      </c>
      <c r="U9" s="67">
        <f t="shared" ref="U9:V9" si="2">SUM(U10,U18)</f>
        <v>42.429999999999993</v>
      </c>
      <c r="V9" s="67">
        <f t="shared" si="2"/>
        <v>32.470000000000006</v>
      </c>
      <c r="W9" s="90">
        <f t="shared" ref="W9:W20" si="3">+IFERROR((V9/J9-1)*100,"-")</f>
        <v>115.03311258278148</v>
      </c>
    </row>
    <row r="10" spans="1:24" x14ac:dyDescent="0.25">
      <c r="A10" s="96" t="s">
        <v>234</v>
      </c>
      <c r="B10" s="242">
        <f t="shared" ref="B10:F10" si="4">SUM(B11:B12,B15)</f>
        <v>23.21</v>
      </c>
      <c r="C10" s="243">
        <f t="shared" si="4"/>
        <v>36.68</v>
      </c>
      <c r="D10" s="243">
        <f t="shared" si="4"/>
        <v>56.680000000000007</v>
      </c>
      <c r="E10" s="243">
        <f t="shared" si="4"/>
        <v>47.13</v>
      </c>
      <c r="F10" s="243">
        <f t="shared" si="4"/>
        <v>37.85</v>
      </c>
      <c r="G10" s="243">
        <f t="shared" ref="G10:M10" si="5">SUM(G11:G12,G15)</f>
        <v>44.76</v>
      </c>
      <c r="H10" s="243">
        <f t="shared" si="5"/>
        <v>23.800000000000004</v>
      </c>
      <c r="I10" s="243">
        <f t="shared" si="5"/>
        <v>28.05</v>
      </c>
      <c r="J10" s="243">
        <f t="shared" si="5"/>
        <v>15.1</v>
      </c>
      <c r="K10" s="243">
        <f t="shared" si="5"/>
        <v>32.75</v>
      </c>
      <c r="L10" s="243">
        <f t="shared" si="5"/>
        <v>30.75</v>
      </c>
      <c r="M10" s="243">
        <f t="shared" si="5"/>
        <v>19.04</v>
      </c>
      <c r="N10" s="242">
        <v>61.57</v>
      </c>
      <c r="O10" s="243">
        <f>SUM(O11:O12,O15)</f>
        <v>91.77</v>
      </c>
      <c r="P10" s="243">
        <f>SUM(P11:P12,P15)</f>
        <v>66.36999999999999</v>
      </c>
      <c r="Q10" s="243">
        <f>SUM(Q11:Q12,Q15)</f>
        <v>40.229999999999997</v>
      </c>
      <c r="R10" s="243">
        <f t="shared" ref="R10:V10" si="6">SUM(R11:R12,R15)</f>
        <v>33.409999999999997</v>
      </c>
      <c r="S10" s="243">
        <f t="shared" si="6"/>
        <v>51.37</v>
      </c>
      <c r="T10" s="243">
        <f t="shared" si="6"/>
        <v>48.73</v>
      </c>
      <c r="U10" s="243">
        <f t="shared" si="6"/>
        <v>41.599999999999994</v>
      </c>
      <c r="V10" s="243">
        <f t="shared" si="6"/>
        <v>32.450000000000003</v>
      </c>
      <c r="W10" s="371">
        <f t="shared" si="3"/>
        <v>114.90066225165565</v>
      </c>
    </row>
    <row r="11" spans="1:24" x14ac:dyDescent="0.25">
      <c r="A11" s="97" t="s">
        <v>15</v>
      </c>
      <c r="B11" s="119">
        <v>3.97</v>
      </c>
      <c r="C11" s="28">
        <v>4.45</v>
      </c>
      <c r="D11" s="28">
        <v>8.06</v>
      </c>
      <c r="E11" s="28">
        <v>6.54</v>
      </c>
      <c r="F11" s="28">
        <v>5.67</v>
      </c>
      <c r="G11" s="28">
        <v>3.13</v>
      </c>
      <c r="H11" s="28">
        <v>3.01</v>
      </c>
      <c r="I11" s="28">
        <v>6.37</v>
      </c>
      <c r="J11" s="28">
        <v>4.3899999999999997</v>
      </c>
      <c r="K11" s="28">
        <v>7.42</v>
      </c>
      <c r="L11" s="28">
        <v>7.66</v>
      </c>
      <c r="M11" s="28">
        <v>4.72</v>
      </c>
      <c r="N11" s="119">
        <v>7.17</v>
      </c>
      <c r="O11" s="28">
        <v>9.48</v>
      </c>
      <c r="P11" s="28">
        <v>8.86</v>
      </c>
      <c r="Q11" s="28">
        <v>6.58</v>
      </c>
      <c r="R11" s="28">
        <v>6.36</v>
      </c>
      <c r="S11" s="28">
        <v>7.32</v>
      </c>
      <c r="T11" s="28">
        <v>6.7</v>
      </c>
      <c r="U11" s="28">
        <v>7.18</v>
      </c>
      <c r="V11" s="28">
        <v>4.6900000000000004</v>
      </c>
      <c r="W11" s="110">
        <f t="shared" si="3"/>
        <v>6.8337129840546851</v>
      </c>
    </row>
    <row r="12" spans="1:24" x14ac:dyDescent="0.25">
      <c r="A12" s="97" t="s">
        <v>16</v>
      </c>
      <c r="B12" s="119">
        <f t="shared" ref="B12:D12" si="7">SUM(B13:B14)</f>
        <v>18.3</v>
      </c>
      <c r="C12" s="28">
        <f t="shared" si="7"/>
        <v>31.3</v>
      </c>
      <c r="D12" s="28">
        <f t="shared" si="7"/>
        <v>47.84</v>
      </c>
      <c r="E12" s="28">
        <f>SUM(E13:E14)</f>
        <v>39.42</v>
      </c>
      <c r="F12" s="28">
        <f>SUM(F13:F14)</f>
        <v>31.18</v>
      </c>
      <c r="G12" s="28">
        <f>SUM(G13:G14)</f>
        <v>40.669999999999995</v>
      </c>
      <c r="H12" s="28">
        <v>19.62</v>
      </c>
      <c r="I12" s="28">
        <f>SUM(I13:I14)</f>
        <v>20.62</v>
      </c>
      <c r="J12" s="28">
        <f>SUM(J13:J14)</f>
        <v>9.77</v>
      </c>
      <c r="K12" s="28">
        <f>SUM(K13:K14)</f>
        <v>24.39</v>
      </c>
      <c r="L12" s="28">
        <f>SUM(L13:L14)</f>
        <v>20.67</v>
      </c>
      <c r="M12" s="28">
        <f>SUM(M13:M14)</f>
        <v>12.870000000000001</v>
      </c>
      <c r="N12" s="119">
        <v>53</v>
      </c>
      <c r="O12" s="28">
        <f>SUM(O13:O14)</f>
        <v>81.429999999999993</v>
      </c>
      <c r="P12" s="28">
        <f>SUM(P13:P14)</f>
        <v>56.62</v>
      </c>
      <c r="Q12" s="28">
        <f>SUM(Q13:Q14)</f>
        <v>32.69</v>
      </c>
      <c r="R12" s="28">
        <f t="shared" ref="R12" si="8">SUM(R13:R14)</f>
        <v>26.08</v>
      </c>
      <c r="S12" s="28">
        <f t="shared" ref="S12" si="9">SUM(S13:S14)</f>
        <v>42.93</v>
      </c>
      <c r="T12" s="28">
        <f t="shared" ref="T12" si="10">SUM(T13:T14)</f>
        <v>41.199999999999996</v>
      </c>
      <c r="U12" s="28">
        <f t="shared" ref="U12" si="11">SUM(U13:U14)</f>
        <v>33.549999999999997</v>
      </c>
      <c r="V12" s="28">
        <f t="shared" ref="V12" si="12">SUM(V13:V14)</f>
        <v>26.73</v>
      </c>
      <c r="W12" s="110">
        <f t="shared" si="3"/>
        <v>173.59263050153535</v>
      </c>
    </row>
    <row r="13" spans="1:24" x14ac:dyDescent="0.25">
      <c r="A13" s="98" t="s">
        <v>17</v>
      </c>
      <c r="B13" s="119">
        <v>18.09</v>
      </c>
      <c r="C13" s="28">
        <v>31.12</v>
      </c>
      <c r="D13" s="28">
        <v>47.67</v>
      </c>
      <c r="E13" s="28">
        <v>39.21</v>
      </c>
      <c r="F13" s="28">
        <v>30.97</v>
      </c>
      <c r="G13" s="28">
        <v>40.44</v>
      </c>
      <c r="H13" s="28">
        <v>19.34</v>
      </c>
      <c r="I13" s="28">
        <v>20.350000000000001</v>
      </c>
      <c r="J13" s="28">
        <v>9.41</v>
      </c>
      <c r="K13" s="28">
        <v>24</v>
      </c>
      <c r="L13" s="28">
        <v>20.32</v>
      </c>
      <c r="M13" s="28">
        <v>12.48</v>
      </c>
      <c r="N13" s="119">
        <v>52.78</v>
      </c>
      <c r="O13" s="28">
        <v>80.989999999999995</v>
      </c>
      <c r="P13" s="28">
        <v>56.19</v>
      </c>
      <c r="Q13" s="28">
        <v>32.25</v>
      </c>
      <c r="R13" s="28">
        <v>25.54</v>
      </c>
      <c r="S13" s="28">
        <v>42.43</v>
      </c>
      <c r="T13" s="28">
        <v>40.76</v>
      </c>
      <c r="U13" s="28">
        <v>32.89</v>
      </c>
      <c r="V13" s="28">
        <v>26.03</v>
      </c>
      <c r="W13" s="110">
        <f t="shared" si="3"/>
        <v>176.62061636556854</v>
      </c>
    </row>
    <row r="14" spans="1:24" x14ac:dyDescent="0.25">
      <c r="A14" s="98" t="s">
        <v>18</v>
      </c>
      <c r="B14" s="119">
        <v>0.21</v>
      </c>
      <c r="C14" s="28">
        <v>0.18</v>
      </c>
      <c r="D14" s="28">
        <v>0.17</v>
      </c>
      <c r="E14" s="28">
        <v>0.21</v>
      </c>
      <c r="F14" s="28">
        <v>0.21</v>
      </c>
      <c r="G14" s="28">
        <v>0.23</v>
      </c>
      <c r="H14" s="28">
        <v>0.28000000000000003</v>
      </c>
      <c r="I14" s="28">
        <v>0.27</v>
      </c>
      <c r="J14" s="28">
        <v>0.36</v>
      </c>
      <c r="K14" s="28">
        <v>0.39</v>
      </c>
      <c r="L14" s="28">
        <v>0.35</v>
      </c>
      <c r="M14" s="28">
        <v>0.39</v>
      </c>
      <c r="N14" s="119">
        <v>0.22</v>
      </c>
      <c r="O14" s="28">
        <v>0.44</v>
      </c>
      <c r="P14" s="28">
        <v>0.43</v>
      </c>
      <c r="Q14" s="28">
        <v>0.44</v>
      </c>
      <c r="R14" s="28">
        <v>0.54</v>
      </c>
      <c r="S14" s="28">
        <v>0.5</v>
      </c>
      <c r="T14" s="28">
        <v>0.44</v>
      </c>
      <c r="U14" s="28">
        <v>0.66</v>
      </c>
      <c r="V14" s="28">
        <v>0.7</v>
      </c>
      <c r="W14" s="110">
        <f t="shared" si="3"/>
        <v>94.444444444444443</v>
      </c>
    </row>
    <row r="15" spans="1:24" x14ac:dyDescent="0.25">
      <c r="A15" s="97" t="s">
        <v>19</v>
      </c>
      <c r="B15" s="119">
        <f t="shared" ref="B15:D15" si="13">SUM(B16:B17)</f>
        <v>0.94</v>
      </c>
      <c r="C15" s="28">
        <f t="shared" si="13"/>
        <v>0.93</v>
      </c>
      <c r="D15" s="28">
        <f t="shared" si="13"/>
        <v>0.78</v>
      </c>
      <c r="E15" s="28">
        <f>SUM(E16:E17)</f>
        <v>1.17</v>
      </c>
      <c r="F15" s="28">
        <f>SUM(F16:F17)</f>
        <v>1</v>
      </c>
      <c r="G15" s="28">
        <f>SUM(G16:G17)</f>
        <v>0.96</v>
      </c>
      <c r="H15" s="28">
        <v>1.17</v>
      </c>
      <c r="I15" s="28">
        <f>SUM(I16:I17)</f>
        <v>1.06</v>
      </c>
      <c r="J15" s="28">
        <f>SUM(J16:J17)</f>
        <v>0.94</v>
      </c>
      <c r="K15" s="28">
        <f>SUM(K16:K17)</f>
        <v>0.94</v>
      </c>
      <c r="L15" s="28">
        <f>SUM(L16:L17)</f>
        <v>2.42</v>
      </c>
      <c r="M15" s="28">
        <f>SUM(M16:M17)</f>
        <v>1.45</v>
      </c>
      <c r="N15" s="119">
        <v>1.4000000000000001</v>
      </c>
      <c r="O15" s="28">
        <f>SUM(O16:O17)</f>
        <v>0.86</v>
      </c>
      <c r="P15" s="28">
        <f>SUM(P16:P17)</f>
        <v>0.89</v>
      </c>
      <c r="Q15" s="28">
        <f>SUM(Q16:Q17)</f>
        <v>0.96</v>
      </c>
      <c r="R15" s="28">
        <f t="shared" ref="R15" si="14">SUM(R16:R17)</f>
        <v>0.97</v>
      </c>
      <c r="S15" s="28">
        <f t="shared" ref="S15" si="15">SUM(S16:S17)</f>
        <v>1.1199999999999999</v>
      </c>
      <c r="T15" s="28">
        <f t="shared" ref="T15" si="16">SUM(T16:T17)</f>
        <v>0.83</v>
      </c>
      <c r="U15" s="28">
        <f t="shared" ref="U15" si="17">SUM(U16:U17)</f>
        <v>0.87</v>
      </c>
      <c r="V15" s="28">
        <f t="shared" ref="V15" si="18">SUM(V16:V17)</f>
        <v>1.03</v>
      </c>
      <c r="W15" s="110">
        <f t="shared" si="3"/>
        <v>9.5744680851064032</v>
      </c>
    </row>
    <row r="16" spans="1:24" x14ac:dyDescent="0.25">
      <c r="A16" s="98" t="s">
        <v>17</v>
      </c>
      <c r="B16" s="119">
        <v>0.6</v>
      </c>
      <c r="C16" s="28">
        <v>0.54</v>
      </c>
      <c r="D16" s="28">
        <v>0.44</v>
      </c>
      <c r="E16" s="28">
        <v>0.74</v>
      </c>
      <c r="F16" s="28">
        <v>0.5</v>
      </c>
      <c r="G16" s="28">
        <v>0.51</v>
      </c>
      <c r="H16" s="28">
        <v>0.63</v>
      </c>
      <c r="I16" s="28">
        <v>0.63</v>
      </c>
      <c r="J16" s="28">
        <v>0.49</v>
      </c>
      <c r="K16" s="28">
        <v>0.53</v>
      </c>
      <c r="L16" s="28">
        <v>2.0299999999999998</v>
      </c>
      <c r="M16" s="28">
        <v>1.02</v>
      </c>
      <c r="N16" s="119">
        <v>1.08</v>
      </c>
      <c r="O16" s="28">
        <v>0.5</v>
      </c>
      <c r="P16" s="28">
        <v>0.46</v>
      </c>
      <c r="Q16" s="28">
        <v>0.46</v>
      </c>
      <c r="R16" s="28">
        <v>0.54</v>
      </c>
      <c r="S16" s="28">
        <v>0.71</v>
      </c>
      <c r="T16" s="28">
        <v>0.42</v>
      </c>
      <c r="U16" s="28">
        <v>0.42</v>
      </c>
      <c r="V16" s="28">
        <v>0.53</v>
      </c>
      <c r="W16" s="110">
        <f t="shared" si="3"/>
        <v>8.163265306122458</v>
      </c>
    </row>
    <row r="17" spans="1:23" x14ac:dyDescent="0.25">
      <c r="A17" s="98" t="s">
        <v>18</v>
      </c>
      <c r="B17" s="119">
        <v>0.34</v>
      </c>
      <c r="C17" s="28">
        <v>0.39</v>
      </c>
      <c r="D17" s="28">
        <v>0.34</v>
      </c>
      <c r="E17" s="28">
        <v>0.43</v>
      </c>
      <c r="F17" s="28">
        <v>0.5</v>
      </c>
      <c r="G17" s="28">
        <v>0.45</v>
      </c>
      <c r="H17" s="28">
        <v>0.54</v>
      </c>
      <c r="I17" s="28">
        <v>0.43</v>
      </c>
      <c r="J17" s="28">
        <v>0.45</v>
      </c>
      <c r="K17" s="28">
        <v>0.41</v>
      </c>
      <c r="L17" s="28">
        <v>0.39</v>
      </c>
      <c r="M17" s="28">
        <v>0.43</v>
      </c>
      <c r="N17" s="119">
        <v>0.32</v>
      </c>
      <c r="O17" s="28">
        <v>0.36</v>
      </c>
      <c r="P17" s="28">
        <v>0.43</v>
      </c>
      <c r="Q17" s="28">
        <v>0.5</v>
      </c>
      <c r="R17" s="28">
        <v>0.43</v>
      </c>
      <c r="S17" s="28">
        <v>0.41</v>
      </c>
      <c r="T17" s="28">
        <v>0.41</v>
      </c>
      <c r="U17" s="28">
        <v>0.45</v>
      </c>
      <c r="V17" s="28">
        <v>0.5</v>
      </c>
      <c r="W17" s="110">
        <f t="shared" si="3"/>
        <v>11.111111111111116</v>
      </c>
    </row>
    <row r="18" spans="1:23" x14ac:dyDescent="0.25">
      <c r="A18" s="96" t="s">
        <v>235</v>
      </c>
      <c r="B18" s="244">
        <f t="shared" ref="B18:D18" si="19">SUM(B19:B20)</f>
        <v>185.73</v>
      </c>
      <c r="C18" s="245">
        <f t="shared" si="19"/>
        <v>17.52</v>
      </c>
      <c r="D18" s="245">
        <f t="shared" si="19"/>
        <v>5.28</v>
      </c>
      <c r="E18" s="245">
        <f t="shared" ref="E18:M18" si="20">SUM(E19:E20)</f>
        <v>299.99</v>
      </c>
      <c r="F18" s="245">
        <f t="shared" si="20"/>
        <v>468.65999999999997</v>
      </c>
      <c r="G18" s="245">
        <f t="shared" si="20"/>
        <v>171.58999999999997</v>
      </c>
      <c r="H18" s="245">
        <f t="shared" si="20"/>
        <v>15.379999999999999</v>
      </c>
      <c r="I18" s="245">
        <f t="shared" si="20"/>
        <v>0.35000000000000003</v>
      </c>
      <c r="J18" s="245">
        <f t="shared" si="20"/>
        <v>0</v>
      </c>
      <c r="K18" s="245">
        <f t="shared" si="20"/>
        <v>1.22</v>
      </c>
      <c r="L18" s="245">
        <f t="shared" si="20"/>
        <v>212.78000000000003</v>
      </c>
      <c r="M18" s="245">
        <f t="shared" si="20"/>
        <v>278.67</v>
      </c>
      <c r="N18" s="244">
        <v>78.2</v>
      </c>
      <c r="O18" s="245">
        <f>SUM(O19:O20)</f>
        <v>8.0299999999999994</v>
      </c>
      <c r="P18" s="245">
        <f>SUM(P19:P20)</f>
        <v>0</v>
      </c>
      <c r="Q18" s="245">
        <f>SUM(Q19:Q20)</f>
        <v>30.1</v>
      </c>
      <c r="R18" s="245">
        <f t="shared" ref="R18" si="21">SUM(R19:R20)</f>
        <v>291.63</v>
      </c>
      <c r="S18" s="245">
        <f t="shared" ref="S18" si="22">SUM(S19:S20)</f>
        <v>183.83</v>
      </c>
      <c r="T18" s="245">
        <f t="shared" ref="T18" si="23">SUM(T19:T20)</f>
        <v>54.81</v>
      </c>
      <c r="U18" s="245">
        <f t="shared" ref="U18" si="24">SUM(U19:U20)</f>
        <v>0.83000000000000007</v>
      </c>
      <c r="V18" s="245">
        <f t="shared" ref="V18" si="25">SUM(V19:V20)</f>
        <v>0.02</v>
      </c>
      <c r="W18" s="372" t="str">
        <f t="shared" si="3"/>
        <v>-</v>
      </c>
    </row>
    <row r="19" spans="1:23" x14ac:dyDescent="0.25">
      <c r="A19" s="97" t="s">
        <v>111</v>
      </c>
      <c r="B19" s="119">
        <v>161.47</v>
      </c>
      <c r="C19" s="28">
        <v>16.559999999999999</v>
      </c>
      <c r="D19" s="28">
        <v>4.82</v>
      </c>
      <c r="E19" s="28">
        <v>253.67</v>
      </c>
      <c r="F19" s="28">
        <v>386.89</v>
      </c>
      <c r="G19" s="28">
        <v>136.54</v>
      </c>
      <c r="H19" s="28">
        <v>14.26</v>
      </c>
      <c r="I19" s="28">
        <v>0.33</v>
      </c>
      <c r="J19" s="28">
        <v>0</v>
      </c>
      <c r="K19" s="28">
        <v>1.21</v>
      </c>
      <c r="L19" s="28">
        <v>191.61</v>
      </c>
      <c r="M19" s="28">
        <v>248.02</v>
      </c>
      <c r="N19" s="119">
        <v>69.89</v>
      </c>
      <c r="O19" s="28">
        <v>7.76</v>
      </c>
      <c r="P19" s="28">
        <v>0</v>
      </c>
      <c r="Q19" s="28">
        <v>25.14</v>
      </c>
      <c r="R19" s="28">
        <v>252.55</v>
      </c>
      <c r="S19" s="28">
        <v>161.9</v>
      </c>
      <c r="T19" s="28">
        <v>47.35</v>
      </c>
      <c r="U19" s="28">
        <v>0.79</v>
      </c>
      <c r="V19" s="28">
        <v>0.02</v>
      </c>
      <c r="W19" s="110" t="str">
        <f t="shared" si="3"/>
        <v>-</v>
      </c>
    </row>
    <row r="20" spans="1:23" x14ac:dyDescent="0.25">
      <c r="A20" s="99" t="s">
        <v>112</v>
      </c>
      <c r="B20" s="111">
        <v>24.26</v>
      </c>
      <c r="C20" s="112">
        <v>0.96</v>
      </c>
      <c r="D20" s="112">
        <v>0.46</v>
      </c>
      <c r="E20" s="112">
        <v>46.32</v>
      </c>
      <c r="F20" s="112">
        <v>81.77</v>
      </c>
      <c r="G20" s="112">
        <v>35.049999999999997</v>
      </c>
      <c r="H20" s="112">
        <v>1.1200000000000001</v>
      </c>
      <c r="I20" s="112">
        <v>0.02</v>
      </c>
      <c r="J20" s="112">
        <v>0</v>
      </c>
      <c r="K20" s="112">
        <v>0.01</v>
      </c>
      <c r="L20" s="112">
        <v>21.17</v>
      </c>
      <c r="M20" s="112">
        <v>30.65</v>
      </c>
      <c r="N20" s="111">
        <v>8.31</v>
      </c>
      <c r="O20" s="112">
        <v>0.27</v>
      </c>
      <c r="P20" s="112">
        <v>0</v>
      </c>
      <c r="Q20" s="112">
        <v>4.96</v>
      </c>
      <c r="R20" s="112">
        <v>39.08</v>
      </c>
      <c r="S20" s="112">
        <v>21.93</v>
      </c>
      <c r="T20" s="112">
        <v>7.46</v>
      </c>
      <c r="U20" s="112">
        <v>0.04</v>
      </c>
      <c r="V20" s="112">
        <v>0</v>
      </c>
      <c r="W20" s="113" t="str">
        <f t="shared" si="3"/>
        <v>-</v>
      </c>
    </row>
    <row r="21" spans="1:23" x14ac:dyDescent="0.25">
      <c r="A21" s="2" t="s">
        <v>23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</row>
    <row r="22" spans="1:23" x14ac:dyDescent="0.25">
      <c r="A22" s="2" t="s">
        <v>24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</row>
    <row r="23" spans="1:23" x14ac:dyDescent="0.25">
      <c r="A23" s="3" t="s">
        <v>207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</row>
    <row r="24" spans="1:23" x14ac:dyDescent="0.25">
      <c r="B24" s="271"/>
      <c r="C24" s="271"/>
      <c r="D24" s="271"/>
      <c r="E24" s="271"/>
      <c r="F24" s="271"/>
      <c r="H24" s="271"/>
      <c r="I24" s="271"/>
      <c r="J24" s="271"/>
      <c r="K24" s="271"/>
      <c r="L24" s="271"/>
      <c r="M24" s="271"/>
      <c r="N24" s="511"/>
      <c r="O24" s="271"/>
      <c r="P24" s="271"/>
      <c r="Q24" s="271"/>
      <c r="R24" s="271"/>
      <c r="S24" s="271"/>
      <c r="T24" s="271"/>
      <c r="U24" s="271"/>
      <c r="V24" s="271"/>
      <c r="W24" s="271"/>
    </row>
    <row r="25" spans="1:23" x14ac:dyDescent="0.25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</row>
    <row r="26" spans="1:23" x14ac:dyDescent="0.25"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</row>
    <row r="27" spans="1:23" x14ac:dyDescent="0.25"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</row>
    <row r="28" spans="1:23" x14ac:dyDescent="0.25"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</row>
    <row r="29" spans="1:23" x14ac:dyDescent="0.25"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</row>
    <row r="30" spans="1:23" x14ac:dyDescent="0.25"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</row>
    <row r="31" spans="1:23" x14ac:dyDescent="0.25"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</row>
    <row r="32" spans="1:23" x14ac:dyDescent="0.25"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</row>
    <row r="33" spans="3:22" x14ac:dyDescent="0.25"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</row>
    <row r="34" spans="3:22" x14ac:dyDescent="0.25"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</row>
    <row r="35" spans="3:22" x14ac:dyDescent="0.25"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</row>
    <row r="36" spans="3:22" x14ac:dyDescent="0.25"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</row>
    <row r="37" spans="3:22" x14ac:dyDescent="0.25"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</row>
  </sheetData>
  <mergeCells count="3">
    <mergeCell ref="A7:A8"/>
    <mergeCell ref="N7:W7"/>
    <mergeCell ref="B7:M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J27" sqref="J27"/>
    </sheetView>
  </sheetViews>
  <sheetFormatPr baseColWidth="10" defaultRowHeight="15" x14ac:dyDescent="0.25"/>
  <cols>
    <col min="1" max="1" width="15.42578125" customWidth="1"/>
    <col min="4" max="22" width="11.42578125" style="307"/>
    <col min="23" max="23" width="13.42578125" bestFit="1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ht="15" customHeight="1" x14ac:dyDescent="0.25">
      <c r="A3" s="14" t="s">
        <v>113</v>
      </c>
    </row>
    <row r="4" spans="1:23" x14ac:dyDescent="0.25">
      <c r="A4" s="55" t="s">
        <v>253</v>
      </c>
    </row>
    <row r="5" spans="1:23" x14ac:dyDescent="0.25">
      <c r="A5" s="55" t="s">
        <v>213</v>
      </c>
    </row>
    <row r="6" spans="1:23" x14ac:dyDescent="0.25">
      <c r="A6" s="560" t="s">
        <v>26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62">
        <v>2019</v>
      </c>
      <c r="O6" s="524"/>
      <c r="P6" s="524"/>
      <c r="Q6" s="524"/>
      <c r="R6" s="524"/>
      <c r="S6" s="524"/>
      <c r="T6" s="524"/>
      <c r="U6" s="524"/>
      <c r="V6" s="524"/>
      <c r="W6" s="563"/>
    </row>
    <row r="7" spans="1:23" ht="25.5" x14ac:dyDescent="0.25">
      <c r="A7" s="561"/>
      <c r="B7" s="450" t="s">
        <v>1</v>
      </c>
      <c r="C7" s="450" t="s">
        <v>2</v>
      </c>
      <c r="D7" s="450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58" t="s">
        <v>2</v>
      </c>
      <c r="P7" s="448" t="s">
        <v>3</v>
      </c>
      <c r="Q7" s="458" t="s">
        <v>4</v>
      </c>
      <c r="R7" s="485" t="s">
        <v>5</v>
      </c>
      <c r="S7" s="494" t="s">
        <v>6</v>
      </c>
      <c r="T7" s="496" t="s">
        <v>7</v>
      </c>
      <c r="U7" s="500" t="s">
        <v>8</v>
      </c>
      <c r="V7" s="517" t="s">
        <v>9</v>
      </c>
      <c r="W7" s="517" t="s">
        <v>275</v>
      </c>
    </row>
    <row r="8" spans="1:23" x14ac:dyDescent="0.25">
      <c r="A8" s="100" t="s">
        <v>13</v>
      </c>
      <c r="B8" s="306">
        <f t="shared" ref="B8:C8" si="0">SUM(B9:B30)</f>
        <v>161465.36000000002</v>
      </c>
      <c r="C8" s="105">
        <f t="shared" si="0"/>
        <v>16555.25</v>
      </c>
      <c r="D8" s="105">
        <f t="shared" ref="D8:Q8" si="1">SUM(D9:D30)</f>
        <v>4821.1900000000005</v>
      </c>
      <c r="E8" s="105">
        <f t="shared" si="1"/>
        <v>253666.14</v>
      </c>
      <c r="F8" s="105">
        <f t="shared" si="1"/>
        <v>386886.76000000007</v>
      </c>
      <c r="G8" s="105">
        <f t="shared" si="1"/>
        <v>136537.76999999999</v>
      </c>
      <c r="H8" s="105">
        <f t="shared" si="1"/>
        <v>14263.55</v>
      </c>
      <c r="I8" s="105">
        <f t="shared" si="1"/>
        <v>328.20000000000005</v>
      </c>
      <c r="J8" s="105">
        <f t="shared" si="1"/>
        <v>0</v>
      </c>
      <c r="K8" s="105">
        <f t="shared" si="1"/>
        <v>1209.3600000000001</v>
      </c>
      <c r="L8" s="105">
        <f t="shared" si="1"/>
        <v>191605.55</v>
      </c>
      <c r="M8" s="105">
        <f t="shared" si="1"/>
        <v>248019.79</v>
      </c>
      <c r="N8" s="104">
        <f t="shared" si="1"/>
        <v>69889.559999999983</v>
      </c>
      <c r="O8" s="418">
        <f t="shared" si="1"/>
        <v>7756.6900000000005</v>
      </c>
      <c r="P8" s="105">
        <f t="shared" si="1"/>
        <v>0</v>
      </c>
      <c r="Q8" s="105">
        <f t="shared" si="1"/>
        <v>25140.04</v>
      </c>
      <c r="R8" s="105">
        <f>SUM(R9:R30)</f>
        <v>252551.41999999998</v>
      </c>
      <c r="S8" s="105">
        <f>SUM(S9:S30)</f>
        <v>161897.03000000003</v>
      </c>
      <c r="T8" s="105">
        <f>SUM(T9:T30)</f>
        <v>47352.469999999994</v>
      </c>
      <c r="U8" s="105">
        <f>SUM(U9:U30)</f>
        <v>795.02</v>
      </c>
      <c r="V8" s="105">
        <f>SUM(V9:V30)</f>
        <v>16.37</v>
      </c>
      <c r="W8" s="106" t="str">
        <f t="shared" ref="W8:W30" si="2">+IFERROR((V8/J8-1)*100,"-")</f>
        <v>-</v>
      </c>
    </row>
    <row r="9" spans="1:23" x14ac:dyDescent="0.25">
      <c r="A9" s="114" t="s">
        <v>61</v>
      </c>
      <c r="B9" s="107">
        <v>0</v>
      </c>
      <c r="C9" s="305">
        <v>0</v>
      </c>
      <c r="D9" s="305">
        <v>0</v>
      </c>
      <c r="E9" s="305">
        <v>0</v>
      </c>
      <c r="F9" s="305">
        <v>0</v>
      </c>
      <c r="G9" s="305">
        <v>0</v>
      </c>
      <c r="H9" s="305">
        <v>0</v>
      </c>
      <c r="I9" s="305">
        <v>0</v>
      </c>
      <c r="J9" s="305">
        <v>0</v>
      </c>
      <c r="K9" s="305">
        <v>0</v>
      </c>
      <c r="L9" s="305">
        <v>0</v>
      </c>
      <c r="M9" s="305">
        <v>0</v>
      </c>
      <c r="N9" s="107">
        <v>0</v>
      </c>
      <c r="O9" s="305">
        <v>0</v>
      </c>
      <c r="P9" s="305">
        <v>0</v>
      </c>
      <c r="Q9" s="305">
        <v>0</v>
      </c>
      <c r="R9" s="305">
        <v>0</v>
      </c>
      <c r="S9" s="305">
        <v>0</v>
      </c>
      <c r="T9" s="305">
        <v>0</v>
      </c>
      <c r="U9" s="305">
        <v>0</v>
      </c>
      <c r="V9" s="305">
        <v>0</v>
      </c>
      <c r="W9" s="109" t="str">
        <f t="shared" si="2"/>
        <v>-</v>
      </c>
    </row>
    <row r="10" spans="1:23" x14ac:dyDescent="0.25">
      <c r="A10" s="114" t="s">
        <v>62</v>
      </c>
      <c r="B10" s="107">
        <v>0</v>
      </c>
      <c r="C10" s="305">
        <v>0</v>
      </c>
      <c r="D10" s="305">
        <v>0</v>
      </c>
      <c r="E10" s="305">
        <v>0</v>
      </c>
      <c r="F10" s="305">
        <v>0</v>
      </c>
      <c r="G10" s="305">
        <v>0</v>
      </c>
      <c r="H10" s="305">
        <v>0</v>
      </c>
      <c r="I10" s="305">
        <v>0</v>
      </c>
      <c r="J10" s="305">
        <v>0</v>
      </c>
      <c r="K10" s="305">
        <v>0</v>
      </c>
      <c r="L10" s="305">
        <v>0</v>
      </c>
      <c r="M10" s="305">
        <v>0</v>
      </c>
      <c r="N10" s="107">
        <v>0</v>
      </c>
      <c r="O10" s="305">
        <v>0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109" t="str">
        <f t="shared" si="2"/>
        <v>-</v>
      </c>
    </row>
    <row r="11" spans="1:23" x14ac:dyDescent="0.25">
      <c r="A11" s="114" t="s">
        <v>87</v>
      </c>
      <c r="B11" s="107">
        <v>4662.8999999999996</v>
      </c>
      <c r="C11" s="305">
        <v>0</v>
      </c>
      <c r="D11" s="305">
        <v>0</v>
      </c>
      <c r="E11" s="305">
        <v>9515.44</v>
      </c>
      <c r="F11" s="305">
        <v>10718.5</v>
      </c>
      <c r="G11" s="305">
        <v>6224.43</v>
      </c>
      <c r="H11" s="305">
        <v>0</v>
      </c>
      <c r="I11" s="305">
        <v>0</v>
      </c>
      <c r="J11" s="305">
        <v>0</v>
      </c>
      <c r="K11" s="305">
        <v>0</v>
      </c>
      <c r="L11" s="305">
        <v>2874.71</v>
      </c>
      <c r="M11" s="305">
        <v>3420.34</v>
      </c>
      <c r="N11" s="107">
        <v>0</v>
      </c>
      <c r="O11" s="305">
        <v>0</v>
      </c>
      <c r="P11" s="305">
        <v>0</v>
      </c>
      <c r="Q11" s="305">
        <v>364.68</v>
      </c>
      <c r="R11" s="305">
        <v>6275.72</v>
      </c>
      <c r="S11" s="305">
        <v>14434.75</v>
      </c>
      <c r="T11" s="305">
        <v>9632.82</v>
      </c>
      <c r="U11" s="305">
        <v>0</v>
      </c>
      <c r="V11" s="305">
        <v>0</v>
      </c>
      <c r="W11" s="109" t="str">
        <f t="shared" si="2"/>
        <v>-</v>
      </c>
    </row>
    <row r="12" spans="1:23" x14ac:dyDescent="0.25">
      <c r="A12" s="114" t="s">
        <v>88</v>
      </c>
      <c r="B12" s="107">
        <v>56096.1</v>
      </c>
      <c r="C12" s="305">
        <v>0</v>
      </c>
      <c r="D12" s="305">
        <v>0</v>
      </c>
      <c r="E12" s="305">
        <v>48381.53</v>
      </c>
      <c r="F12" s="305">
        <v>66822.62</v>
      </c>
      <c r="G12" s="305">
        <v>15000.39</v>
      </c>
      <c r="H12" s="305">
        <v>0</v>
      </c>
      <c r="I12" s="305">
        <v>0</v>
      </c>
      <c r="J12" s="305">
        <v>0</v>
      </c>
      <c r="K12" s="305">
        <v>0</v>
      </c>
      <c r="L12" s="305">
        <v>40466.400000000001</v>
      </c>
      <c r="M12" s="305">
        <v>51568.28</v>
      </c>
      <c r="N12" s="107">
        <v>6556.72</v>
      </c>
      <c r="O12" s="305">
        <v>0</v>
      </c>
      <c r="P12" s="305">
        <v>0</v>
      </c>
      <c r="Q12" s="305">
        <v>2085.0300000000002</v>
      </c>
      <c r="R12" s="305">
        <v>53592.56</v>
      </c>
      <c r="S12" s="305">
        <v>54886.76</v>
      </c>
      <c r="T12" s="305">
        <v>24759.91</v>
      </c>
      <c r="U12" s="305">
        <v>0</v>
      </c>
      <c r="V12" s="305">
        <v>0</v>
      </c>
      <c r="W12" s="109" t="str">
        <f t="shared" si="2"/>
        <v>-</v>
      </c>
    </row>
    <row r="13" spans="1:23" x14ac:dyDescent="0.25">
      <c r="A13" s="114" t="s">
        <v>63</v>
      </c>
      <c r="B13" s="107">
        <v>11522.75</v>
      </c>
      <c r="C13" s="305">
        <v>0</v>
      </c>
      <c r="D13" s="305">
        <v>0</v>
      </c>
      <c r="E13" s="305">
        <v>27039.88</v>
      </c>
      <c r="F13" s="305">
        <v>20760</v>
      </c>
      <c r="G13" s="305">
        <v>7226.9</v>
      </c>
      <c r="H13" s="305">
        <v>0</v>
      </c>
      <c r="I13" s="305">
        <v>0</v>
      </c>
      <c r="J13" s="305">
        <v>0</v>
      </c>
      <c r="K13" s="305">
        <v>0</v>
      </c>
      <c r="L13" s="305">
        <v>11515.84</v>
      </c>
      <c r="M13" s="305">
        <v>13796.46</v>
      </c>
      <c r="N13" s="107">
        <v>282.3</v>
      </c>
      <c r="O13" s="305">
        <v>0</v>
      </c>
      <c r="P13" s="305">
        <v>0</v>
      </c>
      <c r="Q13" s="305">
        <v>972.8</v>
      </c>
      <c r="R13" s="305">
        <v>14014.08</v>
      </c>
      <c r="S13" s="305">
        <v>2870.8</v>
      </c>
      <c r="T13" s="305">
        <v>521</v>
      </c>
      <c r="U13" s="305">
        <v>0</v>
      </c>
      <c r="V13" s="305">
        <v>0</v>
      </c>
      <c r="W13" s="109" t="str">
        <f t="shared" si="2"/>
        <v>-</v>
      </c>
    </row>
    <row r="14" spans="1:23" x14ac:dyDescent="0.25">
      <c r="A14" s="114" t="s">
        <v>274</v>
      </c>
      <c r="B14" s="107">
        <v>54591.59</v>
      </c>
      <c r="C14" s="305">
        <v>0</v>
      </c>
      <c r="D14" s="305">
        <v>457.97</v>
      </c>
      <c r="E14" s="305">
        <v>57493.68</v>
      </c>
      <c r="F14" s="305">
        <v>94387.39</v>
      </c>
      <c r="G14" s="305">
        <v>29887.62</v>
      </c>
      <c r="H14" s="305">
        <v>0</v>
      </c>
      <c r="I14" s="305">
        <v>0</v>
      </c>
      <c r="J14" s="305">
        <v>0</v>
      </c>
      <c r="K14" s="305">
        <v>0</v>
      </c>
      <c r="L14" s="305">
        <v>42942.73</v>
      </c>
      <c r="M14" s="305">
        <v>62955.61</v>
      </c>
      <c r="N14" s="107">
        <v>22482.25</v>
      </c>
      <c r="O14" s="305">
        <v>0</v>
      </c>
      <c r="P14" s="305">
        <v>0</v>
      </c>
      <c r="Q14" s="305">
        <v>7337.43</v>
      </c>
      <c r="R14" s="305">
        <v>55812.31</v>
      </c>
      <c r="S14" s="305">
        <v>25254.81</v>
      </c>
      <c r="T14" s="305">
        <v>11929.22</v>
      </c>
      <c r="U14" s="305">
        <v>145.69999999999999</v>
      </c>
      <c r="V14" s="305">
        <v>16.37</v>
      </c>
      <c r="W14" s="109" t="str">
        <f t="shared" si="2"/>
        <v>-</v>
      </c>
    </row>
    <row r="15" spans="1:23" x14ac:dyDescent="0.25">
      <c r="A15" s="114" t="s">
        <v>65</v>
      </c>
      <c r="B15" s="107">
        <v>3186.25</v>
      </c>
      <c r="C15" s="305">
        <v>0</v>
      </c>
      <c r="D15" s="305">
        <v>0</v>
      </c>
      <c r="E15" s="305">
        <v>4214</v>
      </c>
      <c r="F15" s="305">
        <v>5646.4</v>
      </c>
      <c r="G15" s="305">
        <v>431.2</v>
      </c>
      <c r="H15" s="305">
        <v>0</v>
      </c>
      <c r="I15" s="305">
        <v>0</v>
      </c>
      <c r="J15" s="305">
        <v>0</v>
      </c>
      <c r="K15" s="305">
        <v>0</v>
      </c>
      <c r="L15" s="305">
        <v>3750</v>
      </c>
      <c r="M15" s="305">
        <v>2715.35</v>
      </c>
      <c r="N15" s="107">
        <v>1026</v>
      </c>
      <c r="O15" s="305">
        <v>0</v>
      </c>
      <c r="P15" s="305">
        <v>0</v>
      </c>
      <c r="Q15" s="305">
        <v>417.75</v>
      </c>
      <c r="R15" s="305">
        <v>3290.25</v>
      </c>
      <c r="S15" s="305">
        <v>185.45</v>
      </c>
      <c r="T15" s="305">
        <v>367.85</v>
      </c>
      <c r="U15" s="305">
        <v>0</v>
      </c>
      <c r="V15" s="305">
        <v>0</v>
      </c>
      <c r="W15" s="109" t="str">
        <f t="shared" si="2"/>
        <v>-</v>
      </c>
    </row>
    <row r="16" spans="1:23" x14ac:dyDescent="0.25">
      <c r="A16" s="114" t="s">
        <v>79</v>
      </c>
      <c r="B16" s="107">
        <v>0</v>
      </c>
      <c r="C16" s="305">
        <v>0</v>
      </c>
      <c r="D16" s="305">
        <v>0</v>
      </c>
      <c r="E16" s="305">
        <v>0</v>
      </c>
      <c r="F16" s="305">
        <v>0</v>
      </c>
      <c r="G16" s="305">
        <v>0</v>
      </c>
      <c r="H16" s="305">
        <v>0</v>
      </c>
      <c r="I16" s="305">
        <v>0</v>
      </c>
      <c r="J16" s="305">
        <v>0</v>
      </c>
      <c r="K16" s="305">
        <v>0</v>
      </c>
      <c r="L16" s="305">
        <v>0</v>
      </c>
      <c r="M16" s="305">
        <v>0</v>
      </c>
      <c r="N16" s="107">
        <v>0</v>
      </c>
      <c r="O16" s="305">
        <v>0</v>
      </c>
      <c r="P16" s="305">
        <v>0</v>
      </c>
      <c r="Q16" s="305">
        <v>0</v>
      </c>
      <c r="R16" s="305">
        <v>0</v>
      </c>
      <c r="S16" s="305">
        <v>0</v>
      </c>
      <c r="T16" s="305">
        <v>0</v>
      </c>
      <c r="U16" s="305">
        <v>0</v>
      </c>
      <c r="V16" s="305">
        <v>0</v>
      </c>
      <c r="W16" s="109" t="str">
        <f t="shared" si="2"/>
        <v>-</v>
      </c>
    </row>
    <row r="17" spans="1:23" x14ac:dyDescent="0.25">
      <c r="A17" s="114" t="s">
        <v>66</v>
      </c>
      <c r="B17" s="107">
        <v>13348.42</v>
      </c>
      <c r="C17" s="305">
        <v>0</v>
      </c>
      <c r="D17" s="305">
        <v>0</v>
      </c>
      <c r="E17" s="305">
        <v>18271.27</v>
      </c>
      <c r="F17" s="305">
        <v>29610.080000000002</v>
      </c>
      <c r="G17" s="305">
        <v>2053.31</v>
      </c>
      <c r="H17" s="305">
        <v>0</v>
      </c>
      <c r="I17" s="305">
        <v>0</v>
      </c>
      <c r="J17" s="305">
        <v>0</v>
      </c>
      <c r="K17" s="305">
        <v>0</v>
      </c>
      <c r="L17" s="305">
        <v>14421.91</v>
      </c>
      <c r="M17" s="305">
        <v>17826.810000000001</v>
      </c>
      <c r="N17" s="107">
        <v>212.16</v>
      </c>
      <c r="O17" s="305">
        <v>0</v>
      </c>
      <c r="P17" s="305">
        <v>0</v>
      </c>
      <c r="Q17" s="305">
        <v>2767.95</v>
      </c>
      <c r="R17" s="305">
        <v>15615.65</v>
      </c>
      <c r="S17" s="305">
        <v>233.3</v>
      </c>
      <c r="T17" s="305">
        <v>0</v>
      </c>
      <c r="U17" s="305">
        <v>0</v>
      </c>
      <c r="V17" s="305">
        <v>0</v>
      </c>
      <c r="W17" s="109" t="str">
        <f t="shared" si="2"/>
        <v>-</v>
      </c>
    </row>
    <row r="18" spans="1:23" x14ac:dyDescent="0.25">
      <c r="A18" s="114" t="s">
        <v>90</v>
      </c>
      <c r="B18" s="107">
        <v>7583.7</v>
      </c>
      <c r="C18" s="305">
        <v>0</v>
      </c>
      <c r="D18" s="305">
        <v>0</v>
      </c>
      <c r="E18" s="305">
        <v>13476.46</v>
      </c>
      <c r="F18" s="305">
        <v>25216.3</v>
      </c>
      <c r="G18" s="305">
        <v>2718.8</v>
      </c>
      <c r="H18" s="305">
        <v>0</v>
      </c>
      <c r="I18" s="305">
        <v>0</v>
      </c>
      <c r="J18" s="305">
        <v>0</v>
      </c>
      <c r="K18" s="305">
        <v>0</v>
      </c>
      <c r="L18" s="305">
        <v>9526.2199999999993</v>
      </c>
      <c r="M18" s="305">
        <v>15314.1</v>
      </c>
      <c r="N18" s="107">
        <v>254.8</v>
      </c>
      <c r="O18" s="305">
        <v>0</v>
      </c>
      <c r="P18" s="305">
        <v>0</v>
      </c>
      <c r="Q18" s="305">
        <v>2059.5</v>
      </c>
      <c r="R18" s="305">
        <v>12256.67</v>
      </c>
      <c r="S18" s="305">
        <v>0</v>
      </c>
      <c r="T18" s="305">
        <v>50.02</v>
      </c>
      <c r="U18" s="305">
        <v>0</v>
      </c>
      <c r="V18" s="305">
        <v>0</v>
      </c>
      <c r="W18" s="109" t="str">
        <f t="shared" si="2"/>
        <v>-</v>
      </c>
    </row>
    <row r="19" spans="1:23" x14ac:dyDescent="0.25">
      <c r="A19" s="114" t="s">
        <v>80</v>
      </c>
      <c r="B19" s="107">
        <v>4065.3</v>
      </c>
      <c r="C19" s="305">
        <v>0</v>
      </c>
      <c r="D19" s="305">
        <v>0</v>
      </c>
      <c r="E19" s="305">
        <v>7435.75</v>
      </c>
      <c r="F19" s="305">
        <v>14377.7</v>
      </c>
      <c r="G19" s="305">
        <v>5920.8</v>
      </c>
      <c r="H19" s="305">
        <v>0</v>
      </c>
      <c r="I19" s="305">
        <v>0</v>
      </c>
      <c r="J19" s="305">
        <v>0</v>
      </c>
      <c r="K19" s="305">
        <v>0</v>
      </c>
      <c r="L19" s="305">
        <v>6414.3</v>
      </c>
      <c r="M19" s="305">
        <v>9764.5</v>
      </c>
      <c r="N19" s="107">
        <v>234.65</v>
      </c>
      <c r="O19" s="305">
        <v>0</v>
      </c>
      <c r="P19" s="305">
        <v>0</v>
      </c>
      <c r="Q19" s="305">
        <v>784</v>
      </c>
      <c r="R19" s="305">
        <v>6869.64</v>
      </c>
      <c r="S19" s="305">
        <v>198.2</v>
      </c>
      <c r="T19" s="305">
        <v>0</v>
      </c>
      <c r="U19" s="305">
        <v>0</v>
      </c>
      <c r="V19" s="305">
        <v>0</v>
      </c>
      <c r="W19" s="109" t="str">
        <f t="shared" si="2"/>
        <v>-</v>
      </c>
    </row>
    <row r="20" spans="1:23" x14ac:dyDescent="0.25">
      <c r="A20" s="114" t="s">
        <v>67</v>
      </c>
      <c r="B20" s="107">
        <v>0</v>
      </c>
      <c r="C20" s="305">
        <v>0</v>
      </c>
      <c r="D20" s="305">
        <v>0</v>
      </c>
      <c r="E20" s="305">
        <v>0</v>
      </c>
      <c r="F20" s="305">
        <v>0</v>
      </c>
      <c r="G20" s="305">
        <v>0</v>
      </c>
      <c r="H20" s="305">
        <v>0</v>
      </c>
      <c r="I20" s="305">
        <v>0</v>
      </c>
      <c r="J20" s="305">
        <v>0</v>
      </c>
      <c r="K20" s="305">
        <v>0</v>
      </c>
      <c r="L20" s="305">
        <v>0</v>
      </c>
      <c r="M20" s="305">
        <v>0</v>
      </c>
      <c r="N20" s="107">
        <v>0</v>
      </c>
      <c r="O20" s="305">
        <v>0</v>
      </c>
      <c r="P20" s="305">
        <v>0</v>
      </c>
      <c r="Q20" s="305">
        <v>0</v>
      </c>
      <c r="R20" s="305">
        <v>0</v>
      </c>
      <c r="S20" s="305">
        <v>0</v>
      </c>
      <c r="T20" s="305">
        <v>0</v>
      </c>
      <c r="U20" s="305">
        <v>0</v>
      </c>
      <c r="V20" s="305">
        <v>0</v>
      </c>
      <c r="W20" s="109" t="str">
        <f t="shared" si="2"/>
        <v>-</v>
      </c>
    </row>
    <row r="21" spans="1:23" x14ac:dyDescent="0.25">
      <c r="A21" s="114" t="s">
        <v>68</v>
      </c>
      <c r="B21" s="107">
        <v>4440.4799999999996</v>
      </c>
      <c r="C21" s="305">
        <v>0</v>
      </c>
      <c r="D21" s="305">
        <v>0</v>
      </c>
      <c r="E21" s="305">
        <v>17316.04</v>
      </c>
      <c r="F21" s="305">
        <v>40401.449999999997</v>
      </c>
      <c r="G21" s="305">
        <v>10884.72</v>
      </c>
      <c r="H21" s="305">
        <v>0</v>
      </c>
      <c r="I21" s="305">
        <v>0</v>
      </c>
      <c r="J21" s="305">
        <v>0</v>
      </c>
      <c r="K21" s="305">
        <v>0</v>
      </c>
      <c r="L21" s="305">
        <v>9961.15</v>
      </c>
      <c r="M21" s="305">
        <v>19730.46</v>
      </c>
      <c r="N21" s="107">
        <v>631.41999999999996</v>
      </c>
      <c r="O21" s="305">
        <v>0</v>
      </c>
      <c r="P21" s="305">
        <v>0</v>
      </c>
      <c r="Q21" s="305">
        <v>2040.18</v>
      </c>
      <c r="R21" s="305">
        <v>17154.900000000001</v>
      </c>
      <c r="S21" s="305">
        <v>2459.0500000000002</v>
      </c>
      <c r="T21" s="305">
        <v>0</v>
      </c>
      <c r="U21" s="305">
        <v>0</v>
      </c>
      <c r="V21" s="305">
        <v>0</v>
      </c>
      <c r="W21" s="109" t="str">
        <f t="shared" si="2"/>
        <v>-</v>
      </c>
    </row>
    <row r="22" spans="1:23" x14ac:dyDescent="0.25">
      <c r="A22" s="114" t="s">
        <v>278</v>
      </c>
      <c r="B22" s="107">
        <v>861.6</v>
      </c>
      <c r="C22" s="305">
        <v>0</v>
      </c>
      <c r="D22" s="305">
        <v>46.2</v>
      </c>
      <c r="E22" s="305">
        <v>22533.71</v>
      </c>
      <c r="F22" s="305">
        <v>43066.34</v>
      </c>
      <c r="G22" s="305">
        <v>11672.15</v>
      </c>
      <c r="H22" s="305">
        <v>835.3</v>
      </c>
      <c r="I22" s="305">
        <v>0</v>
      </c>
      <c r="J22" s="305">
        <v>0</v>
      </c>
      <c r="K22" s="305">
        <v>0</v>
      </c>
      <c r="L22" s="305">
        <v>8418.81</v>
      </c>
      <c r="M22" s="305">
        <v>28168.77</v>
      </c>
      <c r="N22" s="107">
        <v>4622.6499999999996</v>
      </c>
      <c r="O22" s="305">
        <v>0</v>
      </c>
      <c r="P22" s="305">
        <v>0</v>
      </c>
      <c r="Q22" s="305">
        <v>2125.6999999999998</v>
      </c>
      <c r="R22" s="305">
        <v>30463.45</v>
      </c>
      <c r="S22" s="305">
        <v>8545.6</v>
      </c>
      <c r="T22" s="305">
        <v>91.65</v>
      </c>
      <c r="U22" s="305">
        <v>8.1999999999999993</v>
      </c>
      <c r="V22" s="305">
        <v>0</v>
      </c>
      <c r="W22" s="110" t="str">
        <f t="shared" si="2"/>
        <v>-</v>
      </c>
    </row>
    <row r="23" spans="1:23" x14ac:dyDescent="0.25">
      <c r="A23" s="102" t="s">
        <v>82</v>
      </c>
      <c r="B23" s="107">
        <v>0</v>
      </c>
      <c r="C23" s="305">
        <v>0</v>
      </c>
      <c r="D23" s="305">
        <v>0</v>
      </c>
      <c r="E23" s="305">
        <v>11419.79</v>
      </c>
      <c r="F23" s="305">
        <v>15216.03</v>
      </c>
      <c r="G23" s="305">
        <v>15014.82</v>
      </c>
      <c r="H23" s="305">
        <v>0</v>
      </c>
      <c r="I23" s="305">
        <v>0</v>
      </c>
      <c r="J23" s="305">
        <v>0</v>
      </c>
      <c r="K23" s="305">
        <v>0</v>
      </c>
      <c r="L23" s="305">
        <v>15553.5</v>
      </c>
      <c r="M23" s="305">
        <v>6599.1</v>
      </c>
      <c r="N23" s="107">
        <v>412.34</v>
      </c>
      <c r="O23" s="305">
        <v>0</v>
      </c>
      <c r="P23" s="305">
        <v>0</v>
      </c>
      <c r="Q23" s="305">
        <v>957.36</v>
      </c>
      <c r="R23" s="305">
        <v>13408.58</v>
      </c>
      <c r="S23" s="305">
        <v>12416.37</v>
      </c>
      <c r="T23" s="305">
        <v>0</v>
      </c>
      <c r="U23" s="305">
        <v>0</v>
      </c>
      <c r="V23" s="305">
        <v>0</v>
      </c>
      <c r="W23" s="110" t="str">
        <f t="shared" si="2"/>
        <v>-</v>
      </c>
    </row>
    <row r="24" spans="1:23" x14ac:dyDescent="0.25">
      <c r="A24" s="102" t="s">
        <v>70</v>
      </c>
      <c r="B24" s="107">
        <v>0</v>
      </c>
      <c r="C24" s="305">
        <v>0</v>
      </c>
      <c r="D24" s="305">
        <v>0</v>
      </c>
      <c r="E24" s="305">
        <v>15835.67</v>
      </c>
      <c r="F24" s="305">
        <v>19950.240000000002</v>
      </c>
      <c r="G24" s="305">
        <v>16101.34</v>
      </c>
      <c r="H24" s="305">
        <v>0</v>
      </c>
      <c r="I24" s="305">
        <v>73.56</v>
      </c>
      <c r="J24" s="305">
        <v>0</v>
      </c>
      <c r="K24" s="305">
        <v>0</v>
      </c>
      <c r="L24" s="305">
        <v>23765.45</v>
      </c>
      <c r="M24" s="305">
        <v>16160.01</v>
      </c>
      <c r="N24" s="107">
        <v>2726.93</v>
      </c>
      <c r="O24" s="305">
        <v>0</v>
      </c>
      <c r="P24" s="305">
        <v>0</v>
      </c>
      <c r="Q24" s="305">
        <v>3227.66</v>
      </c>
      <c r="R24" s="305">
        <v>23797.61</v>
      </c>
      <c r="S24" s="305">
        <v>31407.759999999998</v>
      </c>
      <c r="T24" s="305">
        <v>0</v>
      </c>
      <c r="U24" s="305">
        <v>0</v>
      </c>
      <c r="V24" s="305">
        <v>0</v>
      </c>
      <c r="W24" s="110" t="str">
        <f t="shared" si="2"/>
        <v>-</v>
      </c>
    </row>
    <row r="25" spans="1:23" x14ac:dyDescent="0.25">
      <c r="A25" s="102" t="s">
        <v>83</v>
      </c>
      <c r="B25" s="107">
        <v>206.1</v>
      </c>
      <c r="C25" s="305">
        <v>1239.75</v>
      </c>
      <c r="D25" s="305">
        <v>0</v>
      </c>
      <c r="E25" s="305">
        <v>0</v>
      </c>
      <c r="F25" s="305">
        <v>0</v>
      </c>
      <c r="G25" s="305">
        <v>534.20000000000005</v>
      </c>
      <c r="H25" s="305">
        <v>254.35</v>
      </c>
      <c r="I25" s="305">
        <v>0</v>
      </c>
      <c r="J25" s="305">
        <v>0</v>
      </c>
      <c r="K25" s="305">
        <v>0</v>
      </c>
      <c r="L25" s="305">
        <v>0</v>
      </c>
      <c r="M25" s="305">
        <v>0</v>
      </c>
      <c r="N25" s="107">
        <v>8174</v>
      </c>
      <c r="O25" s="305">
        <v>1040</v>
      </c>
      <c r="P25" s="305">
        <v>0</v>
      </c>
      <c r="Q25" s="305">
        <v>0</v>
      </c>
      <c r="R25" s="305">
        <v>0</v>
      </c>
      <c r="S25" s="305">
        <v>1403.9</v>
      </c>
      <c r="T25" s="305">
        <v>0</v>
      </c>
      <c r="U25" s="305">
        <v>70.75</v>
      </c>
      <c r="V25" s="305">
        <v>0</v>
      </c>
      <c r="W25" s="109" t="str">
        <f t="shared" si="2"/>
        <v>-</v>
      </c>
    </row>
    <row r="26" spans="1:23" x14ac:dyDescent="0.25">
      <c r="A26" s="102" t="s">
        <v>92</v>
      </c>
      <c r="B26" s="107">
        <v>95</v>
      </c>
      <c r="C26" s="305">
        <v>2743.33</v>
      </c>
      <c r="D26" s="305">
        <v>9.56</v>
      </c>
      <c r="E26" s="305">
        <v>0</v>
      </c>
      <c r="F26" s="305">
        <v>0</v>
      </c>
      <c r="G26" s="305">
        <v>286.99</v>
      </c>
      <c r="H26" s="305">
        <v>2700.26</v>
      </c>
      <c r="I26" s="305">
        <v>36.869999999999997</v>
      </c>
      <c r="J26" s="305">
        <v>0</v>
      </c>
      <c r="K26" s="305">
        <v>1.91</v>
      </c>
      <c r="L26" s="305">
        <v>0</v>
      </c>
      <c r="M26" s="305">
        <v>0</v>
      </c>
      <c r="N26" s="107">
        <v>5277.99</v>
      </c>
      <c r="O26" s="305">
        <v>942.63</v>
      </c>
      <c r="P26" s="305">
        <v>0</v>
      </c>
      <c r="Q26" s="305">
        <v>0</v>
      </c>
      <c r="R26" s="305">
        <v>0</v>
      </c>
      <c r="S26" s="305">
        <v>268.7</v>
      </c>
      <c r="T26" s="305">
        <v>0</v>
      </c>
      <c r="U26" s="305">
        <v>18.54</v>
      </c>
      <c r="V26" s="305">
        <v>0</v>
      </c>
      <c r="W26" s="109" t="str">
        <f t="shared" si="2"/>
        <v>-</v>
      </c>
    </row>
    <row r="27" spans="1:23" x14ac:dyDescent="0.25">
      <c r="A27" s="115" t="s">
        <v>84</v>
      </c>
      <c r="B27" s="107">
        <v>369.55</v>
      </c>
      <c r="C27" s="305">
        <v>1433.95</v>
      </c>
      <c r="D27" s="305">
        <v>589.15</v>
      </c>
      <c r="E27" s="305">
        <v>0</v>
      </c>
      <c r="F27" s="305">
        <v>0</v>
      </c>
      <c r="G27" s="305">
        <v>4602.5</v>
      </c>
      <c r="H27" s="305">
        <v>3195.7</v>
      </c>
      <c r="I27" s="305">
        <v>27.25</v>
      </c>
      <c r="J27" s="305">
        <v>0</v>
      </c>
      <c r="K27" s="305">
        <v>0</v>
      </c>
      <c r="L27" s="305">
        <v>0</v>
      </c>
      <c r="M27" s="305">
        <v>0</v>
      </c>
      <c r="N27" s="107">
        <v>6880.75</v>
      </c>
      <c r="O27" s="305">
        <v>2158.75</v>
      </c>
      <c r="P27" s="305">
        <v>0</v>
      </c>
      <c r="Q27" s="305">
        <v>0</v>
      </c>
      <c r="R27" s="305">
        <v>0</v>
      </c>
      <c r="S27" s="305">
        <v>1392.2</v>
      </c>
      <c r="T27" s="305">
        <v>0</v>
      </c>
      <c r="U27" s="305">
        <v>0</v>
      </c>
      <c r="V27" s="305">
        <v>0</v>
      </c>
      <c r="W27" s="109" t="str">
        <f t="shared" si="2"/>
        <v>-</v>
      </c>
    </row>
    <row r="28" spans="1:23" x14ac:dyDescent="0.25">
      <c r="A28" s="102" t="s">
        <v>93</v>
      </c>
      <c r="B28" s="107">
        <v>0</v>
      </c>
      <c r="C28" s="305">
        <v>1183.25</v>
      </c>
      <c r="D28" s="305">
        <v>0</v>
      </c>
      <c r="E28" s="305">
        <v>0</v>
      </c>
      <c r="F28" s="305">
        <v>0</v>
      </c>
      <c r="G28" s="305">
        <v>2415.9499999999998</v>
      </c>
      <c r="H28" s="305">
        <v>1911.6</v>
      </c>
      <c r="I28" s="305">
        <v>6.9</v>
      </c>
      <c r="J28" s="305">
        <v>0</v>
      </c>
      <c r="K28" s="305">
        <v>0</v>
      </c>
      <c r="L28" s="305">
        <v>0</v>
      </c>
      <c r="M28" s="305">
        <v>0</v>
      </c>
      <c r="N28" s="107">
        <v>5895.7</v>
      </c>
      <c r="O28" s="305">
        <v>1664.25</v>
      </c>
      <c r="P28" s="305">
        <v>0</v>
      </c>
      <c r="Q28" s="305">
        <v>0</v>
      </c>
      <c r="R28" s="305">
        <v>0</v>
      </c>
      <c r="S28" s="305">
        <v>957.5</v>
      </c>
      <c r="T28" s="305">
        <v>0</v>
      </c>
      <c r="U28" s="305">
        <v>0</v>
      </c>
      <c r="V28" s="305">
        <v>0</v>
      </c>
      <c r="W28" s="109" t="str">
        <f t="shared" si="2"/>
        <v>-</v>
      </c>
    </row>
    <row r="29" spans="1:23" x14ac:dyDescent="0.25">
      <c r="A29" s="102" t="s">
        <v>227</v>
      </c>
      <c r="B29" s="107">
        <v>177.27</v>
      </c>
      <c r="C29" s="305">
        <v>4202.92</v>
      </c>
      <c r="D29" s="305">
        <v>2017.01</v>
      </c>
      <c r="E29" s="305">
        <v>423.72</v>
      </c>
      <c r="F29" s="305">
        <v>713.71</v>
      </c>
      <c r="G29" s="305">
        <v>4483.43</v>
      </c>
      <c r="H29" s="305">
        <v>3319.24</v>
      </c>
      <c r="I29" s="305">
        <v>183.62</v>
      </c>
      <c r="J29" s="305">
        <v>0</v>
      </c>
      <c r="K29" s="305">
        <v>1207.45</v>
      </c>
      <c r="L29" s="305">
        <v>1994.53</v>
      </c>
      <c r="M29" s="305">
        <v>0</v>
      </c>
      <c r="N29" s="107">
        <v>4218.8999999999996</v>
      </c>
      <c r="O29" s="305">
        <v>1951.06</v>
      </c>
      <c r="P29" s="305">
        <v>0</v>
      </c>
      <c r="Q29" s="305">
        <v>0</v>
      </c>
      <c r="R29" s="305">
        <v>0</v>
      </c>
      <c r="S29" s="305">
        <v>3609.81</v>
      </c>
      <c r="T29" s="305">
        <v>0</v>
      </c>
      <c r="U29" s="305">
        <v>551.83000000000004</v>
      </c>
      <c r="V29" s="305">
        <v>0</v>
      </c>
      <c r="W29" s="109" t="str">
        <f t="shared" si="2"/>
        <v>-</v>
      </c>
    </row>
    <row r="30" spans="1:23" x14ac:dyDescent="0.25">
      <c r="A30" s="103" t="s">
        <v>71</v>
      </c>
      <c r="B30" s="111">
        <v>258.35000000000002</v>
      </c>
      <c r="C30" s="112">
        <v>5752.05</v>
      </c>
      <c r="D30" s="112">
        <v>1701.3</v>
      </c>
      <c r="E30" s="112">
        <v>309.2</v>
      </c>
      <c r="F30" s="112">
        <v>0</v>
      </c>
      <c r="G30" s="112">
        <v>1078.22</v>
      </c>
      <c r="H30" s="112">
        <v>2047.1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1">
        <v>0</v>
      </c>
      <c r="O30" s="112">
        <v>0</v>
      </c>
      <c r="P30" s="112">
        <v>0</v>
      </c>
      <c r="Q30" s="112">
        <v>0</v>
      </c>
      <c r="R30" s="112">
        <v>0</v>
      </c>
      <c r="S30" s="112">
        <v>1372.07</v>
      </c>
      <c r="T30" s="112">
        <v>0</v>
      </c>
      <c r="U30" s="112">
        <v>0</v>
      </c>
      <c r="V30" s="112">
        <v>0</v>
      </c>
      <c r="W30" s="113" t="str">
        <f t="shared" si="2"/>
        <v>-</v>
      </c>
    </row>
    <row r="31" spans="1:23" x14ac:dyDescent="0.25">
      <c r="A31" s="2" t="s">
        <v>23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305"/>
      <c r="P31" s="305"/>
      <c r="Q31" s="305"/>
      <c r="R31" s="305"/>
      <c r="S31" s="305"/>
      <c r="T31" s="305"/>
      <c r="U31" s="305"/>
      <c r="V31" s="305"/>
      <c r="W31" s="227"/>
    </row>
    <row r="32" spans="1:23" x14ac:dyDescent="0.25">
      <c r="A32" s="2" t="s">
        <v>24</v>
      </c>
      <c r="O32" s="305"/>
      <c r="P32" s="305"/>
      <c r="Q32" s="305"/>
      <c r="R32" s="305"/>
      <c r="S32" s="305"/>
      <c r="T32" s="305"/>
      <c r="U32" s="305"/>
      <c r="V32" s="305"/>
    </row>
    <row r="33" spans="1:22" x14ac:dyDescent="0.25">
      <c r="A33" s="3" t="s">
        <v>207</v>
      </c>
      <c r="O33" s="305"/>
      <c r="P33" s="305"/>
      <c r="Q33" s="305"/>
      <c r="R33" s="305"/>
      <c r="S33" s="305"/>
      <c r="T33" s="305"/>
      <c r="U33" s="305"/>
      <c r="V33" s="305"/>
    </row>
  </sheetData>
  <mergeCells count="3">
    <mergeCell ref="A6:A7"/>
    <mergeCell ref="N6:W6"/>
    <mergeCell ref="B6:M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3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K33" sqref="K33"/>
    </sheetView>
  </sheetViews>
  <sheetFormatPr baseColWidth="10" defaultRowHeight="15" x14ac:dyDescent="0.25"/>
  <cols>
    <col min="1" max="1" width="19.28515625" customWidth="1"/>
    <col min="4" max="22" width="11.42578125" style="307"/>
    <col min="23" max="23" width="12.7109375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ht="15" customHeight="1" x14ac:dyDescent="0.25">
      <c r="A3" s="14" t="s">
        <v>114</v>
      </c>
    </row>
    <row r="4" spans="1:23" x14ac:dyDescent="0.25">
      <c r="A4" s="55" t="s">
        <v>254</v>
      </c>
    </row>
    <row r="5" spans="1:23" x14ac:dyDescent="0.25">
      <c r="A5" s="55" t="s">
        <v>213</v>
      </c>
    </row>
    <row r="6" spans="1:23" x14ac:dyDescent="0.25">
      <c r="A6" s="560" t="s">
        <v>26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59">
        <v>2019</v>
      </c>
      <c r="O6" s="559"/>
      <c r="P6" s="559"/>
      <c r="Q6" s="559"/>
      <c r="R6" s="559"/>
      <c r="S6" s="559"/>
      <c r="T6" s="559"/>
      <c r="U6" s="559"/>
      <c r="V6" s="559"/>
      <c r="W6" s="559"/>
    </row>
    <row r="7" spans="1:23" ht="37.5" customHeight="1" x14ac:dyDescent="0.25">
      <c r="A7" s="561"/>
      <c r="B7" s="454" t="s">
        <v>1</v>
      </c>
      <c r="C7" s="461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85" t="s">
        <v>5</v>
      </c>
      <c r="S7" s="494" t="s">
        <v>6</v>
      </c>
      <c r="T7" s="485" t="s">
        <v>7</v>
      </c>
      <c r="U7" s="500" t="s">
        <v>8</v>
      </c>
      <c r="V7" s="517" t="s">
        <v>9</v>
      </c>
      <c r="W7" s="517" t="s">
        <v>275</v>
      </c>
    </row>
    <row r="8" spans="1:23" x14ac:dyDescent="0.25">
      <c r="A8" s="100" t="s">
        <v>13</v>
      </c>
      <c r="B8" s="231">
        <f t="shared" ref="B8:S8" si="0">SUM(B9:B30)</f>
        <v>24273.969999999998</v>
      </c>
      <c r="C8" s="105">
        <f t="shared" si="0"/>
        <v>959.22</v>
      </c>
      <c r="D8" s="105">
        <f t="shared" si="0"/>
        <v>455.88</v>
      </c>
      <c r="E8" s="105">
        <f t="shared" si="0"/>
        <v>46324.74</v>
      </c>
      <c r="F8" s="105">
        <f t="shared" si="0"/>
        <v>81769.049999999988</v>
      </c>
      <c r="G8" s="105">
        <f t="shared" si="0"/>
        <v>35050.379999999997</v>
      </c>
      <c r="H8" s="105">
        <f t="shared" si="0"/>
        <v>1123.24</v>
      </c>
      <c r="I8" s="105">
        <f t="shared" si="0"/>
        <v>16.740000000000002</v>
      </c>
      <c r="J8" s="105">
        <f t="shared" si="0"/>
        <v>0</v>
      </c>
      <c r="K8" s="105">
        <f t="shared" si="0"/>
        <v>11.9</v>
      </c>
      <c r="L8" s="105">
        <f t="shared" si="0"/>
        <v>21170.11</v>
      </c>
      <c r="M8" s="105">
        <f t="shared" si="0"/>
        <v>30649.430000000004</v>
      </c>
      <c r="N8" s="104">
        <f t="shared" si="0"/>
        <v>8307.98</v>
      </c>
      <c r="O8" s="105">
        <f t="shared" si="0"/>
        <v>267.65999999999997</v>
      </c>
      <c r="P8" s="105">
        <f t="shared" si="0"/>
        <v>0</v>
      </c>
      <c r="Q8" s="105">
        <f t="shared" si="0"/>
        <v>4961.53</v>
      </c>
      <c r="R8" s="105">
        <f t="shared" si="0"/>
        <v>39083.840000000004</v>
      </c>
      <c r="S8" s="105">
        <f t="shared" si="0"/>
        <v>21928.330000000005</v>
      </c>
      <c r="T8" s="105">
        <f>SUM(T9:T30)</f>
        <v>7462.3099999999995</v>
      </c>
      <c r="U8" s="105">
        <f>SUM(U9:U30)</f>
        <v>42.980000000000004</v>
      </c>
      <c r="V8" s="105">
        <f>SUM(V9:V30)</f>
        <v>1.24</v>
      </c>
      <c r="W8" s="106" t="str">
        <f t="shared" ref="W8:W30" si="1">+IFERROR((V8/J8-1)*100,"-")</f>
        <v>-</v>
      </c>
    </row>
    <row r="9" spans="1:23" x14ac:dyDescent="0.25">
      <c r="A9" s="101" t="s">
        <v>61</v>
      </c>
      <c r="B9" s="107">
        <v>0</v>
      </c>
      <c r="C9" s="108">
        <v>0</v>
      </c>
      <c r="D9" s="305">
        <v>0</v>
      </c>
      <c r="E9" s="305">
        <v>0</v>
      </c>
      <c r="F9" s="305">
        <v>0</v>
      </c>
      <c r="G9" s="305">
        <v>0</v>
      </c>
      <c r="H9" s="305">
        <v>0</v>
      </c>
      <c r="I9" s="305">
        <v>0</v>
      </c>
      <c r="J9" s="305">
        <v>0</v>
      </c>
      <c r="K9" s="305">
        <v>0</v>
      </c>
      <c r="L9" s="305">
        <v>0</v>
      </c>
      <c r="M9" s="305">
        <v>0</v>
      </c>
      <c r="N9" s="107">
        <v>0</v>
      </c>
      <c r="O9" s="305">
        <v>0</v>
      </c>
      <c r="P9" s="305">
        <v>0</v>
      </c>
      <c r="Q9" s="305">
        <v>0</v>
      </c>
      <c r="R9" s="305">
        <v>0</v>
      </c>
      <c r="S9" s="305">
        <v>0</v>
      </c>
      <c r="T9" s="305">
        <v>0</v>
      </c>
      <c r="U9" s="305">
        <v>0</v>
      </c>
      <c r="V9" s="305">
        <v>0</v>
      </c>
      <c r="W9" s="109" t="str">
        <f t="shared" si="1"/>
        <v>-</v>
      </c>
    </row>
    <row r="10" spans="1:23" x14ac:dyDescent="0.25">
      <c r="A10" s="101" t="s">
        <v>62</v>
      </c>
      <c r="B10" s="107">
        <v>0</v>
      </c>
      <c r="C10" s="108">
        <v>0</v>
      </c>
      <c r="D10" s="305">
        <v>0</v>
      </c>
      <c r="E10" s="305">
        <v>0</v>
      </c>
      <c r="F10" s="305">
        <v>0</v>
      </c>
      <c r="G10" s="305">
        <v>0</v>
      </c>
      <c r="H10" s="305">
        <v>0</v>
      </c>
      <c r="I10" s="305">
        <v>0</v>
      </c>
      <c r="J10" s="305">
        <v>0</v>
      </c>
      <c r="K10" s="305">
        <v>0</v>
      </c>
      <c r="L10" s="305">
        <v>0</v>
      </c>
      <c r="M10" s="305">
        <v>0</v>
      </c>
      <c r="N10" s="107">
        <v>0</v>
      </c>
      <c r="O10" s="305">
        <v>0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109" t="str">
        <f t="shared" si="1"/>
        <v>-</v>
      </c>
    </row>
    <row r="11" spans="1:23" x14ac:dyDescent="0.25">
      <c r="A11" s="101" t="s">
        <v>87</v>
      </c>
      <c r="B11" s="107">
        <v>601.52</v>
      </c>
      <c r="C11" s="108">
        <v>0</v>
      </c>
      <c r="D11" s="305">
        <v>0</v>
      </c>
      <c r="E11" s="305">
        <v>2290.63</v>
      </c>
      <c r="F11" s="305">
        <v>2496.52</v>
      </c>
      <c r="G11" s="305">
        <v>1626.48</v>
      </c>
      <c r="H11" s="305">
        <v>0</v>
      </c>
      <c r="I11" s="305">
        <v>0</v>
      </c>
      <c r="J11" s="305">
        <v>0</v>
      </c>
      <c r="K11" s="305">
        <v>0</v>
      </c>
      <c r="L11" s="305">
        <v>371.77</v>
      </c>
      <c r="M11" s="305">
        <v>638.70000000000005</v>
      </c>
      <c r="N11" s="107">
        <v>0</v>
      </c>
      <c r="O11" s="305">
        <v>0</v>
      </c>
      <c r="P11" s="305">
        <v>0</v>
      </c>
      <c r="Q11" s="305">
        <v>34.1</v>
      </c>
      <c r="R11" s="305">
        <v>1154.58</v>
      </c>
      <c r="S11" s="305">
        <v>1862</v>
      </c>
      <c r="T11" s="305">
        <v>2083.04</v>
      </c>
      <c r="U11" s="305">
        <v>0</v>
      </c>
      <c r="V11" s="305">
        <v>0</v>
      </c>
      <c r="W11" s="109" t="str">
        <f t="shared" si="1"/>
        <v>-</v>
      </c>
    </row>
    <row r="12" spans="1:23" x14ac:dyDescent="0.25">
      <c r="A12" s="101" t="s">
        <v>88</v>
      </c>
      <c r="B12" s="107">
        <v>9089.34</v>
      </c>
      <c r="C12" s="108">
        <v>0</v>
      </c>
      <c r="D12" s="305">
        <v>0</v>
      </c>
      <c r="E12" s="305">
        <v>9647.86</v>
      </c>
      <c r="F12" s="305">
        <v>15780.88</v>
      </c>
      <c r="G12" s="305">
        <v>3627.99</v>
      </c>
      <c r="H12" s="305">
        <v>0</v>
      </c>
      <c r="I12" s="305">
        <v>0</v>
      </c>
      <c r="J12" s="305">
        <v>0</v>
      </c>
      <c r="K12" s="305">
        <v>0</v>
      </c>
      <c r="L12" s="305">
        <v>6604.27</v>
      </c>
      <c r="M12" s="305">
        <v>8648.1200000000008</v>
      </c>
      <c r="N12" s="107">
        <v>1414.15</v>
      </c>
      <c r="O12" s="305">
        <v>0</v>
      </c>
      <c r="P12" s="305">
        <v>0</v>
      </c>
      <c r="Q12" s="305">
        <v>330.31</v>
      </c>
      <c r="R12" s="305">
        <v>9157.4699999999993</v>
      </c>
      <c r="S12" s="305">
        <v>9584.27</v>
      </c>
      <c r="T12" s="305">
        <v>3661.24</v>
      </c>
      <c r="U12" s="305">
        <v>0</v>
      </c>
      <c r="V12" s="305">
        <v>0</v>
      </c>
      <c r="W12" s="109" t="str">
        <f t="shared" si="1"/>
        <v>-</v>
      </c>
    </row>
    <row r="13" spans="1:23" x14ac:dyDescent="0.25">
      <c r="A13" s="101" t="s">
        <v>63</v>
      </c>
      <c r="B13" s="107">
        <v>1813.79</v>
      </c>
      <c r="C13" s="108">
        <v>0</v>
      </c>
      <c r="D13" s="305">
        <v>0</v>
      </c>
      <c r="E13" s="305">
        <v>1991.13</v>
      </c>
      <c r="F13" s="305">
        <v>4088.7</v>
      </c>
      <c r="G13" s="305">
        <v>1461.63</v>
      </c>
      <c r="H13" s="305">
        <v>0</v>
      </c>
      <c r="I13" s="305">
        <v>0</v>
      </c>
      <c r="J13" s="305">
        <v>0</v>
      </c>
      <c r="K13" s="305">
        <v>0</v>
      </c>
      <c r="L13" s="305">
        <v>1513.8</v>
      </c>
      <c r="M13" s="305">
        <v>1779.7</v>
      </c>
      <c r="N13" s="107">
        <v>36.4</v>
      </c>
      <c r="O13" s="305">
        <v>0</v>
      </c>
      <c r="P13" s="305">
        <v>0</v>
      </c>
      <c r="Q13" s="305">
        <v>200.8</v>
      </c>
      <c r="R13" s="305">
        <v>1807.8</v>
      </c>
      <c r="S13" s="305">
        <v>370</v>
      </c>
      <c r="T13" s="305">
        <v>67.33</v>
      </c>
      <c r="U13" s="305">
        <v>0</v>
      </c>
      <c r="V13" s="305">
        <v>0</v>
      </c>
      <c r="W13" s="109" t="str">
        <f t="shared" si="1"/>
        <v>-</v>
      </c>
    </row>
    <row r="14" spans="1:23" x14ac:dyDescent="0.25">
      <c r="A14" s="101" t="s">
        <v>64</v>
      </c>
      <c r="B14" s="107">
        <v>9071.02</v>
      </c>
      <c r="C14" s="108">
        <v>0</v>
      </c>
      <c r="D14" s="305">
        <v>190.01</v>
      </c>
      <c r="E14" s="305">
        <v>15607.1</v>
      </c>
      <c r="F14" s="305">
        <v>18095.11</v>
      </c>
      <c r="G14" s="305">
        <v>7201.25</v>
      </c>
      <c r="H14" s="305">
        <v>0</v>
      </c>
      <c r="I14" s="305">
        <v>0</v>
      </c>
      <c r="J14" s="305">
        <v>0</v>
      </c>
      <c r="K14" s="305">
        <v>0</v>
      </c>
      <c r="L14" s="305">
        <v>5858.52</v>
      </c>
      <c r="M14" s="305">
        <v>9193.75</v>
      </c>
      <c r="N14" s="107">
        <v>4533.1099999999997</v>
      </c>
      <c r="O14" s="305">
        <v>0</v>
      </c>
      <c r="P14" s="305">
        <v>0</v>
      </c>
      <c r="Q14" s="305">
        <v>1615.74</v>
      </c>
      <c r="R14" s="305">
        <v>10392.549999999999</v>
      </c>
      <c r="S14" s="305">
        <v>4306.99</v>
      </c>
      <c r="T14" s="305">
        <v>1605.59</v>
      </c>
      <c r="U14" s="305">
        <v>27.92</v>
      </c>
      <c r="V14" s="305">
        <v>1.24</v>
      </c>
      <c r="W14" s="109" t="str">
        <f t="shared" si="1"/>
        <v>-</v>
      </c>
    </row>
    <row r="15" spans="1:23" x14ac:dyDescent="0.25">
      <c r="A15" s="101" t="s">
        <v>65</v>
      </c>
      <c r="B15" s="107">
        <v>488.14</v>
      </c>
      <c r="C15" s="108">
        <v>0</v>
      </c>
      <c r="D15" s="305">
        <v>0</v>
      </c>
      <c r="E15" s="305">
        <v>985.87</v>
      </c>
      <c r="F15" s="305">
        <v>380.18</v>
      </c>
      <c r="G15" s="305">
        <v>20.78</v>
      </c>
      <c r="H15" s="305">
        <v>0</v>
      </c>
      <c r="I15" s="305">
        <v>0</v>
      </c>
      <c r="J15" s="305">
        <v>0</v>
      </c>
      <c r="K15" s="305">
        <v>0</v>
      </c>
      <c r="L15" s="305">
        <v>527.1</v>
      </c>
      <c r="M15" s="305">
        <v>321.69</v>
      </c>
      <c r="N15" s="107">
        <v>235.84</v>
      </c>
      <c r="O15" s="305">
        <v>0</v>
      </c>
      <c r="P15" s="305">
        <v>0</v>
      </c>
      <c r="Q15" s="305">
        <v>98.18</v>
      </c>
      <c r="R15" s="305">
        <v>102.32</v>
      </c>
      <c r="S15" s="305">
        <v>9.8000000000000007</v>
      </c>
      <c r="T15" s="305">
        <v>32.92</v>
      </c>
      <c r="U15" s="305">
        <v>0</v>
      </c>
      <c r="V15" s="305">
        <v>0</v>
      </c>
      <c r="W15" s="109" t="str">
        <f t="shared" si="1"/>
        <v>-</v>
      </c>
    </row>
    <row r="16" spans="1:23" x14ac:dyDescent="0.25">
      <c r="A16" s="101" t="s">
        <v>79</v>
      </c>
      <c r="B16" s="107">
        <v>0</v>
      </c>
      <c r="C16" s="108">
        <v>0</v>
      </c>
      <c r="D16" s="305">
        <v>0</v>
      </c>
      <c r="E16" s="305">
        <v>0</v>
      </c>
      <c r="F16" s="305">
        <v>0</v>
      </c>
      <c r="G16" s="305">
        <v>0</v>
      </c>
      <c r="H16" s="305">
        <v>0</v>
      </c>
      <c r="I16" s="305">
        <v>0</v>
      </c>
      <c r="J16" s="305">
        <v>0</v>
      </c>
      <c r="K16" s="305">
        <v>0</v>
      </c>
      <c r="L16" s="305">
        <v>0</v>
      </c>
      <c r="M16" s="305">
        <v>0</v>
      </c>
      <c r="N16" s="107">
        <v>0</v>
      </c>
      <c r="O16" s="305">
        <v>0</v>
      </c>
      <c r="P16" s="305">
        <v>0</v>
      </c>
      <c r="Q16" s="305">
        <v>0</v>
      </c>
      <c r="R16" s="305">
        <v>0</v>
      </c>
      <c r="S16" s="305">
        <v>0</v>
      </c>
      <c r="T16" s="305">
        <v>0</v>
      </c>
      <c r="U16" s="305">
        <v>0</v>
      </c>
      <c r="V16" s="305">
        <v>0</v>
      </c>
      <c r="W16" s="109" t="str">
        <f t="shared" si="1"/>
        <v>-</v>
      </c>
    </row>
    <row r="17" spans="1:23" x14ac:dyDescent="0.25">
      <c r="A17" s="101" t="s">
        <v>66</v>
      </c>
      <c r="B17" s="107">
        <v>1272.0999999999999</v>
      </c>
      <c r="C17" s="108">
        <v>0</v>
      </c>
      <c r="D17" s="305">
        <v>0</v>
      </c>
      <c r="E17" s="305">
        <v>3309.54</v>
      </c>
      <c r="F17" s="305">
        <v>5749.28</v>
      </c>
      <c r="G17" s="305">
        <v>403.28</v>
      </c>
      <c r="H17" s="305">
        <v>0</v>
      </c>
      <c r="I17" s="305">
        <v>0</v>
      </c>
      <c r="J17" s="305">
        <v>0</v>
      </c>
      <c r="K17" s="305">
        <v>0</v>
      </c>
      <c r="L17" s="305">
        <v>1113.17</v>
      </c>
      <c r="M17" s="305">
        <v>1833.6</v>
      </c>
      <c r="N17" s="107">
        <v>16</v>
      </c>
      <c r="O17" s="305">
        <v>0</v>
      </c>
      <c r="P17" s="305">
        <v>0</v>
      </c>
      <c r="Q17" s="305">
        <v>615.55999999999995</v>
      </c>
      <c r="R17" s="305">
        <v>1984.89</v>
      </c>
      <c r="S17" s="305">
        <v>21.84</v>
      </c>
      <c r="T17" s="305">
        <v>0</v>
      </c>
      <c r="U17" s="305">
        <v>0</v>
      </c>
      <c r="V17" s="305">
        <v>0</v>
      </c>
      <c r="W17" s="109" t="str">
        <f t="shared" si="1"/>
        <v>-</v>
      </c>
    </row>
    <row r="18" spans="1:23" x14ac:dyDescent="0.25">
      <c r="A18" s="101" t="s">
        <v>90</v>
      </c>
      <c r="B18" s="107">
        <v>724.01</v>
      </c>
      <c r="C18" s="108">
        <v>0</v>
      </c>
      <c r="D18" s="305">
        <v>0</v>
      </c>
      <c r="E18" s="305">
        <v>2257.15</v>
      </c>
      <c r="F18" s="305">
        <v>4919.1400000000003</v>
      </c>
      <c r="G18" s="305">
        <v>499.97</v>
      </c>
      <c r="H18" s="305">
        <v>0</v>
      </c>
      <c r="I18" s="305">
        <v>0</v>
      </c>
      <c r="J18" s="305">
        <v>0</v>
      </c>
      <c r="K18" s="305">
        <v>0</v>
      </c>
      <c r="L18" s="305">
        <v>1006.12</v>
      </c>
      <c r="M18" s="305">
        <v>1728.27</v>
      </c>
      <c r="N18" s="107">
        <v>21.81</v>
      </c>
      <c r="O18" s="305">
        <v>0</v>
      </c>
      <c r="P18" s="305">
        <v>0</v>
      </c>
      <c r="Q18" s="305">
        <v>466.56</v>
      </c>
      <c r="R18" s="305">
        <v>883.33</v>
      </c>
      <c r="S18" s="305">
        <v>0</v>
      </c>
      <c r="T18" s="305">
        <v>9.44</v>
      </c>
      <c r="U18" s="305">
        <v>0</v>
      </c>
      <c r="V18" s="305">
        <v>0</v>
      </c>
      <c r="W18" s="109" t="str">
        <f t="shared" si="1"/>
        <v>-</v>
      </c>
    </row>
    <row r="19" spans="1:23" x14ac:dyDescent="0.25">
      <c r="A19" s="101" t="s">
        <v>80</v>
      </c>
      <c r="B19" s="107">
        <v>398.98</v>
      </c>
      <c r="C19" s="108">
        <v>0</v>
      </c>
      <c r="D19" s="305">
        <v>0</v>
      </c>
      <c r="E19" s="305">
        <v>393.24</v>
      </c>
      <c r="F19" s="305">
        <v>3039.19</v>
      </c>
      <c r="G19" s="305">
        <v>8731.2000000000007</v>
      </c>
      <c r="H19" s="305">
        <v>0</v>
      </c>
      <c r="I19" s="305">
        <v>0</v>
      </c>
      <c r="J19" s="305">
        <v>0</v>
      </c>
      <c r="K19" s="305">
        <v>0</v>
      </c>
      <c r="L19" s="305">
        <v>278.20999999999998</v>
      </c>
      <c r="M19" s="305">
        <v>193.49</v>
      </c>
      <c r="N19" s="107">
        <v>18.579999999999998</v>
      </c>
      <c r="O19" s="305">
        <v>0</v>
      </c>
      <c r="P19" s="305">
        <v>0</v>
      </c>
      <c r="Q19" s="305">
        <v>197.46</v>
      </c>
      <c r="R19" s="305">
        <v>1217.72</v>
      </c>
      <c r="S19" s="305">
        <v>14.28</v>
      </c>
      <c r="T19" s="305">
        <v>0</v>
      </c>
      <c r="U19" s="305">
        <v>0</v>
      </c>
      <c r="V19" s="305">
        <v>0</v>
      </c>
      <c r="W19" s="109" t="str">
        <f t="shared" si="1"/>
        <v>-</v>
      </c>
    </row>
    <row r="20" spans="1:23" x14ac:dyDescent="0.25">
      <c r="A20" s="101" t="s">
        <v>67</v>
      </c>
      <c r="B20" s="107">
        <v>0</v>
      </c>
      <c r="C20" s="108">
        <v>0</v>
      </c>
      <c r="D20" s="305">
        <v>0</v>
      </c>
      <c r="E20" s="305">
        <v>0</v>
      </c>
      <c r="F20" s="305">
        <v>0</v>
      </c>
      <c r="G20" s="305">
        <v>0</v>
      </c>
      <c r="H20" s="305">
        <v>0</v>
      </c>
      <c r="I20" s="305">
        <v>0</v>
      </c>
      <c r="J20" s="305">
        <v>0</v>
      </c>
      <c r="K20" s="305">
        <v>0</v>
      </c>
      <c r="L20" s="305">
        <v>0</v>
      </c>
      <c r="M20" s="305">
        <v>0</v>
      </c>
      <c r="N20" s="107">
        <v>0</v>
      </c>
      <c r="O20" s="305">
        <v>0</v>
      </c>
      <c r="P20" s="305">
        <v>0</v>
      </c>
      <c r="Q20" s="305">
        <v>0</v>
      </c>
      <c r="R20" s="305">
        <v>0</v>
      </c>
      <c r="S20" s="305">
        <v>0</v>
      </c>
      <c r="T20" s="305">
        <v>0</v>
      </c>
      <c r="U20" s="305">
        <v>0</v>
      </c>
      <c r="V20" s="305">
        <v>0</v>
      </c>
      <c r="W20" s="109" t="str">
        <f t="shared" si="1"/>
        <v>-</v>
      </c>
    </row>
    <row r="21" spans="1:23" x14ac:dyDescent="0.25">
      <c r="A21" s="101" t="s">
        <v>68</v>
      </c>
      <c r="B21" s="107">
        <v>531.21</v>
      </c>
      <c r="C21" s="28">
        <v>0</v>
      </c>
      <c r="D21" s="28">
        <v>0</v>
      </c>
      <c r="E21" s="28">
        <v>2923.98</v>
      </c>
      <c r="F21" s="28">
        <v>13453.68</v>
      </c>
      <c r="G21" s="28">
        <v>2212.87</v>
      </c>
      <c r="H21" s="28">
        <v>0</v>
      </c>
      <c r="I21" s="28">
        <v>0</v>
      </c>
      <c r="J21" s="28">
        <v>0</v>
      </c>
      <c r="K21" s="28">
        <v>0</v>
      </c>
      <c r="L21" s="28">
        <v>1139.67</v>
      </c>
      <c r="M21" s="28">
        <v>2274.54</v>
      </c>
      <c r="N21" s="119">
        <v>93.3</v>
      </c>
      <c r="O21" s="28">
        <v>0</v>
      </c>
      <c r="P21" s="305">
        <v>0</v>
      </c>
      <c r="Q21" s="305">
        <v>389.61</v>
      </c>
      <c r="R21" s="305">
        <v>2946.66</v>
      </c>
      <c r="S21" s="305">
        <v>248.34</v>
      </c>
      <c r="T21" s="305">
        <v>0</v>
      </c>
      <c r="U21" s="305">
        <v>0</v>
      </c>
      <c r="V21" s="305">
        <v>0</v>
      </c>
      <c r="W21" s="110" t="str">
        <f t="shared" si="1"/>
        <v>-</v>
      </c>
    </row>
    <row r="22" spans="1:23" x14ac:dyDescent="0.25">
      <c r="A22" s="101" t="s">
        <v>69</v>
      </c>
      <c r="B22" s="107">
        <v>198.87</v>
      </c>
      <c r="C22" s="28">
        <v>0</v>
      </c>
      <c r="D22" s="28">
        <v>2.0099999999999998</v>
      </c>
      <c r="E22" s="28">
        <v>3234.92</v>
      </c>
      <c r="F22" s="28">
        <v>7545.63</v>
      </c>
      <c r="G22" s="28">
        <v>2104.86</v>
      </c>
      <c r="H22" s="28">
        <v>159.94</v>
      </c>
      <c r="I22" s="28">
        <v>0</v>
      </c>
      <c r="J22" s="28">
        <v>0</v>
      </c>
      <c r="K22" s="28">
        <v>0</v>
      </c>
      <c r="L22" s="28">
        <v>430.29</v>
      </c>
      <c r="M22" s="28">
        <v>2361.91</v>
      </c>
      <c r="N22" s="119">
        <v>413.11</v>
      </c>
      <c r="O22" s="28">
        <v>0</v>
      </c>
      <c r="P22" s="305">
        <v>0</v>
      </c>
      <c r="Q22" s="305">
        <v>579.88</v>
      </c>
      <c r="R22" s="305">
        <v>4687.93</v>
      </c>
      <c r="S22" s="305">
        <v>820.36</v>
      </c>
      <c r="T22" s="305">
        <v>2.75</v>
      </c>
      <c r="U22" s="305">
        <v>0.3</v>
      </c>
      <c r="V22" s="305">
        <v>0</v>
      </c>
      <c r="W22" s="110" t="str">
        <f t="shared" si="1"/>
        <v>-</v>
      </c>
    </row>
    <row r="23" spans="1:23" x14ac:dyDescent="0.25">
      <c r="A23" s="102" t="s">
        <v>82</v>
      </c>
      <c r="B23" s="107">
        <v>0</v>
      </c>
      <c r="C23" s="28">
        <v>0</v>
      </c>
      <c r="D23" s="28">
        <v>0</v>
      </c>
      <c r="E23" s="28">
        <v>1142.8499999999999</v>
      </c>
      <c r="F23" s="28">
        <v>2438.73</v>
      </c>
      <c r="G23" s="28">
        <v>2368.0700000000002</v>
      </c>
      <c r="H23" s="28">
        <v>0</v>
      </c>
      <c r="I23" s="28">
        <v>0</v>
      </c>
      <c r="J23" s="28">
        <v>0</v>
      </c>
      <c r="K23" s="28">
        <v>0</v>
      </c>
      <c r="L23" s="28">
        <v>667.04</v>
      </c>
      <c r="M23" s="28">
        <v>502.71</v>
      </c>
      <c r="N23" s="119">
        <v>31.2</v>
      </c>
      <c r="O23" s="28">
        <v>0</v>
      </c>
      <c r="P23" s="305">
        <v>0</v>
      </c>
      <c r="Q23" s="305">
        <v>121.43</v>
      </c>
      <c r="R23" s="305">
        <v>1938.62</v>
      </c>
      <c r="S23" s="305">
        <v>1233.5899999999999</v>
      </c>
      <c r="T23" s="305">
        <v>0</v>
      </c>
      <c r="U23" s="305">
        <v>0</v>
      </c>
      <c r="V23" s="305">
        <v>0</v>
      </c>
      <c r="W23" s="110" t="str">
        <f t="shared" si="1"/>
        <v>-</v>
      </c>
    </row>
    <row r="24" spans="1:23" x14ac:dyDescent="0.25">
      <c r="A24" s="102" t="s">
        <v>70</v>
      </c>
      <c r="B24" s="107">
        <v>0</v>
      </c>
      <c r="C24" s="28">
        <v>0</v>
      </c>
      <c r="D24" s="28">
        <v>0</v>
      </c>
      <c r="E24" s="28">
        <v>2499.35</v>
      </c>
      <c r="F24" s="28">
        <v>3691.37</v>
      </c>
      <c r="G24" s="28">
        <v>3485.72</v>
      </c>
      <c r="H24" s="28">
        <v>0</v>
      </c>
      <c r="I24" s="28">
        <v>4.78</v>
      </c>
      <c r="J24" s="28">
        <v>0</v>
      </c>
      <c r="K24" s="28">
        <v>0</v>
      </c>
      <c r="L24" s="28">
        <v>1607.47</v>
      </c>
      <c r="M24" s="28">
        <v>1172.95</v>
      </c>
      <c r="N24" s="119">
        <v>134.06</v>
      </c>
      <c r="O24" s="28">
        <v>0</v>
      </c>
      <c r="P24" s="305">
        <v>0</v>
      </c>
      <c r="Q24" s="305">
        <v>311.89999999999998</v>
      </c>
      <c r="R24" s="305">
        <v>2809.97</v>
      </c>
      <c r="S24" s="305">
        <v>2721.15</v>
      </c>
      <c r="T24" s="305">
        <v>0</v>
      </c>
      <c r="U24" s="305">
        <v>0</v>
      </c>
      <c r="V24" s="305">
        <v>0</v>
      </c>
      <c r="W24" s="110" t="str">
        <f t="shared" si="1"/>
        <v>-</v>
      </c>
    </row>
    <row r="25" spans="1:23" x14ac:dyDescent="0.25">
      <c r="A25" s="102" t="s">
        <v>83</v>
      </c>
      <c r="B25" s="107">
        <v>11.94</v>
      </c>
      <c r="C25" s="108">
        <v>55.44</v>
      </c>
      <c r="D25" s="305">
        <v>0</v>
      </c>
      <c r="E25" s="305">
        <v>0</v>
      </c>
      <c r="F25" s="305">
        <v>0</v>
      </c>
      <c r="G25" s="305">
        <v>61.57</v>
      </c>
      <c r="H25" s="305">
        <v>33.96</v>
      </c>
      <c r="I25" s="305">
        <v>0</v>
      </c>
      <c r="J25" s="305">
        <v>0</v>
      </c>
      <c r="K25" s="305">
        <v>0</v>
      </c>
      <c r="L25" s="305">
        <v>0</v>
      </c>
      <c r="M25" s="305">
        <v>0</v>
      </c>
      <c r="N25" s="107">
        <v>458.95</v>
      </c>
      <c r="O25" s="305">
        <v>43.26</v>
      </c>
      <c r="P25" s="305">
        <v>0</v>
      </c>
      <c r="Q25" s="305">
        <v>0</v>
      </c>
      <c r="R25" s="305">
        <v>0</v>
      </c>
      <c r="S25" s="305">
        <v>52.43</v>
      </c>
      <c r="T25" s="305">
        <v>0</v>
      </c>
      <c r="U25" s="305">
        <v>8.6199999999999992</v>
      </c>
      <c r="V25" s="305">
        <v>0</v>
      </c>
      <c r="W25" s="109" t="str">
        <f t="shared" si="1"/>
        <v>-</v>
      </c>
    </row>
    <row r="26" spans="1:23" x14ac:dyDescent="0.25">
      <c r="A26" s="101" t="s">
        <v>92</v>
      </c>
      <c r="B26" s="107">
        <v>12</v>
      </c>
      <c r="C26" s="108">
        <v>161.72999999999999</v>
      </c>
      <c r="D26" s="305">
        <v>1.2</v>
      </c>
      <c r="E26" s="305">
        <v>0</v>
      </c>
      <c r="F26" s="305">
        <v>0</v>
      </c>
      <c r="G26" s="305">
        <v>0</v>
      </c>
      <c r="H26" s="305">
        <v>221.58</v>
      </c>
      <c r="I26" s="305">
        <v>0.6</v>
      </c>
      <c r="J26" s="305">
        <v>0</v>
      </c>
      <c r="K26" s="305">
        <v>0</v>
      </c>
      <c r="L26" s="305">
        <v>0</v>
      </c>
      <c r="M26" s="305">
        <v>0</v>
      </c>
      <c r="N26" s="107">
        <v>255.45</v>
      </c>
      <c r="O26" s="305">
        <v>26.49</v>
      </c>
      <c r="P26" s="305">
        <v>0</v>
      </c>
      <c r="Q26" s="305">
        <v>0</v>
      </c>
      <c r="R26" s="305">
        <v>0</v>
      </c>
      <c r="S26" s="305">
        <v>34.6</v>
      </c>
      <c r="T26" s="305">
        <v>0</v>
      </c>
      <c r="U26" s="305">
        <v>0.1</v>
      </c>
      <c r="V26" s="305">
        <v>0</v>
      </c>
      <c r="W26" s="109" t="str">
        <f t="shared" si="1"/>
        <v>-</v>
      </c>
    </row>
    <row r="27" spans="1:23" x14ac:dyDescent="0.25">
      <c r="A27" s="101" t="s">
        <v>84</v>
      </c>
      <c r="B27" s="107">
        <v>26.61</v>
      </c>
      <c r="C27" s="108">
        <v>77</v>
      </c>
      <c r="D27" s="305">
        <v>8.1199999999999992</v>
      </c>
      <c r="E27" s="305">
        <v>0</v>
      </c>
      <c r="F27" s="305">
        <v>0</v>
      </c>
      <c r="G27" s="305">
        <v>465.01</v>
      </c>
      <c r="H27" s="305">
        <v>255.91</v>
      </c>
      <c r="I27" s="305">
        <v>3.46</v>
      </c>
      <c r="J27" s="305">
        <v>0</v>
      </c>
      <c r="K27" s="305">
        <v>0</v>
      </c>
      <c r="L27" s="305">
        <v>0</v>
      </c>
      <c r="M27" s="305">
        <v>0</v>
      </c>
      <c r="N27" s="107">
        <v>263.37</v>
      </c>
      <c r="O27" s="305">
        <v>71.83</v>
      </c>
      <c r="P27" s="305">
        <v>0</v>
      </c>
      <c r="Q27" s="305">
        <v>0</v>
      </c>
      <c r="R27" s="305">
        <v>0</v>
      </c>
      <c r="S27" s="305">
        <v>93.86</v>
      </c>
      <c r="T27" s="305">
        <v>0</v>
      </c>
      <c r="U27" s="305">
        <v>0</v>
      </c>
      <c r="V27" s="305">
        <v>0</v>
      </c>
      <c r="W27" s="109" t="str">
        <f t="shared" si="1"/>
        <v>-</v>
      </c>
    </row>
    <row r="28" spans="1:23" x14ac:dyDescent="0.25">
      <c r="A28" s="101" t="s">
        <v>93</v>
      </c>
      <c r="B28" s="107">
        <v>0</v>
      </c>
      <c r="C28" s="108">
        <v>50.4</v>
      </c>
      <c r="D28" s="305">
        <v>0</v>
      </c>
      <c r="E28" s="305">
        <v>0</v>
      </c>
      <c r="F28" s="305">
        <v>0</v>
      </c>
      <c r="G28" s="305">
        <v>194.2</v>
      </c>
      <c r="H28" s="305">
        <v>135</v>
      </c>
      <c r="I28" s="305">
        <v>0.5</v>
      </c>
      <c r="J28" s="305">
        <v>0</v>
      </c>
      <c r="K28" s="305">
        <v>0</v>
      </c>
      <c r="L28" s="305">
        <v>0</v>
      </c>
      <c r="M28" s="305">
        <v>0</v>
      </c>
      <c r="N28" s="107">
        <v>209.3</v>
      </c>
      <c r="O28" s="305">
        <v>52.3</v>
      </c>
      <c r="P28" s="305">
        <v>0</v>
      </c>
      <c r="Q28" s="305">
        <v>0</v>
      </c>
      <c r="R28" s="305">
        <v>0</v>
      </c>
      <c r="S28" s="305">
        <v>122</v>
      </c>
      <c r="T28" s="305">
        <v>0</v>
      </c>
      <c r="U28" s="305">
        <v>0</v>
      </c>
      <c r="V28" s="305">
        <v>0</v>
      </c>
      <c r="W28" s="109" t="str">
        <f t="shared" si="1"/>
        <v>-</v>
      </c>
    </row>
    <row r="29" spans="1:23" x14ac:dyDescent="0.25">
      <c r="A29" s="101" t="s">
        <v>227</v>
      </c>
      <c r="B29" s="107">
        <v>10.24</v>
      </c>
      <c r="C29" s="108">
        <v>275.68</v>
      </c>
      <c r="D29" s="305">
        <v>141.16</v>
      </c>
      <c r="E29" s="305">
        <v>25.12</v>
      </c>
      <c r="F29" s="305">
        <v>90.64</v>
      </c>
      <c r="G29" s="305">
        <v>447</v>
      </c>
      <c r="H29" s="305">
        <v>231.76</v>
      </c>
      <c r="I29" s="305">
        <v>7.4</v>
      </c>
      <c r="J29" s="305">
        <v>0</v>
      </c>
      <c r="K29" s="305">
        <v>11.9</v>
      </c>
      <c r="L29" s="305">
        <v>52.68</v>
      </c>
      <c r="M29" s="305">
        <v>0</v>
      </c>
      <c r="N29" s="107">
        <v>173.35</v>
      </c>
      <c r="O29" s="305">
        <v>73.78</v>
      </c>
      <c r="P29" s="305">
        <v>0</v>
      </c>
      <c r="Q29" s="305">
        <v>0</v>
      </c>
      <c r="R29" s="305">
        <v>0</v>
      </c>
      <c r="S29" s="305">
        <v>255.83</v>
      </c>
      <c r="T29" s="305">
        <v>0</v>
      </c>
      <c r="U29" s="305">
        <v>6.04</v>
      </c>
      <c r="V29" s="305">
        <v>0</v>
      </c>
      <c r="W29" s="109" t="str">
        <f t="shared" si="1"/>
        <v>-</v>
      </c>
    </row>
    <row r="30" spans="1:23" x14ac:dyDescent="0.25">
      <c r="A30" s="103" t="s">
        <v>71</v>
      </c>
      <c r="B30" s="111">
        <v>24.2</v>
      </c>
      <c r="C30" s="112">
        <v>338.97</v>
      </c>
      <c r="D30" s="112">
        <v>113.38</v>
      </c>
      <c r="E30" s="112">
        <v>16</v>
      </c>
      <c r="F30" s="112">
        <v>0</v>
      </c>
      <c r="G30" s="112">
        <v>138.5</v>
      </c>
      <c r="H30" s="112">
        <v>85.09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1">
        <v>0</v>
      </c>
      <c r="O30" s="112">
        <v>0</v>
      </c>
      <c r="P30" s="112">
        <v>0</v>
      </c>
      <c r="Q30" s="112">
        <v>0</v>
      </c>
      <c r="R30" s="112">
        <v>0</v>
      </c>
      <c r="S30" s="112">
        <v>176.99</v>
      </c>
      <c r="T30" s="112">
        <v>0</v>
      </c>
      <c r="U30" s="112">
        <v>0</v>
      </c>
      <c r="V30" s="112">
        <v>0</v>
      </c>
      <c r="W30" s="113" t="str">
        <f t="shared" si="1"/>
        <v>-</v>
      </c>
    </row>
    <row r="31" spans="1:23" x14ac:dyDescent="0.25">
      <c r="A31" s="2" t="s">
        <v>23</v>
      </c>
      <c r="O31" s="305"/>
      <c r="P31" s="305"/>
      <c r="Q31" s="305"/>
      <c r="R31" s="305"/>
      <c r="S31" s="305"/>
      <c r="T31" s="305"/>
      <c r="U31" s="305"/>
      <c r="V31" s="305"/>
    </row>
    <row r="32" spans="1:23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05"/>
      <c r="P32" s="305"/>
      <c r="Q32" s="305"/>
      <c r="R32" s="305"/>
      <c r="S32" s="305"/>
      <c r="T32" s="305"/>
      <c r="U32" s="305"/>
      <c r="V32" s="305"/>
      <c r="W32" s="4"/>
    </row>
    <row r="33" spans="1:23" x14ac:dyDescent="0.25">
      <c r="A33" s="3" t="s">
        <v>207</v>
      </c>
      <c r="B33" s="5"/>
      <c r="C33" s="5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5"/>
      <c r="P33" s="305"/>
      <c r="Q33" s="305"/>
      <c r="R33" s="305"/>
      <c r="S33" s="305"/>
      <c r="T33" s="305"/>
      <c r="U33" s="305"/>
      <c r="V33" s="305"/>
      <c r="W33" s="5"/>
    </row>
  </sheetData>
  <mergeCells count="3">
    <mergeCell ref="A6:A7"/>
    <mergeCell ref="N6:W6"/>
    <mergeCell ref="B6:M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4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14" sqref="M14"/>
    </sheetView>
  </sheetViews>
  <sheetFormatPr baseColWidth="10" defaultRowHeight="15" x14ac:dyDescent="0.25"/>
  <cols>
    <col min="1" max="1" width="13.7109375" customWidth="1"/>
    <col min="4" max="6" width="11.42578125" style="307"/>
    <col min="7" max="22" width="10.42578125" style="307" customWidth="1"/>
    <col min="23" max="23" width="10.42578125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ht="15" customHeight="1" x14ac:dyDescent="0.25">
      <c r="A3" s="14" t="s">
        <v>115</v>
      </c>
    </row>
    <row r="4" spans="1:23" x14ac:dyDescent="0.25">
      <c r="A4" s="55" t="s">
        <v>255</v>
      </c>
    </row>
    <row r="5" spans="1:23" x14ac:dyDescent="0.25">
      <c r="A5" s="55" t="s">
        <v>213</v>
      </c>
    </row>
    <row r="6" spans="1:23" x14ac:dyDescent="0.25">
      <c r="A6" s="545" t="s">
        <v>26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59">
        <v>2019</v>
      </c>
      <c r="O6" s="559"/>
      <c r="P6" s="559"/>
      <c r="Q6" s="559"/>
      <c r="R6" s="559"/>
      <c r="S6" s="559"/>
      <c r="T6" s="559"/>
      <c r="U6" s="559"/>
      <c r="V6" s="559"/>
      <c r="W6" s="559"/>
    </row>
    <row r="7" spans="1:23" ht="25.5" x14ac:dyDescent="0.25">
      <c r="A7" s="546"/>
      <c r="B7" s="448" t="s">
        <v>1</v>
      </c>
      <c r="C7" s="461" t="s">
        <v>2</v>
      </c>
      <c r="D7" s="461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85" t="s">
        <v>5</v>
      </c>
      <c r="S7" s="494" t="s">
        <v>6</v>
      </c>
      <c r="T7" s="496" t="s">
        <v>7</v>
      </c>
      <c r="U7" s="500" t="s">
        <v>8</v>
      </c>
      <c r="V7" s="517" t="s">
        <v>9</v>
      </c>
      <c r="W7" s="517" t="s">
        <v>275</v>
      </c>
    </row>
    <row r="8" spans="1:23" x14ac:dyDescent="0.25">
      <c r="A8" s="15" t="s">
        <v>13</v>
      </c>
      <c r="B8" s="232">
        <f t="shared" ref="B8:M8" si="0">SUM(B9:B21)</f>
        <v>3969.7000000000003</v>
      </c>
      <c r="C8" s="220">
        <f t="shared" si="0"/>
        <v>4448.0199999999995</v>
      </c>
      <c r="D8" s="220">
        <f t="shared" si="0"/>
        <v>8064.329999999999</v>
      </c>
      <c r="E8" s="220">
        <f t="shared" si="0"/>
        <v>6539.04</v>
      </c>
      <c r="F8" s="117">
        <f t="shared" si="0"/>
        <v>5670.02</v>
      </c>
      <c r="G8" s="117">
        <f t="shared" si="0"/>
        <v>3130.1</v>
      </c>
      <c r="H8" s="117">
        <f t="shared" si="0"/>
        <v>3007.9500000000003</v>
      </c>
      <c r="I8" s="117">
        <f t="shared" si="0"/>
        <v>6373.2100000000009</v>
      </c>
      <c r="J8" s="117">
        <f t="shared" si="0"/>
        <v>4390.5</v>
      </c>
      <c r="K8" s="117">
        <f t="shared" si="0"/>
        <v>7420.4799999999987</v>
      </c>
      <c r="L8" s="117">
        <f t="shared" si="0"/>
        <v>7662.4699999999993</v>
      </c>
      <c r="M8" s="117">
        <f t="shared" si="0"/>
        <v>4719.32</v>
      </c>
      <c r="N8" s="116">
        <f t="shared" ref="N8:S8" si="1">+SUM(N9:N21)</f>
        <v>7169.15</v>
      </c>
      <c r="O8" s="117">
        <f t="shared" si="1"/>
        <v>9480.7800000000007</v>
      </c>
      <c r="P8" s="117">
        <f t="shared" si="1"/>
        <v>8856.42</v>
      </c>
      <c r="Q8" s="117">
        <f t="shared" si="1"/>
        <v>6576.06</v>
      </c>
      <c r="R8" s="117">
        <f t="shared" si="1"/>
        <v>6364.9800000000005</v>
      </c>
      <c r="S8" s="117">
        <f t="shared" si="1"/>
        <v>7322.2599999999993</v>
      </c>
      <c r="T8" s="117">
        <f>+SUM(T9:T21)</f>
        <v>6697.41</v>
      </c>
      <c r="U8" s="117">
        <f>+SUM(U9:U21)</f>
        <v>7182.11</v>
      </c>
      <c r="V8" s="117">
        <f>+SUM(V9:V21)</f>
        <v>4688.9099999999989</v>
      </c>
      <c r="W8" s="118">
        <f t="shared" ref="W8:W21" si="2">+IFERROR((V8/J8-1)*100,"-")</f>
        <v>6.7967201913221587</v>
      </c>
    </row>
    <row r="9" spans="1:23" x14ac:dyDescent="0.25">
      <c r="A9" s="16" t="s">
        <v>61</v>
      </c>
      <c r="B9" s="119">
        <v>844.62</v>
      </c>
      <c r="C9" s="28">
        <v>1161.8599999999999</v>
      </c>
      <c r="D9" s="28">
        <v>1054.1300000000001</v>
      </c>
      <c r="E9" s="28">
        <v>839.05</v>
      </c>
      <c r="F9" s="28">
        <v>1105.76</v>
      </c>
      <c r="G9" s="28">
        <v>976.89</v>
      </c>
      <c r="H9" s="28">
        <v>1001.34</v>
      </c>
      <c r="I9" s="28">
        <v>1356.14</v>
      </c>
      <c r="J9" s="28">
        <v>1215.2</v>
      </c>
      <c r="K9" s="28">
        <v>1841.53</v>
      </c>
      <c r="L9" s="28">
        <v>1928.69</v>
      </c>
      <c r="M9" s="28">
        <v>848.76</v>
      </c>
      <c r="N9" s="119">
        <v>1471.8</v>
      </c>
      <c r="O9" s="28">
        <v>1323.99</v>
      </c>
      <c r="P9" s="28">
        <v>1620.73</v>
      </c>
      <c r="Q9" s="28">
        <v>1487.14</v>
      </c>
      <c r="R9" s="28">
        <v>1737.71</v>
      </c>
      <c r="S9" s="28">
        <v>1469.8</v>
      </c>
      <c r="T9" s="28">
        <v>1646.79</v>
      </c>
      <c r="U9" s="28">
        <v>1918.2</v>
      </c>
      <c r="V9" s="28">
        <v>1871</v>
      </c>
      <c r="W9" s="110">
        <f t="shared" si="2"/>
        <v>53.96642527978932</v>
      </c>
    </row>
    <row r="10" spans="1:23" s="307" customFormat="1" x14ac:dyDescent="0.25">
      <c r="A10" s="16" t="s">
        <v>242</v>
      </c>
      <c r="B10" s="119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119">
        <v>195.5</v>
      </c>
      <c r="O10" s="28">
        <v>146.08000000000001</v>
      </c>
      <c r="P10" s="28">
        <v>150.29</v>
      </c>
      <c r="Q10" s="28">
        <v>68.5</v>
      </c>
      <c r="R10" s="28">
        <v>148.88999999999999</v>
      </c>
      <c r="S10" s="28">
        <v>104.2</v>
      </c>
      <c r="T10" s="28">
        <v>140.80000000000001</v>
      </c>
      <c r="U10" s="28">
        <v>154.16</v>
      </c>
      <c r="V10" s="28">
        <v>89.72</v>
      </c>
      <c r="W10" s="110" t="str">
        <f t="shared" si="2"/>
        <v>-</v>
      </c>
    </row>
    <row r="11" spans="1:23" s="307" customFormat="1" x14ac:dyDescent="0.25">
      <c r="A11" s="16" t="s">
        <v>267</v>
      </c>
      <c r="B11" s="119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119">
        <v>1011.11</v>
      </c>
      <c r="O11" s="28">
        <v>1182.5</v>
      </c>
      <c r="P11" s="28">
        <v>591.45000000000005</v>
      </c>
      <c r="Q11" s="28">
        <v>911.09</v>
      </c>
      <c r="R11" s="28">
        <v>942.78</v>
      </c>
      <c r="S11" s="28">
        <v>977.43</v>
      </c>
      <c r="T11" s="28">
        <v>689.44</v>
      </c>
      <c r="U11" s="28">
        <v>696.18</v>
      </c>
      <c r="V11" s="28">
        <v>298.20999999999998</v>
      </c>
      <c r="W11" s="110" t="str">
        <f t="shared" si="2"/>
        <v>-</v>
      </c>
    </row>
    <row r="12" spans="1:23" x14ac:dyDescent="0.25">
      <c r="A12" s="16" t="s">
        <v>62</v>
      </c>
      <c r="B12" s="119">
        <v>27.15</v>
      </c>
      <c r="C12" s="28">
        <v>123.17</v>
      </c>
      <c r="D12" s="28">
        <v>141.87</v>
      </c>
      <c r="E12" s="28">
        <v>101.1</v>
      </c>
      <c r="F12" s="28">
        <v>81.66</v>
      </c>
      <c r="G12" s="28">
        <v>162.66999999999999</v>
      </c>
      <c r="H12" s="28">
        <v>116.4</v>
      </c>
      <c r="I12" s="28">
        <v>133.96</v>
      </c>
      <c r="J12" s="28">
        <v>150.44999999999999</v>
      </c>
      <c r="K12" s="28">
        <v>20.58</v>
      </c>
      <c r="L12" s="28">
        <v>0</v>
      </c>
      <c r="M12" s="28">
        <v>60.51</v>
      </c>
      <c r="N12" s="119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110">
        <f t="shared" si="2"/>
        <v>-100</v>
      </c>
    </row>
    <row r="13" spans="1:23" x14ac:dyDescent="0.25">
      <c r="A13" s="16" t="s">
        <v>63</v>
      </c>
      <c r="B13" s="119">
        <v>1049.9000000000001</v>
      </c>
      <c r="C13" s="28">
        <v>975.77</v>
      </c>
      <c r="D13" s="28">
        <v>1484.74</v>
      </c>
      <c r="E13" s="28">
        <v>1536.01</v>
      </c>
      <c r="F13" s="28">
        <v>1186.97</v>
      </c>
      <c r="G13" s="28">
        <v>780.8</v>
      </c>
      <c r="H13" s="28">
        <v>636.83000000000004</v>
      </c>
      <c r="I13" s="28">
        <v>1423.41</v>
      </c>
      <c r="J13" s="28">
        <v>1009.97</v>
      </c>
      <c r="K13" s="28">
        <v>1623.33</v>
      </c>
      <c r="L13" s="28">
        <v>1610.33</v>
      </c>
      <c r="M13" s="28">
        <v>1440.66</v>
      </c>
      <c r="N13" s="119">
        <v>910.68</v>
      </c>
      <c r="O13" s="28">
        <v>1302.19</v>
      </c>
      <c r="P13" s="28">
        <v>1180.01</v>
      </c>
      <c r="Q13" s="28">
        <v>773.23</v>
      </c>
      <c r="R13" s="28">
        <v>582.99</v>
      </c>
      <c r="S13" s="28">
        <v>730.19</v>
      </c>
      <c r="T13" s="28">
        <v>588.96</v>
      </c>
      <c r="U13" s="28">
        <v>518.64</v>
      </c>
      <c r="V13" s="28">
        <v>764.99</v>
      </c>
      <c r="W13" s="110">
        <f t="shared" si="2"/>
        <v>-24.256166024733407</v>
      </c>
    </row>
    <row r="14" spans="1:23" x14ac:dyDescent="0.25">
      <c r="A14" s="16" t="s">
        <v>64</v>
      </c>
      <c r="B14" s="119">
        <v>1849.25</v>
      </c>
      <c r="C14" s="28">
        <v>2028.22</v>
      </c>
      <c r="D14" s="28">
        <v>4646.79</v>
      </c>
      <c r="E14" s="28">
        <v>3177.52</v>
      </c>
      <c r="F14" s="28">
        <v>3047.89</v>
      </c>
      <c r="G14" s="28">
        <v>1020.01</v>
      </c>
      <c r="H14" s="28">
        <v>1001.88</v>
      </c>
      <c r="I14" s="28">
        <v>2870.58</v>
      </c>
      <c r="J14" s="28">
        <v>1914.76</v>
      </c>
      <c r="K14" s="28">
        <v>3393.85</v>
      </c>
      <c r="L14" s="28">
        <v>3729.21</v>
      </c>
      <c r="M14" s="28">
        <v>1948</v>
      </c>
      <c r="N14" s="119">
        <v>3289.01</v>
      </c>
      <c r="O14" s="28">
        <v>4753.84</v>
      </c>
      <c r="P14" s="28">
        <v>4578.38</v>
      </c>
      <c r="Q14" s="28">
        <v>2902.61</v>
      </c>
      <c r="R14" s="28">
        <v>2357.2600000000002</v>
      </c>
      <c r="S14" s="28">
        <v>3493.23</v>
      </c>
      <c r="T14" s="28">
        <v>3317.82</v>
      </c>
      <c r="U14" s="28">
        <v>3547.23</v>
      </c>
      <c r="V14" s="28">
        <v>1412.06</v>
      </c>
      <c r="W14" s="110">
        <f t="shared" si="2"/>
        <v>-26.25394305291525</v>
      </c>
    </row>
    <row r="15" spans="1:23" x14ac:dyDescent="0.25">
      <c r="A15" s="16" t="s">
        <v>65</v>
      </c>
      <c r="B15" s="119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119">
        <v>0</v>
      </c>
      <c r="O15" s="28">
        <v>0</v>
      </c>
      <c r="P15" s="28">
        <v>0</v>
      </c>
      <c r="Q15" s="28">
        <v>0</v>
      </c>
      <c r="R15" s="28">
        <v>0</v>
      </c>
      <c r="S15" s="28">
        <v>94.48</v>
      </c>
      <c r="T15" s="28">
        <v>0</v>
      </c>
      <c r="U15" s="28">
        <v>0</v>
      </c>
      <c r="V15" s="28">
        <v>0</v>
      </c>
      <c r="W15" s="110" t="str">
        <f t="shared" si="2"/>
        <v>-</v>
      </c>
    </row>
    <row r="16" spans="1:23" x14ac:dyDescent="0.25">
      <c r="A16" s="16" t="s">
        <v>66</v>
      </c>
      <c r="B16" s="119">
        <v>0</v>
      </c>
      <c r="C16" s="28">
        <v>0</v>
      </c>
      <c r="D16" s="28">
        <v>6.62</v>
      </c>
      <c r="E16" s="28">
        <v>25.03</v>
      </c>
      <c r="F16" s="28">
        <v>47.6</v>
      </c>
      <c r="G16" s="28">
        <v>39.43</v>
      </c>
      <c r="H16" s="28">
        <v>27.03</v>
      </c>
      <c r="I16" s="28">
        <v>39.07</v>
      </c>
      <c r="J16" s="28">
        <v>0</v>
      </c>
      <c r="K16" s="28">
        <v>72.209999999999994</v>
      </c>
      <c r="L16" s="28">
        <v>34.520000000000003</v>
      </c>
      <c r="M16" s="28">
        <v>71.319999999999993</v>
      </c>
      <c r="N16" s="119">
        <v>34.32</v>
      </c>
      <c r="O16" s="28">
        <v>122.59</v>
      </c>
      <c r="P16" s="28">
        <v>62.55</v>
      </c>
      <c r="Q16" s="28">
        <v>40.26</v>
      </c>
      <c r="R16" s="28">
        <v>27.44</v>
      </c>
      <c r="S16" s="28">
        <v>45.98</v>
      </c>
      <c r="T16" s="28">
        <v>56.85</v>
      </c>
      <c r="U16" s="28">
        <v>59.71</v>
      </c>
      <c r="V16" s="28">
        <v>20.91</v>
      </c>
      <c r="W16" s="110" t="str">
        <f t="shared" si="2"/>
        <v>-</v>
      </c>
    </row>
    <row r="17" spans="1:23" x14ac:dyDescent="0.25">
      <c r="A17" s="16" t="s">
        <v>67</v>
      </c>
      <c r="B17" s="119">
        <v>0</v>
      </c>
      <c r="C17" s="28">
        <v>0</v>
      </c>
      <c r="D17" s="28">
        <v>150.69999999999999</v>
      </c>
      <c r="E17" s="28">
        <v>204.58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119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110" t="str">
        <f t="shared" si="2"/>
        <v>-</v>
      </c>
    </row>
    <row r="18" spans="1:23" x14ac:dyDescent="0.25">
      <c r="A18" s="16" t="s">
        <v>68</v>
      </c>
      <c r="B18" s="119">
        <v>9.85</v>
      </c>
      <c r="C18" s="28">
        <v>6.19</v>
      </c>
      <c r="D18" s="28">
        <v>28.42</v>
      </c>
      <c r="E18" s="28">
        <v>14.97</v>
      </c>
      <c r="F18" s="28">
        <v>1.36</v>
      </c>
      <c r="G18" s="28">
        <v>6.46</v>
      </c>
      <c r="H18" s="28">
        <v>0.52</v>
      </c>
      <c r="I18" s="28">
        <v>68.81</v>
      </c>
      <c r="J18" s="28">
        <v>0</v>
      </c>
      <c r="K18" s="28">
        <v>85.2</v>
      </c>
      <c r="L18" s="28">
        <v>14.61</v>
      </c>
      <c r="M18" s="28">
        <v>9.98</v>
      </c>
      <c r="N18" s="119">
        <v>40.729999999999997</v>
      </c>
      <c r="O18" s="28">
        <v>160.74</v>
      </c>
      <c r="P18" s="28">
        <v>108.34</v>
      </c>
      <c r="Q18" s="28">
        <v>21.78</v>
      </c>
      <c r="R18" s="28">
        <v>25.68</v>
      </c>
      <c r="S18" s="28">
        <v>0</v>
      </c>
      <c r="T18" s="28">
        <v>0</v>
      </c>
      <c r="U18" s="28">
        <v>0</v>
      </c>
      <c r="V18" s="28">
        <v>0</v>
      </c>
      <c r="W18" s="110" t="str">
        <f t="shared" si="2"/>
        <v>-</v>
      </c>
    </row>
    <row r="19" spans="1:23" x14ac:dyDescent="0.25">
      <c r="A19" s="16" t="s">
        <v>69</v>
      </c>
      <c r="B19" s="119">
        <v>160.96</v>
      </c>
      <c r="C19" s="28">
        <v>95.15</v>
      </c>
      <c r="D19" s="28">
        <v>364.78</v>
      </c>
      <c r="E19" s="28">
        <v>535.41</v>
      </c>
      <c r="F19" s="28">
        <v>125.21</v>
      </c>
      <c r="G19" s="28">
        <v>49.06</v>
      </c>
      <c r="H19" s="28">
        <v>145.93</v>
      </c>
      <c r="I19" s="28">
        <v>336.72</v>
      </c>
      <c r="J19" s="28">
        <v>10.53</v>
      </c>
      <c r="K19" s="28">
        <v>302.67</v>
      </c>
      <c r="L19" s="28">
        <v>107.95</v>
      </c>
      <c r="M19" s="28">
        <v>128.66999999999999</v>
      </c>
      <c r="N19" s="119">
        <v>108.57</v>
      </c>
      <c r="O19" s="28">
        <v>436.33</v>
      </c>
      <c r="P19" s="28">
        <v>240.67</v>
      </c>
      <c r="Q19" s="28">
        <v>78.81</v>
      </c>
      <c r="R19" s="28">
        <v>292.14</v>
      </c>
      <c r="S19" s="28">
        <v>339.71</v>
      </c>
      <c r="T19" s="28">
        <v>82.08</v>
      </c>
      <c r="U19" s="28">
        <v>42.32</v>
      </c>
      <c r="V19" s="28">
        <v>0.03</v>
      </c>
      <c r="W19" s="110">
        <f t="shared" si="2"/>
        <v>-99.715099715099726</v>
      </c>
    </row>
    <row r="20" spans="1:23" x14ac:dyDescent="0.25">
      <c r="A20" s="16" t="s">
        <v>70</v>
      </c>
      <c r="B20" s="119">
        <v>6.61</v>
      </c>
      <c r="C20" s="28">
        <v>57.66</v>
      </c>
      <c r="D20" s="28">
        <v>186.28</v>
      </c>
      <c r="E20" s="28">
        <v>105.37</v>
      </c>
      <c r="F20" s="28">
        <v>73.569999999999993</v>
      </c>
      <c r="G20" s="28">
        <v>94.78</v>
      </c>
      <c r="H20" s="28">
        <v>78.02</v>
      </c>
      <c r="I20" s="28">
        <v>144.52000000000001</v>
      </c>
      <c r="J20" s="28">
        <v>89.59</v>
      </c>
      <c r="K20" s="28">
        <v>81.11</v>
      </c>
      <c r="L20" s="28">
        <v>237.16</v>
      </c>
      <c r="M20" s="28">
        <v>211.42</v>
      </c>
      <c r="N20" s="119">
        <v>90.93</v>
      </c>
      <c r="O20" s="28">
        <v>42.45</v>
      </c>
      <c r="P20" s="28">
        <v>324</v>
      </c>
      <c r="Q20" s="28">
        <v>292.64</v>
      </c>
      <c r="R20" s="28">
        <v>250.09</v>
      </c>
      <c r="S20" s="28">
        <v>67.239999999999995</v>
      </c>
      <c r="T20" s="28">
        <v>159.29</v>
      </c>
      <c r="U20" s="28">
        <v>237.4</v>
      </c>
      <c r="V20" s="28">
        <v>221.49</v>
      </c>
      <c r="W20" s="110">
        <f t="shared" si="2"/>
        <v>147.22625293001451</v>
      </c>
    </row>
    <row r="21" spans="1:23" x14ac:dyDescent="0.25">
      <c r="A21" s="17" t="s">
        <v>72</v>
      </c>
      <c r="B21" s="111">
        <v>21.36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1">
        <v>16.5</v>
      </c>
      <c r="O21" s="112">
        <v>10.07</v>
      </c>
      <c r="P21" s="112">
        <v>0</v>
      </c>
      <c r="Q21" s="112">
        <v>0</v>
      </c>
      <c r="R21" s="112">
        <v>0</v>
      </c>
      <c r="S21" s="112">
        <v>0</v>
      </c>
      <c r="T21" s="112">
        <v>15.38</v>
      </c>
      <c r="U21" s="112">
        <v>8.27</v>
      </c>
      <c r="V21" s="112">
        <v>10.5</v>
      </c>
      <c r="W21" s="113" t="str">
        <f t="shared" si="2"/>
        <v>-</v>
      </c>
    </row>
    <row r="22" spans="1:23" x14ac:dyDescent="0.25">
      <c r="A22" s="2" t="s">
        <v>23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</row>
    <row r="23" spans="1:23" x14ac:dyDescent="0.25">
      <c r="A23" s="2" t="s">
        <v>24</v>
      </c>
    </row>
    <row r="24" spans="1:23" x14ac:dyDescent="0.25">
      <c r="A24" s="3" t="s">
        <v>207</v>
      </c>
    </row>
  </sheetData>
  <mergeCells count="3">
    <mergeCell ref="A6:A7"/>
    <mergeCell ref="B6:M6"/>
    <mergeCell ref="N6:W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36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21" sqref="M21"/>
    </sheetView>
  </sheetViews>
  <sheetFormatPr baseColWidth="10" defaultRowHeight="15" x14ac:dyDescent="0.25"/>
  <cols>
    <col min="4" max="22" width="11.42578125" style="307"/>
  </cols>
  <sheetData>
    <row r="1" spans="1:23" x14ac:dyDescent="0.25">
      <c r="A1" s="29" t="s">
        <v>199</v>
      </c>
    </row>
    <row r="2" spans="1:23" x14ac:dyDescent="0.25">
      <c r="A2" s="29"/>
    </row>
    <row r="3" spans="1:23" ht="15" customHeight="1" x14ac:dyDescent="0.25">
      <c r="A3" s="14" t="s">
        <v>116</v>
      </c>
    </row>
    <row r="4" spans="1:23" x14ac:dyDescent="0.25">
      <c r="A4" s="55" t="s">
        <v>256</v>
      </c>
    </row>
    <row r="5" spans="1:23" x14ac:dyDescent="0.25">
      <c r="A5" s="55" t="s">
        <v>213</v>
      </c>
    </row>
    <row r="6" spans="1:23" x14ac:dyDescent="0.25">
      <c r="A6" s="565" t="s">
        <v>26</v>
      </c>
      <c r="B6" s="530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59">
        <v>2019</v>
      </c>
      <c r="O6" s="559"/>
      <c r="P6" s="559"/>
      <c r="Q6" s="559"/>
      <c r="R6" s="559"/>
      <c r="S6" s="559"/>
      <c r="T6" s="559"/>
      <c r="U6" s="559"/>
      <c r="V6" s="559"/>
      <c r="W6" s="559"/>
    </row>
    <row r="7" spans="1:23" ht="25.5" x14ac:dyDescent="0.25">
      <c r="A7" s="566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8" t="s">
        <v>12</v>
      </c>
      <c r="N7" s="448" t="s">
        <v>1</v>
      </c>
      <c r="O7" s="458" t="s">
        <v>2</v>
      </c>
      <c r="P7" s="448" t="s">
        <v>3</v>
      </c>
      <c r="Q7" s="458" t="s">
        <v>4</v>
      </c>
      <c r="R7" s="485" t="s">
        <v>5</v>
      </c>
      <c r="S7" s="494" t="s">
        <v>6</v>
      </c>
      <c r="T7" s="496" t="s">
        <v>7</v>
      </c>
      <c r="U7" s="500" t="s">
        <v>8</v>
      </c>
      <c r="V7" s="517" t="s">
        <v>9</v>
      </c>
      <c r="W7" s="517" t="s">
        <v>275</v>
      </c>
    </row>
    <row r="8" spans="1:23" x14ac:dyDescent="0.25">
      <c r="A8" s="100" t="s">
        <v>13</v>
      </c>
      <c r="B8" s="104">
        <f t="shared" ref="B8:G8" si="0">SUM(B9:B33)</f>
        <v>17513.75</v>
      </c>
      <c r="C8" s="105">
        <f t="shared" si="0"/>
        <v>29652.330000000005</v>
      </c>
      <c r="D8" s="105">
        <f t="shared" si="0"/>
        <v>45609.790000000015</v>
      </c>
      <c r="E8" s="105">
        <f t="shared" si="0"/>
        <v>37594.240000000005</v>
      </c>
      <c r="F8" s="105">
        <f t="shared" si="0"/>
        <v>28907.17</v>
      </c>
      <c r="G8" s="105">
        <f t="shared" si="0"/>
        <v>38990.859999999986</v>
      </c>
      <c r="H8" s="105">
        <v>19343.420000000002</v>
      </c>
      <c r="I8" s="105">
        <f t="shared" ref="I8:S8" si="1">SUM(I9:I33)</f>
        <v>19404.059999999998</v>
      </c>
      <c r="J8" s="105">
        <f t="shared" si="1"/>
        <v>8599.01</v>
      </c>
      <c r="K8" s="105">
        <f t="shared" si="1"/>
        <v>22890.400000000001</v>
      </c>
      <c r="L8" s="105">
        <f t="shared" si="1"/>
        <v>19406.469999999998</v>
      </c>
      <c r="M8" s="105">
        <f t="shared" si="1"/>
        <v>11950.06</v>
      </c>
      <c r="N8" s="104">
        <f t="shared" si="1"/>
        <v>52783.279999999984</v>
      </c>
      <c r="O8" s="105">
        <f t="shared" si="1"/>
        <v>80988.98</v>
      </c>
      <c r="P8" s="105">
        <f t="shared" si="1"/>
        <v>56185.780000000006</v>
      </c>
      <c r="Q8" s="105">
        <f t="shared" si="1"/>
        <v>32247.15</v>
      </c>
      <c r="R8" s="105">
        <f t="shared" si="1"/>
        <v>25544.52</v>
      </c>
      <c r="S8" s="105">
        <f t="shared" si="1"/>
        <v>42426.61</v>
      </c>
      <c r="T8" s="105">
        <f>SUM(T9:T33)</f>
        <v>40756.379999999997</v>
      </c>
      <c r="U8" s="105">
        <f>SUM(U9:U33)</f>
        <v>32885.03</v>
      </c>
      <c r="V8" s="105">
        <f>SUM(V9:V33)</f>
        <v>26025.929999999997</v>
      </c>
      <c r="W8" s="106">
        <f t="shared" ref="W8:W33" si="2">+IFERROR((V8/J8-1)*100,"-")</f>
        <v>202.66193433895293</v>
      </c>
    </row>
    <row r="9" spans="1:23" x14ac:dyDescent="0.25">
      <c r="A9" s="196" t="s">
        <v>222</v>
      </c>
      <c r="B9" s="107">
        <v>1309.5899999999999</v>
      </c>
      <c r="C9" s="108">
        <v>1260.1199999999999</v>
      </c>
      <c r="D9" s="305">
        <v>1317.36</v>
      </c>
      <c r="E9" s="305">
        <v>1274.05</v>
      </c>
      <c r="F9" s="305">
        <v>1279.45</v>
      </c>
      <c r="G9" s="305">
        <v>1289.1300000000001</v>
      </c>
      <c r="H9" s="305">
        <v>1375</v>
      </c>
      <c r="I9" s="305">
        <v>1323.73</v>
      </c>
      <c r="J9" s="305">
        <v>1086.3399999999999</v>
      </c>
      <c r="K9" s="305">
        <v>1112.7</v>
      </c>
      <c r="L9" s="305">
        <v>1142.72</v>
      </c>
      <c r="M9" s="305">
        <v>1206.94</v>
      </c>
      <c r="N9" s="107">
        <v>1880.01</v>
      </c>
      <c r="O9" s="305">
        <v>1266.92</v>
      </c>
      <c r="P9" s="305">
        <v>1668.2</v>
      </c>
      <c r="Q9" s="305">
        <v>1836.6</v>
      </c>
      <c r="R9" s="305">
        <v>1641.52</v>
      </c>
      <c r="S9" s="305">
        <v>1380.3</v>
      </c>
      <c r="T9" s="305">
        <v>1594.03</v>
      </c>
      <c r="U9" s="305">
        <v>1489.3</v>
      </c>
      <c r="V9" s="305">
        <v>1707.02</v>
      </c>
      <c r="W9" s="109">
        <f t="shared" si="2"/>
        <v>57.134966953255905</v>
      </c>
    </row>
    <row r="10" spans="1:23" x14ac:dyDescent="0.25">
      <c r="A10" s="196" t="s">
        <v>117</v>
      </c>
      <c r="B10" s="107">
        <v>481.21</v>
      </c>
      <c r="C10" s="108">
        <v>355.99</v>
      </c>
      <c r="D10" s="305">
        <v>699.67</v>
      </c>
      <c r="E10" s="305">
        <v>612.04999999999995</v>
      </c>
      <c r="F10" s="305">
        <v>475.63</v>
      </c>
      <c r="G10" s="305">
        <v>498.67</v>
      </c>
      <c r="H10" s="305">
        <v>367.49</v>
      </c>
      <c r="I10" s="305">
        <v>547.46</v>
      </c>
      <c r="J10" s="305">
        <v>541.84</v>
      </c>
      <c r="K10" s="305">
        <v>625.71</v>
      </c>
      <c r="L10" s="305">
        <v>556.98</v>
      </c>
      <c r="M10" s="305">
        <v>593.51</v>
      </c>
      <c r="N10" s="107">
        <v>724.82</v>
      </c>
      <c r="O10" s="305">
        <v>550.79999999999995</v>
      </c>
      <c r="P10" s="305">
        <v>650</v>
      </c>
      <c r="Q10" s="305">
        <v>746.78</v>
      </c>
      <c r="R10" s="305">
        <v>646.78</v>
      </c>
      <c r="S10" s="305">
        <v>324.06</v>
      </c>
      <c r="T10" s="305">
        <v>675.66</v>
      </c>
      <c r="U10" s="305">
        <v>516.21</v>
      </c>
      <c r="V10" s="305">
        <v>479.25</v>
      </c>
      <c r="W10" s="109">
        <f t="shared" si="2"/>
        <v>-11.551380481322903</v>
      </c>
    </row>
    <row r="11" spans="1:23" x14ac:dyDescent="0.25">
      <c r="A11" s="196" t="s">
        <v>76</v>
      </c>
      <c r="B11" s="107">
        <v>17.62</v>
      </c>
      <c r="C11" s="108">
        <v>34.619999999999997</v>
      </c>
      <c r="D11" s="305">
        <v>40.03</v>
      </c>
      <c r="E11" s="305">
        <v>67.66</v>
      </c>
      <c r="F11" s="305">
        <v>32.43</v>
      </c>
      <c r="G11" s="305">
        <v>24.87</v>
      </c>
      <c r="H11" s="305">
        <v>20.18</v>
      </c>
      <c r="I11" s="305">
        <v>28.79</v>
      </c>
      <c r="J11" s="305">
        <v>22.93</v>
      </c>
      <c r="K11" s="305">
        <v>21.44</v>
      </c>
      <c r="L11" s="305">
        <v>18.3</v>
      </c>
      <c r="M11" s="305">
        <v>24.07</v>
      </c>
      <c r="N11" s="107">
        <v>77.47</v>
      </c>
      <c r="O11" s="305">
        <v>24.5</v>
      </c>
      <c r="P11" s="305">
        <v>61.61</v>
      </c>
      <c r="Q11" s="305">
        <v>26.32</v>
      </c>
      <c r="R11" s="305">
        <v>22.77</v>
      </c>
      <c r="S11" s="305">
        <v>21.19</v>
      </c>
      <c r="T11" s="305">
        <v>19.489999999999998</v>
      </c>
      <c r="U11" s="305">
        <v>62.15</v>
      </c>
      <c r="V11" s="305">
        <v>26.47</v>
      </c>
      <c r="W11" s="109">
        <f t="shared" si="2"/>
        <v>15.438290449193204</v>
      </c>
    </row>
    <row r="12" spans="1:23" x14ac:dyDescent="0.25">
      <c r="A12" s="196" t="s">
        <v>61</v>
      </c>
      <c r="B12" s="107">
        <v>8122.83</v>
      </c>
      <c r="C12" s="108">
        <v>15383.48</v>
      </c>
      <c r="D12" s="305">
        <v>16578.3</v>
      </c>
      <c r="E12" s="305">
        <v>18359.939999999999</v>
      </c>
      <c r="F12" s="305">
        <v>17060.21</v>
      </c>
      <c r="G12" s="305">
        <v>19721.759999999998</v>
      </c>
      <c r="H12" s="305">
        <v>9773.77</v>
      </c>
      <c r="I12" s="305">
        <v>6209.15</v>
      </c>
      <c r="J12" s="305">
        <v>3384.76</v>
      </c>
      <c r="K12" s="305">
        <v>4525.3100000000004</v>
      </c>
      <c r="L12" s="305">
        <v>4166.6000000000004</v>
      </c>
      <c r="M12" s="305">
        <v>5307.59</v>
      </c>
      <c r="N12" s="107">
        <v>19921.560000000001</v>
      </c>
      <c r="O12" s="305">
        <v>18667.52</v>
      </c>
      <c r="P12" s="305">
        <v>24353.19</v>
      </c>
      <c r="Q12" s="305">
        <v>16725.02</v>
      </c>
      <c r="R12" s="305">
        <v>10723.88</v>
      </c>
      <c r="S12" s="305">
        <v>19817.98</v>
      </c>
      <c r="T12" s="305">
        <v>20666.259999999998</v>
      </c>
      <c r="U12" s="305">
        <v>15136.24</v>
      </c>
      <c r="V12" s="305">
        <v>10931.85</v>
      </c>
      <c r="W12" s="109">
        <f t="shared" si="2"/>
        <v>222.97267753105095</v>
      </c>
    </row>
    <row r="13" spans="1:23" x14ac:dyDescent="0.25">
      <c r="A13" s="196" t="s">
        <v>118</v>
      </c>
      <c r="B13" s="355">
        <v>2161.33</v>
      </c>
      <c r="C13" s="355">
        <v>5573.82</v>
      </c>
      <c r="D13" s="355">
        <v>5494.66</v>
      </c>
      <c r="E13" s="355">
        <v>7080.68</v>
      </c>
      <c r="F13" s="355">
        <v>2140.54</v>
      </c>
      <c r="G13" s="392">
        <v>7001.55</v>
      </c>
      <c r="H13" s="392">
        <v>2065.86</v>
      </c>
      <c r="I13" s="392">
        <v>870.54</v>
      </c>
      <c r="J13" s="392">
        <v>125.07</v>
      </c>
      <c r="K13" s="392">
        <v>874.62</v>
      </c>
      <c r="L13" s="392">
        <v>610.79999999999995</v>
      </c>
      <c r="M13" s="392">
        <v>1117.93</v>
      </c>
      <c r="N13" s="390">
        <v>6063.8</v>
      </c>
      <c r="O13" s="392">
        <v>5919.82</v>
      </c>
      <c r="P13" s="392">
        <v>8326.9500000000007</v>
      </c>
      <c r="Q13" s="392">
        <v>4124</v>
      </c>
      <c r="R13" s="392">
        <v>2562.2399999999998</v>
      </c>
      <c r="S13" s="392">
        <v>6501.66</v>
      </c>
      <c r="T13" s="392">
        <v>5257.97</v>
      </c>
      <c r="U13" s="392">
        <v>5335.32</v>
      </c>
      <c r="V13" s="392">
        <v>4377.83</v>
      </c>
      <c r="W13" s="391">
        <f t="shared" si="2"/>
        <v>3400.303829855281</v>
      </c>
    </row>
    <row r="14" spans="1:23" x14ac:dyDescent="0.25">
      <c r="A14" s="196" t="s">
        <v>206</v>
      </c>
      <c r="B14" s="355">
        <v>15.52</v>
      </c>
      <c r="C14" s="355">
        <v>250.67</v>
      </c>
      <c r="D14" s="355">
        <v>427.16</v>
      </c>
      <c r="E14" s="355">
        <v>911.09</v>
      </c>
      <c r="F14" s="355">
        <v>792.8</v>
      </c>
      <c r="G14" s="392">
        <v>269.8</v>
      </c>
      <c r="H14" s="392">
        <v>0</v>
      </c>
      <c r="I14" s="392">
        <v>0</v>
      </c>
      <c r="J14" s="392">
        <v>0</v>
      </c>
      <c r="K14" s="392">
        <v>0</v>
      </c>
      <c r="L14" s="392">
        <v>54.2</v>
      </c>
      <c r="M14" s="392">
        <v>16.3</v>
      </c>
      <c r="N14" s="390">
        <v>286.81</v>
      </c>
      <c r="O14" s="392">
        <v>562.39</v>
      </c>
      <c r="P14" s="392">
        <v>1048.05</v>
      </c>
      <c r="Q14" s="392">
        <v>822.78</v>
      </c>
      <c r="R14" s="392">
        <v>563.84</v>
      </c>
      <c r="S14" s="392">
        <v>37.5</v>
      </c>
      <c r="T14" s="392">
        <v>14.14</v>
      </c>
      <c r="U14" s="392">
        <v>1.07</v>
      </c>
      <c r="V14" s="392">
        <v>0</v>
      </c>
      <c r="W14" s="391" t="str">
        <f t="shared" si="2"/>
        <v>-</v>
      </c>
    </row>
    <row r="15" spans="1:23" s="307" customFormat="1" x14ac:dyDescent="0.25">
      <c r="A15" s="196" t="s">
        <v>242</v>
      </c>
      <c r="B15" s="355">
        <v>0</v>
      </c>
      <c r="C15" s="355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5">
        <v>0</v>
      </c>
      <c r="K15" s="355">
        <v>0</v>
      </c>
      <c r="L15" s="355">
        <v>0</v>
      </c>
      <c r="M15" s="588">
        <v>0</v>
      </c>
      <c r="N15" s="390">
        <v>1608.31</v>
      </c>
      <c r="O15" s="392">
        <v>1577.22</v>
      </c>
      <c r="P15" s="392">
        <v>2066.73</v>
      </c>
      <c r="Q15" s="392">
        <v>1047.3</v>
      </c>
      <c r="R15" s="392">
        <v>1109.45</v>
      </c>
      <c r="S15" s="392">
        <v>1577.5</v>
      </c>
      <c r="T15" s="392">
        <v>1573.64</v>
      </c>
      <c r="U15" s="392">
        <v>1378.85</v>
      </c>
      <c r="V15" s="392">
        <v>1364</v>
      </c>
      <c r="W15" s="391" t="str">
        <f t="shared" si="2"/>
        <v>-</v>
      </c>
    </row>
    <row r="16" spans="1:23" s="307" customFormat="1" x14ac:dyDescent="0.25">
      <c r="A16" s="196" t="s">
        <v>239</v>
      </c>
      <c r="B16" s="355">
        <v>0</v>
      </c>
      <c r="C16" s="355">
        <v>0</v>
      </c>
      <c r="D16" s="355">
        <v>0</v>
      </c>
      <c r="E16" s="355">
        <v>0</v>
      </c>
      <c r="F16" s="355">
        <v>0</v>
      </c>
      <c r="G16" s="355">
        <v>0</v>
      </c>
      <c r="H16" s="355">
        <v>0</v>
      </c>
      <c r="I16" s="355">
        <v>0</v>
      </c>
      <c r="J16" s="355">
        <v>0</v>
      </c>
      <c r="K16" s="355">
        <v>0</v>
      </c>
      <c r="L16" s="355">
        <v>0</v>
      </c>
      <c r="M16" s="588">
        <v>0</v>
      </c>
      <c r="N16" s="390">
        <v>309.8</v>
      </c>
      <c r="O16" s="392">
        <v>563.91999999999996</v>
      </c>
      <c r="P16" s="392">
        <v>616.32000000000005</v>
      </c>
      <c r="Q16" s="392">
        <v>387.88</v>
      </c>
      <c r="R16" s="392">
        <v>364.3</v>
      </c>
      <c r="S16" s="392">
        <v>550.59</v>
      </c>
      <c r="T16" s="392">
        <v>286.12</v>
      </c>
      <c r="U16" s="392">
        <v>236.22</v>
      </c>
      <c r="V16" s="392">
        <v>0</v>
      </c>
      <c r="W16" s="391" t="str">
        <f t="shared" si="2"/>
        <v>-</v>
      </c>
    </row>
    <row r="17" spans="1:23" x14ac:dyDescent="0.25">
      <c r="A17" s="196" t="s">
        <v>63</v>
      </c>
      <c r="B17" s="355">
        <v>251.19</v>
      </c>
      <c r="C17" s="355">
        <v>1835.95</v>
      </c>
      <c r="D17" s="355">
        <v>8336.44</v>
      </c>
      <c r="E17" s="355">
        <v>1509.12</v>
      </c>
      <c r="F17" s="355">
        <v>313.54000000000002</v>
      </c>
      <c r="G17" s="355">
        <v>1312.09</v>
      </c>
      <c r="H17" s="355">
        <v>917.43</v>
      </c>
      <c r="I17" s="355">
        <v>3039.79</v>
      </c>
      <c r="J17" s="355">
        <v>135.13</v>
      </c>
      <c r="K17" s="355">
        <v>3392.83</v>
      </c>
      <c r="L17" s="355">
        <v>3144.16</v>
      </c>
      <c r="M17" s="355">
        <v>368.84</v>
      </c>
      <c r="N17" s="390">
        <v>5649.64</v>
      </c>
      <c r="O17" s="355">
        <v>14814</v>
      </c>
      <c r="P17" s="355">
        <v>5423.85</v>
      </c>
      <c r="Q17" s="355">
        <v>2450.58</v>
      </c>
      <c r="R17" s="355">
        <v>2153.46</v>
      </c>
      <c r="S17" s="355">
        <v>791.64</v>
      </c>
      <c r="T17" s="355">
        <v>1146.4100000000001</v>
      </c>
      <c r="U17" s="355">
        <v>241.35</v>
      </c>
      <c r="V17" s="355">
        <v>58.61</v>
      </c>
      <c r="W17" s="391">
        <f t="shared" si="2"/>
        <v>-56.626951824169325</v>
      </c>
    </row>
    <row r="18" spans="1:23" x14ac:dyDescent="0.25">
      <c r="A18" s="196" t="s">
        <v>64</v>
      </c>
      <c r="B18" s="355">
        <v>181.3</v>
      </c>
      <c r="C18" s="355">
        <v>105.07</v>
      </c>
      <c r="D18" s="355">
        <v>342.48</v>
      </c>
      <c r="E18" s="355">
        <v>283.83</v>
      </c>
      <c r="F18" s="355">
        <v>280.08999999999997</v>
      </c>
      <c r="G18" s="355">
        <v>578.78</v>
      </c>
      <c r="H18" s="355">
        <v>0</v>
      </c>
      <c r="I18" s="355">
        <v>282.39999999999998</v>
      </c>
      <c r="J18" s="355">
        <v>0</v>
      </c>
      <c r="K18" s="355">
        <v>156.66</v>
      </c>
      <c r="L18" s="355">
        <v>253.48</v>
      </c>
      <c r="M18" s="355">
        <v>0</v>
      </c>
      <c r="N18" s="390">
        <v>92.86</v>
      </c>
      <c r="O18" s="355">
        <v>612.96</v>
      </c>
      <c r="P18" s="355">
        <v>0</v>
      </c>
      <c r="Q18" s="355">
        <v>149.72</v>
      </c>
      <c r="R18" s="355">
        <v>364.72</v>
      </c>
      <c r="S18" s="355">
        <v>522.45000000000005</v>
      </c>
      <c r="T18" s="355">
        <v>413.81</v>
      </c>
      <c r="U18" s="355">
        <v>544.48</v>
      </c>
      <c r="V18" s="355">
        <v>212.15</v>
      </c>
      <c r="W18" s="391" t="str">
        <f t="shared" si="2"/>
        <v>-</v>
      </c>
    </row>
    <row r="19" spans="1:23" x14ac:dyDescent="0.25">
      <c r="A19" s="196" t="s">
        <v>65</v>
      </c>
      <c r="B19" s="355">
        <v>95.35</v>
      </c>
      <c r="C19" s="355">
        <v>21.31</v>
      </c>
      <c r="D19" s="355">
        <v>30.32</v>
      </c>
      <c r="E19" s="355">
        <v>21.31</v>
      </c>
      <c r="F19" s="355">
        <v>73.23</v>
      </c>
      <c r="G19" s="355">
        <v>56.93</v>
      </c>
      <c r="H19" s="355">
        <v>26.36</v>
      </c>
      <c r="I19" s="355">
        <v>46.76</v>
      </c>
      <c r="J19" s="355">
        <v>59.84</v>
      </c>
      <c r="K19" s="355">
        <v>78.58</v>
      </c>
      <c r="L19" s="355">
        <v>37.380000000000003</v>
      </c>
      <c r="M19" s="355">
        <v>25.13</v>
      </c>
      <c r="N19" s="390">
        <v>40.700000000000003</v>
      </c>
      <c r="O19" s="355">
        <v>51.48</v>
      </c>
      <c r="P19" s="355">
        <v>15.71</v>
      </c>
      <c r="Q19" s="355">
        <v>38.28</v>
      </c>
      <c r="R19" s="355">
        <v>88.69</v>
      </c>
      <c r="S19" s="355">
        <v>154.77000000000001</v>
      </c>
      <c r="T19" s="355">
        <v>144.22999999999999</v>
      </c>
      <c r="U19" s="355">
        <v>54.91</v>
      </c>
      <c r="V19" s="355">
        <v>69.02</v>
      </c>
      <c r="W19" s="391">
        <f t="shared" si="2"/>
        <v>15.340909090909083</v>
      </c>
    </row>
    <row r="20" spans="1:23" s="307" customFormat="1" x14ac:dyDescent="0.25">
      <c r="A20" s="196" t="s">
        <v>240</v>
      </c>
      <c r="B20" s="355">
        <v>0</v>
      </c>
      <c r="C20" s="355">
        <v>0</v>
      </c>
      <c r="D20" s="355">
        <v>0</v>
      </c>
      <c r="E20" s="355">
        <v>0</v>
      </c>
      <c r="F20" s="355">
        <v>0</v>
      </c>
      <c r="G20" s="355">
        <v>0</v>
      </c>
      <c r="H20" s="355">
        <v>0</v>
      </c>
      <c r="I20" s="355">
        <v>0</v>
      </c>
      <c r="J20" s="355">
        <v>0</v>
      </c>
      <c r="K20" s="355">
        <v>0</v>
      </c>
      <c r="L20" s="355">
        <v>0</v>
      </c>
      <c r="M20" s="355">
        <v>0</v>
      </c>
      <c r="N20" s="390">
        <v>144.88</v>
      </c>
      <c r="O20" s="355">
        <v>235.76</v>
      </c>
      <c r="P20" s="355">
        <v>413.47</v>
      </c>
      <c r="Q20" s="355">
        <v>257.54000000000002</v>
      </c>
      <c r="R20" s="355">
        <v>157.47999999999999</v>
      </c>
      <c r="S20" s="355">
        <v>204.04</v>
      </c>
      <c r="T20" s="355">
        <v>182.25</v>
      </c>
      <c r="U20" s="355">
        <v>23.9</v>
      </c>
      <c r="V20" s="355">
        <v>33.72</v>
      </c>
      <c r="W20" s="391" t="str">
        <f t="shared" si="2"/>
        <v>-</v>
      </c>
    </row>
    <row r="21" spans="1:23" x14ac:dyDescent="0.25">
      <c r="A21" s="196" t="s">
        <v>119</v>
      </c>
      <c r="B21" s="355">
        <v>0</v>
      </c>
      <c r="C21" s="355">
        <v>0</v>
      </c>
      <c r="D21" s="355">
        <v>0</v>
      </c>
      <c r="E21" s="355">
        <v>0</v>
      </c>
      <c r="F21" s="355">
        <v>0</v>
      </c>
      <c r="G21" s="355">
        <v>0</v>
      </c>
      <c r="H21" s="355">
        <v>0</v>
      </c>
      <c r="I21" s="355">
        <v>0</v>
      </c>
      <c r="J21" s="355">
        <v>0</v>
      </c>
      <c r="K21" s="355">
        <v>18.61</v>
      </c>
      <c r="L21" s="355">
        <v>0</v>
      </c>
      <c r="M21" s="355">
        <v>0</v>
      </c>
      <c r="N21" s="390">
        <v>0</v>
      </c>
      <c r="O21" s="355">
        <v>39.340000000000003</v>
      </c>
      <c r="P21" s="355">
        <v>0</v>
      </c>
      <c r="Q21" s="355">
        <v>0</v>
      </c>
      <c r="R21" s="355">
        <v>0</v>
      </c>
      <c r="S21" s="355">
        <v>0</v>
      </c>
      <c r="T21" s="355">
        <v>0</v>
      </c>
      <c r="U21" s="355">
        <v>11.08</v>
      </c>
      <c r="V21" s="355">
        <v>0</v>
      </c>
      <c r="W21" s="391" t="str">
        <f t="shared" si="2"/>
        <v>-</v>
      </c>
    </row>
    <row r="22" spans="1:23" x14ac:dyDescent="0.25">
      <c r="A22" s="196" t="s">
        <v>69</v>
      </c>
      <c r="B22" s="108">
        <v>2224.9499999999998</v>
      </c>
      <c r="C22" s="108">
        <v>2413.8000000000002</v>
      </c>
      <c r="D22" s="305">
        <v>7942.11</v>
      </c>
      <c r="E22" s="305">
        <v>3518.71</v>
      </c>
      <c r="F22" s="305">
        <v>2773.89</v>
      </c>
      <c r="G22" s="305">
        <v>3507.29</v>
      </c>
      <c r="H22" s="305">
        <v>2014.11</v>
      </c>
      <c r="I22" s="305">
        <v>2871.42</v>
      </c>
      <c r="J22" s="305">
        <v>891.26</v>
      </c>
      <c r="K22" s="305">
        <v>6102.18</v>
      </c>
      <c r="L22" s="305">
        <v>4616.8999999999996</v>
      </c>
      <c r="M22" s="305">
        <v>1273.6199999999999</v>
      </c>
      <c r="N22" s="107">
        <v>10376.030000000001</v>
      </c>
      <c r="O22" s="305">
        <v>24193.27</v>
      </c>
      <c r="P22" s="305">
        <v>5830.13</v>
      </c>
      <c r="Q22" s="305">
        <v>580.76</v>
      </c>
      <c r="R22" s="305">
        <v>2081.5500000000002</v>
      </c>
      <c r="S22" s="305">
        <v>3529.23</v>
      </c>
      <c r="T22" s="305">
        <v>2869.26</v>
      </c>
      <c r="U22" s="305">
        <v>3000.41</v>
      </c>
      <c r="V22" s="305">
        <v>2054.5700000000002</v>
      </c>
      <c r="W22" s="109">
        <f t="shared" si="2"/>
        <v>130.52420169198666</v>
      </c>
    </row>
    <row r="23" spans="1:23" x14ac:dyDescent="0.25">
      <c r="A23" s="196" t="s">
        <v>226</v>
      </c>
      <c r="B23" s="108">
        <v>7.8</v>
      </c>
      <c r="C23" s="108">
        <v>0</v>
      </c>
      <c r="D23" s="305">
        <v>0</v>
      </c>
      <c r="E23" s="305">
        <v>0</v>
      </c>
      <c r="F23" s="305">
        <v>0</v>
      </c>
      <c r="G23" s="305">
        <v>0</v>
      </c>
      <c r="H23" s="305">
        <v>0</v>
      </c>
      <c r="I23" s="305">
        <v>0</v>
      </c>
      <c r="J23" s="305">
        <v>9.36</v>
      </c>
      <c r="K23" s="305">
        <v>1.88</v>
      </c>
      <c r="L23" s="305">
        <v>1.99</v>
      </c>
      <c r="M23" s="305">
        <v>7.11</v>
      </c>
      <c r="N23" s="107">
        <v>0</v>
      </c>
      <c r="O23" s="305">
        <v>18.37</v>
      </c>
      <c r="P23" s="305">
        <v>7.44</v>
      </c>
      <c r="Q23" s="305">
        <v>0</v>
      </c>
      <c r="R23" s="305">
        <v>0</v>
      </c>
      <c r="S23" s="305">
        <v>0</v>
      </c>
      <c r="T23" s="305">
        <v>0.75</v>
      </c>
      <c r="U23" s="305">
        <v>0</v>
      </c>
      <c r="V23" s="305">
        <v>0</v>
      </c>
      <c r="W23" s="109">
        <f t="shared" si="2"/>
        <v>-100</v>
      </c>
    </row>
    <row r="24" spans="1:23" x14ac:dyDescent="0.25">
      <c r="A24" s="196" t="s">
        <v>270</v>
      </c>
      <c r="B24" s="108">
        <v>948.85</v>
      </c>
      <c r="C24" s="108">
        <v>946.68</v>
      </c>
      <c r="D24" s="305">
        <v>1180.1199999999999</v>
      </c>
      <c r="E24" s="305">
        <v>1730</v>
      </c>
      <c r="F24" s="305">
        <v>1888.71</v>
      </c>
      <c r="G24" s="305">
        <v>1944.13</v>
      </c>
      <c r="H24" s="305">
        <v>1135.22</v>
      </c>
      <c r="I24" s="305">
        <v>1060.03</v>
      </c>
      <c r="J24" s="305">
        <v>928.59</v>
      </c>
      <c r="K24" s="305">
        <v>1392.33</v>
      </c>
      <c r="L24" s="305">
        <v>1093</v>
      </c>
      <c r="M24" s="305">
        <v>554.87</v>
      </c>
      <c r="N24" s="107">
        <v>1147.4100000000001</v>
      </c>
      <c r="O24" s="305">
        <v>1326.62</v>
      </c>
      <c r="P24" s="305">
        <v>1131.49</v>
      </c>
      <c r="Q24" s="305">
        <v>617.84</v>
      </c>
      <c r="R24" s="305">
        <v>1317.57</v>
      </c>
      <c r="S24" s="305">
        <v>1197.8900000000001</v>
      </c>
      <c r="T24" s="305">
        <v>2026.54</v>
      </c>
      <c r="U24" s="305">
        <v>1863.37</v>
      </c>
      <c r="V24" s="305">
        <v>1589.87</v>
      </c>
      <c r="W24" s="109">
        <f t="shared" si="2"/>
        <v>71.213344963869929</v>
      </c>
    </row>
    <row r="25" spans="1:23" x14ac:dyDescent="0.25">
      <c r="A25" s="196" t="s">
        <v>120</v>
      </c>
      <c r="B25" s="108">
        <v>55.71</v>
      </c>
      <c r="C25" s="108">
        <v>23.33</v>
      </c>
      <c r="D25" s="305">
        <v>101.19</v>
      </c>
      <c r="E25" s="305">
        <v>0</v>
      </c>
      <c r="F25" s="305">
        <v>0</v>
      </c>
      <c r="G25" s="305">
        <v>165.56</v>
      </c>
      <c r="H25" s="305">
        <v>14.62</v>
      </c>
      <c r="I25" s="305">
        <v>19.45</v>
      </c>
      <c r="J25" s="305">
        <v>2.06</v>
      </c>
      <c r="K25" s="305">
        <v>41.99</v>
      </c>
      <c r="L25" s="305">
        <v>70.45</v>
      </c>
      <c r="M25" s="305">
        <v>31.69</v>
      </c>
      <c r="N25" s="107">
        <v>109.95</v>
      </c>
      <c r="O25" s="305">
        <v>121.21</v>
      </c>
      <c r="P25" s="305">
        <v>137.1</v>
      </c>
      <c r="Q25" s="305">
        <v>56.95</v>
      </c>
      <c r="R25" s="305">
        <v>99.23</v>
      </c>
      <c r="S25" s="305">
        <v>70.42</v>
      </c>
      <c r="T25" s="305">
        <v>0</v>
      </c>
      <c r="U25" s="305">
        <v>131.19</v>
      </c>
      <c r="V25" s="305">
        <v>66.010000000000005</v>
      </c>
      <c r="W25" s="109">
        <f t="shared" si="2"/>
        <v>3104.3689320388353</v>
      </c>
    </row>
    <row r="26" spans="1:23" x14ac:dyDescent="0.25">
      <c r="A26" s="120" t="s">
        <v>81</v>
      </c>
      <c r="B26" s="108">
        <v>0</v>
      </c>
      <c r="C26" s="108">
        <v>0</v>
      </c>
      <c r="D26" s="305">
        <v>0</v>
      </c>
      <c r="E26" s="305">
        <v>0</v>
      </c>
      <c r="F26" s="305">
        <v>0</v>
      </c>
      <c r="G26" s="305">
        <v>0</v>
      </c>
      <c r="H26" s="305">
        <v>0</v>
      </c>
      <c r="I26" s="305">
        <v>0</v>
      </c>
      <c r="J26" s="305">
        <v>0</v>
      </c>
      <c r="K26" s="305">
        <v>0</v>
      </c>
      <c r="L26" s="305">
        <v>0</v>
      </c>
      <c r="M26" s="305">
        <v>0</v>
      </c>
      <c r="N26" s="107">
        <v>0</v>
      </c>
      <c r="O26" s="305">
        <v>0</v>
      </c>
      <c r="P26" s="305">
        <v>0</v>
      </c>
      <c r="Q26" s="305">
        <v>0</v>
      </c>
      <c r="R26" s="305">
        <v>0</v>
      </c>
      <c r="S26" s="305">
        <v>0</v>
      </c>
      <c r="T26" s="305">
        <v>0</v>
      </c>
      <c r="U26" s="305">
        <v>0</v>
      </c>
      <c r="V26" s="305">
        <v>0</v>
      </c>
      <c r="W26" s="109" t="str">
        <f t="shared" si="2"/>
        <v>-</v>
      </c>
    </row>
    <row r="27" spans="1:23" x14ac:dyDescent="0.25">
      <c r="A27" s="120" t="s">
        <v>82</v>
      </c>
      <c r="B27" s="108">
        <v>0</v>
      </c>
      <c r="C27" s="108">
        <v>0</v>
      </c>
      <c r="D27" s="305">
        <v>1784.67</v>
      </c>
      <c r="E27" s="305">
        <v>0</v>
      </c>
      <c r="F27" s="305">
        <v>0</v>
      </c>
      <c r="G27" s="305">
        <v>0</v>
      </c>
      <c r="H27" s="305">
        <v>0</v>
      </c>
      <c r="I27" s="305">
        <v>2098.7600000000002</v>
      </c>
      <c r="J27" s="305">
        <v>0</v>
      </c>
      <c r="K27" s="305">
        <v>1859.2</v>
      </c>
      <c r="L27" s="305">
        <v>2065.3000000000002</v>
      </c>
      <c r="M27" s="305">
        <v>0</v>
      </c>
      <c r="N27" s="107">
        <v>2832.28</v>
      </c>
      <c r="O27" s="305">
        <v>8520.86</v>
      </c>
      <c r="P27" s="305">
        <v>2890.03</v>
      </c>
      <c r="Q27" s="305">
        <v>0</v>
      </c>
      <c r="R27" s="305">
        <v>0</v>
      </c>
      <c r="S27" s="305">
        <v>0</v>
      </c>
      <c r="T27" s="305">
        <v>0</v>
      </c>
      <c r="U27" s="305">
        <v>0</v>
      </c>
      <c r="V27" s="305">
        <v>0</v>
      </c>
      <c r="W27" s="109" t="str">
        <f t="shared" si="2"/>
        <v>-</v>
      </c>
    </row>
    <row r="28" spans="1:23" x14ac:dyDescent="0.25">
      <c r="A28" s="120" t="s">
        <v>70</v>
      </c>
      <c r="B28" s="108">
        <v>62.9</v>
      </c>
      <c r="C28" s="108">
        <v>87.88</v>
      </c>
      <c r="D28" s="305">
        <v>108.4</v>
      </c>
      <c r="E28" s="305">
        <v>293.38</v>
      </c>
      <c r="F28" s="305">
        <v>151.97</v>
      </c>
      <c r="G28" s="305">
        <v>323.45</v>
      </c>
      <c r="H28" s="305">
        <v>179.7</v>
      </c>
      <c r="I28" s="305">
        <v>256.61</v>
      </c>
      <c r="J28" s="305">
        <v>222.52</v>
      </c>
      <c r="K28" s="305">
        <v>306.79000000000002</v>
      </c>
      <c r="L28" s="305">
        <v>276.45999999999998</v>
      </c>
      <c r="M28" s="305">
        <v>240.65</v>
      </c>
      <c r="N28" s="107">
        <v>63.35</v>
      </c>
      <c r="O28" s="305">
        <v>514.11</v>
      </c>
      <c r="P28" s="305">
        <v>301.86</v>
      </c>
      <c r="Q28" s="305">
        <v>147.75</v>
      </c>
      <c r="R28" s="305">
        <v>335.93</v>
      </c>
      <c r="S28" s="305">
        <v>839.85</v>
      </c>
      <c r="T28" s="305">
        <v>843.08</v>
      </c>
      <c r="U28" s="305">
        <v>100.26</v>
      </c>
      <c r="V28" s="305">
        <v>553.91</v>
      </c>
      <c r="W28" s="109">
        <f t="shared" si="2"/>
        <v>148.92593924141647</v>
      </c>
    </row>
    <row r="29" spans="1:23" x14ac:dyDescent="0.25">
      <c r="A29" s="120" t="s">
        <v>84</v>
      </c>
      <c r="B29" s="108">
        <v>54.25</v>
      </c>
      <c r="C29" s="108">
        <v>79.66</v>
      </c>
      <c r="D29" s="305">
        <v>55.64</v>
      </c>
      <c r="E29" s="305">
        <v>158.62</v>
      </c>
      <c r="F29" s="305">
        <v>0</v>
      </c>
      <c r="G29" s="305">
        <v>152.1</v>
      </c>
      <c r="H29" s="305">
        <v>11.96</v>
      </c>
      <c r="I29" s="305">
        <v>42.75</v>
      </c>
      <c r="J29" s="305">
        <v>0</v>
      </c>
      <c r="K29" s="305">
        <v>352.1</v>
      </c>
      <c r="L29" s="305">
        <v>341.63</v>
      </c>
      <c r="M29" s="305">
        <v>82.25</v>
      </c>
      <c r="N29" s="107">
        <v>120.63</v>
      </c>
      <c r="O29" s="305">
        <v>126.94</v>
      </c>
      <c r="P29" s="305">
        <v>85.61</v>
      </c>
      <c r="Q29" s="305">
        <v>314.36</v>
      </c>
      <c r="R29" s="305">
        <v>86.38</v>
      </c>
      <c r="S29" s="305">
        <v>383.58</v>
      </c>
      <c r="T29" s="305">
        <v>184.98</v>
      </c>
      <c r="U29" s="305">
        <v>130.24</v>
      </c>
      <c r="V29" s="305">
        <v>304.70999999999998</v>
      </c>
      <c r="W29" s="109" t="str">
        <f t="shared" si="2"/>
        <v>-</v>
      </c>
    </row>
    <row r="30" spans="1:23" x14ac:dyDescent="0.25">
      <c r="A30" s="120" t="s">
        <v>241</v>
      </c>
      <c r="B30" s="108">
        <v>99.61</v>
      </c>
      <c r="C30" s="108">
        <v>104.65</v>
      </c>
      <c r="D30" s="305">
        <v>281.01</v>
      </c>
      <c r="E30" s="305">
        <v>449.25</v>
      </c>
      <c r="F30" s="305">
        <v>383.96</v>
      </c>
      <c r="G30" s="305">
        <v>326.07</v>
      </c>
      <c r="H30" s="305">
        <v>23.61</v>
      </c>
      <c r="I30" s="305">
        <v>40.119999999999997</v>
      </c>
      <c r="J30" s="305">
        <v>0</v>
      </c>
      <c r="K30" s="305">
        <v>0</v>
      </c>
      <c r="L30" s="305">
        <v>0</v>
      </c>
      <c r="M30" s="305">
        <v>111.47</v>
      </c>
      <c r="N30" s="107">
        <v>132.88</v>
      </c>
      <c r="O30" s="305">
        <v>223.78</v>
      </c>
      <c r="P30" s="305">
        <v>202.69</v>
      </c>
      <c r="Q30" s="305">
        <v>274.11</v>
      </c>
      <c r="R30" s="305">
        <v>204.72</v>
      </c>
      <c r="S30" s="305">
        <v>889.62</v>
      </c>
      <c r="T30" s="305">
        <v>302.7</v>
      </c>
      <c r="U30" s="305">
        <v>341.41</v>
      </c>
      <c r="V30" s="305">
        <v>585.79999999999995</v>
      </c>
      <c r="W30" s="109" t="str">
        <f t="shared" si="2"/>
        <v>-</v>
      </c>
    </row>
    <row r="31" spans="1:23" x14ac:dyDescent="0.25">
      <c r="A31" s="120" t="s">
        <v>93</v>
      </c>
      <c r="B31" s="108">
        <v>0</v>
      </c>
      <c r="C31" s="108">
        <v>255.27</v>
      </c>
      <c r="D31" s="305">
        <v>184.2</v>
      </c>
      <c r="E31" s="305">
        <v>330.01</v>
      </c>
      <c r="F31" s="305">
        <v>67.08</v>
      </c>
      <c r="G31" s="305">
        <v>371.27</v>
      </c>
      <c r="H31" s="305">
        <v>0</v>
      </c>
      <c r="I31" s="305">
        <v>103.17</v>
      </c>
      <c r="J31" s="305">
        <v>128.36000000000001</v>
      </c>
      <c r="K31" s="305">
        <v>283.42</v>
      </c>
      <c r="L31" s="305">
        <v>0</v>
      </c>
      <c r="M31" s="305">
        <v>0</v>
      </c>
      <c r="N31" s="107">
        <v>0</v>
      </c>
      <c r="O31" s="305">
        <v>248.73</v>
      </c>
      <c r="P31" s="305">
        <v>118.32</v>
      </c>
      <c r="Q31" s="305">
        <v>90.44</v>
      </c>
      <c r="R31" s="305">
        <v>166.73</v>
      </c>
      <c r="S31" s="305">
        <v>583.46</v>
      </c>
      <c r="T31" s="305">
        <v>69.819999999999993</v>
      </c>
      <c r="U31" s="305">
        <v>308.77999999999997</v>
      </c>
      <c r="V31" s="305">
        <v>173.63</v>
      </c>
      <c r="W31" s="109">
        <f t="shared" si="2"/>
        <v>35.267996260517286</v>
      </c>
    </row>
    <row r="32" spans="1:23" x14ac:dyDescent="0.25">
      <c r="A32" s="120" t="s">
        <v>71</v>
      </c>
      <c r="B32" s="108">
        <v>530.80999999999995</v>
      </c>
      <c r="C32" s="108">
        <v>360.7</v>
      </c>
      <c r="D32" s="305">
        <v>272.55</v>
      </c>
      <c r="E32" s="305">
        <v>251.56</v>
      </c>
      <c r="F32" s="305">
        <v>341.21</v>
      </c>
      <c r="G32" s="305">
        <v>585.69000000000005</v>
      </c>
      <c r="H32" s="305">
        <v>153.91999999999999</v>
      </c>
      <c r="I32" s="305">
        <v>185.55</v>
      </c>
      <c r="J32" s="305">
        <v>664.64</v>
      </c>
      <c r="K32" s="305">
        <v>552.83000000000004</v>
      </c>
      <c r="L32" s="305">
        <v>512.86</v>
      </c>
      <c r="M32" s="305">
        <v>355.96</v>
      </c>
      <c r="N32" s="107">
        <v>426.6</v>
      </c>
      <c r="O32" s="305">
        <v>195.25</v>
      </c>
      <c r="P32" s="305">
        <v>221.23</v>
      </c>
      <c r="Q32" s="305">
        <v>537.34</v>
      </c>
      <c r="R32" s="305">
        <v>270.99</v>
      </c>
      <c r="S32" s="305">
        <v>1293.67</v>
      </c>
      <c r="T32" s="305">
        <v>1017.75</v>
      </c>
      <c r="U32" s="305">
        <v>822.08</v>
      </c>
      <c r="V32" s="305">
        <v>630.1</v>
      </c>
      <c r="W32" s="109">
        <f t="shared" si="2"/>
        <v>-5.196798266730851</v>
      </c>
    </row>
    <row r="33" spans="1:23" x14ac:dyDescent="0.25">
      <c r="A33" s="121" t="s">
        <v>72</v>
      </c>
      <c r="B33" s="111">
        <v>892.93</v>
      </c>
      <c r="C33" s="112">
        <v>559.33000000000004</v>
      </c>
      <c r="D33" s="112">
        <v>433.48</v>
      </c>
      <c r="E33" s="112">
        <v>742.98</v>
      </c>
      <c r="F33" s="112">
        <v>852.43</v>
      </c>
      <c r="G33" s="112">
        <v>861.72</v>
      </c>
      <c r="H33" s="112">
        <v>523.72</v>
      </c>
      <c r="I33" s="112">
        <v>377.58</v>
      </c>
      <c r="J33" s="112">
        <v>396.31</v>
      </c>
      <c r="K33" s="112">
        <v>1191.22</v>
      </c>
      <c r="L33" s="112">
        <v>443.26</v>
      </c>
      <c r="M33" s="112">
        <v>632.13</v>
      </c>
      <c r="N33" s="373">
        <v>773.49</v>
      </c>
      <c r="O33" s="112">
        <v>613.21</v>
      </c>
      <c r="P33" s="112">
        <v>615.79999999999995</v>
      </c>
      <c r="Q33" s="112">
        <v>1014.8</v>
      </c>
      <c r="R33" s="112">
        <v>582.29</v>
      </c>
      <c r="S33" s="112">
        <v>1755.21</v>
      </c>
      <c r="T33" s="112">
        <v>1467.49</v>
      </c>
      <c r="U33" s="112">
        <v>1156.21</v>
      </c>
      <c r="V33" s="112">
        <v>807.41</v>
      </c>
      <c r="W33" s="374">
        <f t="shared" si="2"/>
        <v>103.73192702682243</v>
      </c>
    </row>
    <row r="34" spans="1:23" x14ac:dyDescent="0.25">
      <c r="A34" s="2" t="s">
        <v>23</v>
      </c>
      <c r="N34" s="305"/>
      <c r="O34" s="305"/>
      <c r="P34" s="305"/>
      <c r="Q34" s="305"/>
      <c r="R34" s="305"/>
      <c r="S34" s="305"/>
      <c r="T34" s="305"/>
      <c r="U34" s="305"/>
      <c r="V34" s="305"/>
    </row>
    <row r="35" spans="1:23" x14ac:dyDescent="0.25">
      <c r="A35" s="2" t="s">
        <v>24</v>
      </c>
      <c r="N35" s="305"/>
      <c r="O35" s="305"/>
      <c r="P35" s="305"/>
      <c r="Q35" s="305"/>
      <c r="R35" s="305"/>
      <c r="S35" s="305"/>
      <c r="T35" s="305"/>
      <c r="U35" s="305"/>
      <c r="V35" s="305"/>
    </row>
    <row r="36" spans="1:23" x14ac:dyDescent="0.25">
      <c r="A36" s="3" t="s">
        <v>207</v>
      </c>
      <c r="N36" s="305"/>
      <c r="O36" s="305"/>
      <c r="P36" s="305"/>
      <c r="Q36" s="305"/>
      <c r="R36" s="305"/>
      <c r="S36" s="305"/>
      <c r="T36" s="305"/>
      <c r="U36" s="305"/>
      <c r="V36" s="305"/>
    </row>
  </sheetData>
  <mergeCells count="3">
    <mergeCell ref="A6:A7"/>
    <mergeCell ref="B6:M6"/>
    <mergeCell ref="N6:W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6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Q19" sqref="Q19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2" width="10.85546875" style="307" customWidth="1"/>
    <col min="23" max="23" width="12.42578125" customWidth="1"/>
  </cols>
  <sheetData>
    <row r="1" spans="1:24" x14ac:dyDescent="0.25">
      <c r="A1" s="29" t="s">
        <v>199</v>
      </c>
    </row>
    <row r="3" spans="1:24" x14ac:dyDescent="0.25">
      <c r="A3" s="14" t="s">
        <v>121</v>
      </c>
    </row>
    <row r="4" spans="1:24" ht="15" customHeight="1" x14ac:dyDescent="0.25">
      <c r="A4" s="55" t="s">
        <v>257</v>
      </c>
    </row>
    <row r="5" spans="1:24" x14ac:dyDescent="0.25">
      <c r="A5" s="55" t="s">
        <v>212</v>
      </c>
    </row>
    <row r="6" spans="1:24" ht="15" customHeight="1" x14ac:dyDescent="0.25">
      <c r="A6" s="559" t="s">
        <v>0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67">
        <v>2019</v>
      </c>
      <c r="O6" s="528"/>
      <c r="P6" s="528"/>
      <c r="Q6" s="528"/>
      <c r="R6" s="528"/>
      <c r="S6" s="528"/>
      <c r="T6" s="528"/>
      <c r="U6" s="528"/>
      <c r="V6" s="528"/>
      <c r="W6" s="529"/>
    </row>
    <row r="7" spans="1:24" ht="29.25" customHeight="1" x14ac:dyDescent="0.25">
      <c r="A7" s="560"/>
      <c r="B7" s="454" t="s">
        <v>1</v>
      </c>
      <c r="C7" s="461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3" t="s">
        <v>1</v>
      </c>
      <c r="O7" s="448" t="s">
        <v>2</v>
      </c>
      <c r="P7" s="448" t="s">
        <v>3</v>
      </c>
      <c r="Q7" s="448" t="s">
        <v>4</v>
      </c>
      <c r="R7" s="485" t="s">
        <v>5</v>
      </c>
      <c r="S7" s="494" t="s">
        <v>6</v>
      </c>
      <c r="T7" s="496" t="s">
        <v>7</v>
      </c>
      <c r="U7" s="500" t="s">
        <v>8</v>
      </c>
      <c r="V7" s="517" t="s">
        <v>9</v>
      </c>
      <c r="W7" s="517" t="s">
        <v>275</v>
      </c>
    </row>
    <row r="8" spans="1:24" x14ac:dyDescent="0.25">
      <c r="A8" s="122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39">
        <v>56.139999999999986</v>
      </c>
      <c r="O8" s="6">
        <f>+O9+O18</f>
        <v>55.65</v>
      </c>
      <c r="P8" s="6">
        <f>+P9+P18</f>
        <v>59.000000000000007</v>
      </c>
      <c r="Q8" s="6">
        <f>+Q9+Q18</f>
        <v>60.28</v>
      </c>
      <c r="R8" s="6">
        <f t="shared" ref="R8" si="1">+R9+R18</f>
        <v>59.910000000000004</v>
      </c>
      <c r="S8" s="6">
        <f>+S9+S18</f>
        <v>57.87</v>
      </c>
      <c r="T8" s="6">
        <f>+T9+T18</f>
        <v>61.53</v>
      </c>
      <c r="U8" s="6">
        <f t="shared" ref="U8:V8" si="2">+U9+U18</f>
        <v>53.78</v>
      </c>
      <c r="V8" s="6">
        <f t="shared" si="2"/>
        <v>49.92</v>
      </c>
      <c r="W8" s="123">
        <f t="shared" ref="W8:W21" si="3">+IFERROR((V8/J8-1)*100,"-")</f>
        <v>-5.418719211822653</v>
      </c>
    </row>
    <row r="9" spans="1:24" x14ac:dyDescent="0.25">
      <c r="A9" s="124" t="s">
        <v>234</v>
      </c>
      <c r="B9" s="12">
        <f t="shared" ref="B9:G9" si="4">+B10+B11+B12+B15</f>
        <v>57.1</v>
      </c>
      <c r="C9" s="12">
        <f t="shared" si="4"/>
        <v>52.960000000000008</v>
      </c>
      <c r="D9" s="12">
        <f t="shared" si="4"/>
        <v>62.24</v>
      </c>
      <c r="E9" s="12">
        <f t="shared" si="4"/>
        <v>57.86</v>
      </c>
      <c r="F9" s="12">
        <f t="shared" si="4"/>
        <v>55.98</v>
      </c>
      <c r="G9" s="12">
        <f t="shared" si="4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68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V9" si="5">+R10+R11+R12+R15</f>
        <v>55.580000000000005</v>
      </c>
      <c r="S9" s="12">
        <f t="shared" si="5"/>
        <v>54.39</v>
      </c>
      <c r="T9" s="12">
        <f t="shared" si="5"/>
        <v>57.67</v>
      </c>
      <c r="U9" s="12">
        <f t="shared" si="5"/>
        <v>52.61</v>
      </c>
      <c r="V9" s="12">
        <f t="shared" si="5"/>
        <v>48.620000000000005</v>
      </c>
      <c r="W9" s="125">
        <f t="shared" si="3"/>
        <v>6.1741098991574539E-2</v>
      </c>
      <c r="X9" s="307"/>
    </row>
    <row r="10" spans="1:24" x14ac:dyDescent="0.25">
      <c r="A10" s="126" t="s">
        <v>15</v>
      </c>
      <c r="B10" s="20">
        <v>2.91</v>
      </c>
      <c r="C10" s="278">
        <v>2.87</v>
      </c>
      <c r="D10" s="278">
        <v>5.13</v>
      </c>
      <c r="E10" s="278">
        <v>3.15</v>
      </c>
      <c r="F10" s="278">
        <v>4.05</v>
      </c>
      <c r="G10" s="278">
        <v>2.84</v>
      </c>
      <c r="H10" s="278">
        <v>3.23</v>
      </c>
      <c r="I10" s="278">
        <v>3.11</v>
      </c>
      <c r="J10" s="278">
        <v>3.86</v>
      </c>
      <c r="K10" s="278">
        <v>4.1500000000000004</v>
      </c>
      <c r="L10" s="278">
        <v>4.18</v>
      </c>
      <c r="M10" s="278">
        <v>3.73</v>
      </c>
      <c r="N10" s="375">
        <v>4.3099999999999996</v>
      </c>
      <c r="O10" s="278">
        <v>3.16</v>
      </c>
      <c r="P10" s="278">
        <v>5.82</v>
      </c>
      <c r="Q10" s="278">
        <v>5.86</v>
      </c>
      <c r="R10" s="278">
        <v>5.78</v>
      </c>
      <c r="S10" s="278">
        <v>5.48</v>
      </c>
      <c r="T10" s="278">
        <v>4.79</v>
      </c>
      <c r="U10" s="278">
        <v>3.14</v>
      </c>
      <c r="V10" s="278">
        <v>3.45</v>
      </c>
      <c r="W10" s="127">
        <f t="shared" si="3"/>
        <v>-10.621761658031081</v>
      </c>
      <c r="X10" s="307"/>
    </row>
    <row r="11" spans="1:24" x14ac:dyDescent="0.25">
      <c r="A11" s="126" t="s">
        <v>16</v>
      </c>
      <c r="B11" s="20">
        <v>9.42</v>
      </c>
      <c r="C11" s="278">
        <v>7.57</v>
      </c>
      <c r="D11" s="278">
        <v>15.63</v>
      </c>
      <c r="E11" s="278">
        <v>17.07</v>
      </c>
      <c r="F11" s="278">
        <v>15.2</v>
      </c>
      <c r="G11" s="278">
        <v>11.3</v>
      </c>
      <c r="H11" s="278">
        <v>11.8</v>
      </c>
      <c r="I11" s="278">
        <v>9.69</v>
      </c>
      <c r="J11" s="278">
        <v>8.8699999999999992</v>
      </c>
      <c r="K11" s="278">
        <v>10.73</v>
      </c>
      <c r="L11" s="278">
        <v>12.73</v>
      </c>
      <c r="M11" s="278">
        <v>10.23</v>
      </c>
      <c r="N11" s="375">
        <v>11.7</v>
      </c>
      <c r="O11" s="278">
        <v>13.65</v>
      </c>
      <c r="P11" s="278">
        <v>11.99</v>
      </c>
      <c r="Q11" s="278">
        <v>14.85</v>
      </c>
      <c r="R11" s="278">
        <v>10.47</v>
      </c>
      <c r="S11" s="278">
        <v>7.96</v>
      </c>
      <c r="T11" s="278">
        <v>13.98</v>
      </c>
      <c r="U11" s="278">
        <v>6.76</v>
      </c>
      <c r="V11" s="278">
        <v>8.48</v>
      </c>
      <c r="W11" s="127">
        <f t="shared" si="3"/>
        <v>-4.3968432919954781</v>
      </c>
      <c r="X11" s="307"/>
    </row>
    <row r="12" spans="1:24" x14ac:dyDescent="0.25">
      <c r="A12" s="126" t="s">
        <v>19</v>
      </c>
      <c r="B12" s="20">
        <f>+B13+B14</f>
        <v>0.7</v>
      </c>
      <c r="C12" s="278">
        <v>0.97</v>
      </c>
      <c r="D12" s="278">
        <v>0.81</v>
      </c>
      <c r="E12" s="278">
        <f>+E13+E14</f>
        <v>1</v>
      </c>
      <c r="F12" s="278">
        <f>+F13+F14</f>
        <v>0.82000000000000006</v>
      </c>
      <c r="G12" s="278">
        <f>+G13+G14</f>
        <v>0.73</v>
      </c>
      <c r="H12" s="278">
        <v>0.8</v>
      </c>
      <c r="I12" s="278">
        <f>+I13+I14</f>
        <v>0.65</v>
      </c>
      <c r="J12" s="278">
        <f>+J13+J14</f>
        <v>0.73</v>
      </c>
      <c r="K12" s="278">
        <f>+K13+K14</f>
        <v>0.67999999999999994</v>
      </c>
      <c r="L12" s="278">
        <v>0.78</v>
      </c>
      <c r="M12" s="278">
        <f>+M13+M14</f>
        <v>0.89</v>
      </c>
      <c r="N12" s="375">
        <v>0.81</v>
      </c>
      <c r="O12" s="278">
        <f>+O13+O14</f>
        <v>0.79</v>
      </c>
      <c r="P12" s="278">
        <f>+P13+P14</f>
        <v>0.7</v>
      </c>
      <c r="Q12" s="278">
        <f>+Q13+Q14</f>
        <v>0.71</v>
      </c>
      <c r="R12" s="278">
        <f t="shared" ref="R12:V12" si="6">+R13+R14</f>
        <v>0.66999999999999993</v>
      </c>
      <c r="S12" s="278">
        <f t="shared" si="6"/>
        <v>0.71</v>
      </c>
      <c r="T12" s="278">
        <f t="shared" si="6"/>
        <v>0.57000000000000006</v>
      </c>
      <c r="U12" s="278">
        <f t="shared" si="6"/>
        <v>0.64</v>
      </c>
      <c r="V12" s="278">
        <f t="shared" si="6"/>
        <v>0.73</v>
      </c>
      <c r="W12" s="127">
        <f t="shared" si="3"/>
        <v>0</v>
      </c>
      <c r="X12" s="307"/>
    </row>
    <row r="13" spans="1:24" x14ac:dyDescent="0.25">
      <c r="A13" s="128" t="s">
        <v>17</v>
      </c>
      <c r="B13" s="20">
        <v>0.36</v>
      </c>
      <c r="C13" s="278">
        <v>0.57999999999999996</v>
      </c>
      <c r="D13" s="278">
        <v>0.47</v>
      </c>
      <c r="E13" s="278">
        <v>0.56999999999999995</v>
      </c>
      <c r="F13" s="278">
        <v>0.32</v>
      </c>
      <c r="G13" s="278">
        <v>0.28000000000000003</v>
      </c>
      <c r="H13" s="278">
        <v>0.26</v>
      </c>
      <c r="I13" s="278">
        <v>0.22</v>
      </c>
      <c r="J13" s="278">
        <v>0.3</v>
      </c>
      <c r="K13" s="278">
        <v>0.27</v>
      </c>
      <c r="L13" s="278">
        <v>0.39</v>
      </c>
      <c r="M13" s="278">
        <v>0.46</v>
      </c>
      <c r="N13" s="375">
        <v>0.5</v>
      </c>
      <c r="O13" s="278">
        <v>0.43</v>
      </c>
      <c r="P13" s="278">
        <v>0.27</v>
      </c>
      <c r="Q13" s="278">
        <v>0.21</v>
      </c>
      <c r="R13" s="278">
        <v>0.24</v>
      </c>
      <c r="S13" s="278">
        <v>0.31</v>
      </c>
      <c r="T13" s="278">
        <v>0.17</v>
      </c>
      <c r="U13" s="278">
        <v>0.19</v>
      </c>
      <c r="V13" s="278">
        <v>0.23</v>
      </c>
      <c r="W13" s="127">
        <f t="shared" si="3"/>
        <v>-23.333333333333329</v>
      </c>
      <c r="X13" s="307"/>
    </row>
    <row r="14" spans="1:24" x14ac:dyDescent="0.25">
      <c r="A14" s="128" t="s">
        <v>18</v>
      </c>
      <c r="B14" s="20">
        <v>0.34</v>
      </c>
      <c r="C14" s="278">
        <v>0.39</v>
      </c>
      <c r="D14" s="278">
        <v>0.34</v>
      </c>
      <c r="E14" s="278">
        <v>0.43</v>
      </c>
      <c r="F14" s="278">
        <v>0.5</v>
      </c>
      <c r="G14" s="278">
        <v>0.45</v>
      </c>
      <c r="H14" s="278">
        <v>0.54</v>
      </c>
      <c r="I14" s="278">
        <v>0.43</v>
      </c>
      <c r="J14" s="278">
        <v>0.43</v>
      </c>
      <c r="K14" s="278">
        <v>0.41</v>
      </c>
      <c r="L14" s="278">
        <v>0.39</v>
      </c>
      <c r="M14" s="278">
        <v>0.43</v>
      </c>
      <c r="N14" s="375">
        <v>0.31</v>
      </c>
      <c r="O14" s="278">
        <v>0.36</v>
      </c>
      <c r="P14" s="278">
        <v>0.43</v>
      </c>
      <c r="Q14" s="278">
        <v>0.5</v>
      </c>
      <c r="R14" s="278">
        <v>0.43</v>
      </c>
      <c r="S14" s="278">
        <v>0.4</v>
      </c>
      <c r="T14" s="278">
        <v>0.4</v>
      </c>
      <c r="U14" s="278">
        <v>0.45</v>
      </c>
      <c r="V14" s="278">
        <v>0.5</v>
      </c>
      <c r="W14" s="127">
        <f t="shared" si="3"/>
        <v>16.279069767441868</v>
      </c>
      <c r="X14" s="307"/>
    </row>
    <row r="15" spans="1:24" x14ac:dyDescent="0.25">
      <c r="A15" s="126" t="s">
        <v>20</v>
      </c>
      <c r="B15" s="20">
        <f>+B16+B17</f>
        <v>44.07</v>
      </c>
      <c r="C15" s="278">
        <v>41.550000000000004</v>
      </c>
      <c r="D15" s="278">
        <v>40.67</v>
      </c>
      <c r="E15" s="278">
        <f>+E16+E17</f>
        <v>36.64</v>
      </c>
      <c r="F15" s="278">
        <f>+F16+F17</f>
        <v>35.909999999999997</v>
      </c>
      <c r="G15" s="278">
        <f>+G16+G17</f>
        <v>33.56</v>
      </c>
      <c r="H15" s="278">
        <v>33.339999999999996</v>
      </c>
      <c r="I15" s="278">
        <f>+I16+I17</f>
        <v>34.94</v>
      </c>
      <c r="J15" s="278">
        <f>+J16+J17</f>
        <v>35.130000000000003</v>
      </c>
      <c r="K15" s="278">
        <f>+K16+K17</f>
        <v>36.160000000000004</v>
      </c>
      <c r="L15" s="278">
        <v>37.36</v>
      </c>
      <c r="M15" s="278">
        <f>+M16+M17</f>
        <v>41.43</v>
      </c>
      <c r="N15" s="375">
        <v>37.159999999999997</v>
      </c>
      <c r="O15" s="278">
        <f>+O16+O17</f>
        <v>36.83</v>
      </c>
      <c r="P15" s="278">
        <f>+P16+P17</f>
        <v>38.450000000000003</v>
      </c>
      <c r="Q15" s="278">
        <f>+Q16+Q17</f>
        <v>36.86</v>
      </c>
      <c r="R15" s="278">
        <f t="shared" ref="R15:V15" si="7">+R16+R17</f>
        <v>38.660000000000004</v>
      </c>
      <c r="S15" s="278">
        <f t="shared" si="7"/>
        <v>40.24</v>
      </c>
      <c r="T15" s="278">
        <f t="shared" si="7"/>
        <v>38.33</v>
      </c>
      <c r="U15" s="278">
        <f t="shared" si="7"/>
        <v>42.07</v>
      </c>
      <c r="V15" s="278">
        <f t="shared" si="7"/>
        <v>35.96</v>
      </c>
      <c r="W15" s="127">
        <f t="shared" si="3"/>
        <v>2.3626530031312321</v>
      </c>
      <c r="X15" s="307"/>
    </row>
    <row r="16" spans="1:24" x14ac:dyDescent="0.25">
      <c r="A16" s="128" t="s">
        <v>17</v>
      </c>
      <c r="B16" s="20">
        <v>40.520000000000003</v>
      </c>
      <c r="C16" s="278">
        <v>37.950000000000003</v>
      </c>
      <c r="D16" s="278">
        <v>37.47</v>
      </c>
      <c r="E16" s="278">
        <v>33.14</v>
      </c>
      <c r="F16" s="278">
        <v>31.66</v>
      </c>
      <c r="G16" s="278">
        <v>29.06</v>
      </c>
      <c r="H16" s="278">
        <v>28.54</v>
      </c>
      <c r="I16" s="278">
        <v>30.34</v>
      </c>
      <c r="J16" s="278">
        <v>30.53</v>
      </c>
      <c r="K16" s="278">
        <v>32.06</v>
      </c>
      <c r="L16" s="278">
        <v>33.76</v>
      </c>
      <c r="M16" s="278">
        <v>37.630000000000003</v>
      </c>
      <c r="N16" s="375">
        <v>34.36</v>
      </c>
      <c r="O16" s="278">
        <v>33.729999999999997</v>
      </c>
      <c r="P16" s="278">
        <v>35.25</v>
      </c>
      <c r="Q16" s="278">
        <v>33.26</v>
      </c>
      <c r="R16" s="278">
        <v>34.96</v>
      </c>
      <c r="S16" s="278">
        <v>36.14</v>
      </c>
      <c r="T16" s="278">
        <v>34.08</v>
      </c>
      <c r="U16" s="278">
        <v>37.869999999999997</v>
      </c>
      <c r="V16" s="278">
        <v>31.66</v>
      </c>
      <c r="W16" s="127">
        <f t="shared" si="3"/>
        <v>3.7012774320340558</v>
      </c>
      <c r="X16" s="307"/>
    </row>
    <row r="17" spans="1:24" x14ac:dyDescent="0.25">
      <c r="A17" s="128" t="s">
        <v>18</v>
      </c>
      <c r="B17" s="20">
        <v>3.55</v>
      </c>
      <c r="C17" s="278">
        <v>3.6</v>
      </c>
      <c r="D17" s="278">
        <v>3.2</v>
      </c>
      <c r="E17" s="278">
        <v>3.5</v>
      </c>
      <c r="F17" s="278">
        <v>4.25</v>
      </c>
      <c r="G17" s="278">
        <v>4.5</v>
      </c>
      <c r="H17" s="278">
        <v>4.8</v>
      </c>
      <c r="I17" s="278">
        <v>4.5999999999999996</v>
      </c>
      <c r="J17" s="278">
        <v>4.5999999999999996</v>
      </c>
      <c r="K17" s="278">
        <v>4.0999999999999996</v>
      </c>
      <c r="L17" s="278">
        <v>3.6</v>
      </c>
      <c r="M17" s="278">
        <v>3.8</v>
      </c>
      <c r="N17" s="375">
        <v>2.8</v>
      </c>
      <c r="O17" s="278">
        <v>3.1</v>
      </c>
      <c r="P17" s="278">
        <v>3.2</v>
      </c>
      <c r="Q17" s="278">
        <v>3.6</v>
      </c>
      <c r="R17" s="278">
        <v>3.7</v>
      </c>
      <c r="S17" s="278">
        <v>4.0999999999999996</v>
      </c>
      <c r="T17" s="278">
        <v>4.25</v>
      </c>
      <c r="U17" s="278">
        <v>4.2</v>
      </c>
      <c r="V17" s="278">
        <v>4.3</v>
      </c>
      <c r="W17" s="127">
        <f t="shared" si="3"/>
        <v>-6.5217391304347778</v>
      </c>
      <c r="X17" s="307"/>
    </row>
    <row r="18" spans="1:24" x14ac:dyDescent="0.25">
      <c r="A18" s="124" t="s">
        <v>235</v>
      </c>
      <c r="B18" s="12">
        <f t="shared" ref="B18:G18" si="8">SUM(B19:B21)</f>
        <v>5.46</v>
      </c>
      <c r="C18" s="12">
        <f t="shared" si="8"/>
        <v>5.3100000000000005</v>
      </c>
      <c r="D18" s="12">
        <f t="shared" si="8"/>
        <v>2.97</v>
      </c>
      <c r="E18" s="12">
        <f t="shared" si="8"/>
        <v>3.31</v>
      </c>
      <c r="F18" s="12">
        <f t="shared" si="8"/>
        <v>6.22</v>
      </c>
      <c r="G18" s="12">
        <f t="shared" si="8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68">
        <v>2.16</v>
      </c>
      <c r="O18" s="12">
        <f>SUM(O19:O21)</f>
        <v>1.22</v>
      </c>
      <c r="P18" s="12">
        <f>SUM(P19:P21)</f>
        <v>2.04</v>
      </c>
      <c r="Q18" s="12">
        <f>SUM(Q19:Q21)</f>
        <v>2</v>
      </c>
      <c r="R18" s="12">
        <f t="shared" ref="R18" si="9">SUM(R19:R21)</f>
        <v>4.33</v>
      </c>
      <c r="S18" s="12">
        <f t="shared" ref="S18" si="10">SUM(S19:S21)</f>
        <v>3.48</v>
      </c>
      <c r="T18" s="12">
        <f t="shared" ref="T18" si="11">SUM(T19:T21)</f>
        <v>3.8600000000000003</v>
      </c>
      <c r="U18" s="12">
        <f t="shared" ref="U18" si="12">SUM(U19:U21)</f>
        <v>1.17</v>
      </c>
      <c r="V18" s="12">
        <f t="shared" ref="V18" si="13">SUM(V19:V21)</f>
        <v>1.2999999999999998</v>
      </c>
      <c r="W18" s="125">
        <f t="shared" si="3"/>
        <v>-68.97374701670644</v>
      </c>
      <c r="X18" s="307"/>
    </row>
    <row r="19" spans="1:24" x14ac:dyDescent="0.25">
      <c r="A19" s="126" t="s">
        <v>122</v>
      </c>
      <c r="B19" s="20">
        <v>3.84</v>
      </c>
      <c r="C19" s="278">
        <v>3.85</v>
      </c>
      <c r="D19" s="278">
        <v>1.96</v>
      </c>
      <c r="E19" s="278">
        <v>0.4</v>
      </c>
      <c r="F19" s="278">
        <v>1.51</v>
      </c>
      <c r="G19" s="278">
        <v>0.45</v>
      </c>
      <c r="H19" s="278">
        <v>2.19</v>
      </c>
      <c r="I19" s="278">
        <v>1.9</v>
      </c>
      <c r="J19" s="278">
        <v>2.2599999999999998</v>
      </c>
      <c r="K19" s="278">
        <v>0.41</v>
      </c>
      <c r="L19" s="278">
        <v>2.5099999999999998</v>
      </c>
      <c r="M19" s="278">
        <v>0.98</v>
      </c>
      <c r="N19" s="375">
        <v>0.87</v>
      </c>
      <c r="O19" s="278">
        <v>0.08</v>
      </c>
      <c r="P19" s="278">
        <v>0.06</v>
      </c>
      <c r="Q19" s="278">
        <v>0.26</v>
      </c>
      <c r="R19" s="278">
        <v>1.99</v>
      </c>
      <c r="S19" s="278">
        <v>2.58</v>
      </c>
      <c r="T19" s="278">
        <v>1.75</v>
      </c>
      <c r="U19" s="278">
        <v>0.32</v>
      </c>
      <c r="V19" s="278">
        <v>0.27</v>
      </c>
      <c r="W19" s="127">
        <f t="shared" si="3"/>
        <v>-88.053097345132741</v>
      </c>
      <c r="X19" s="307"/>
    </row>
    <row r="20" spans="1:24" x14ac:dyDescent="0.25">
      <c r="A20" s="126" t="s">
        <v>123</v>
      </c>
      <c r="B20" s="20">
        <v>0.63</v>
      </c>
      <c r="C20" s="278">
        <v>0.26</v>
      </c>
      <c r="D20" s="278">
        <v>0.2</v>
      </c>
      <c r="E20" s="278">
        <v>0.1</v>
      </c>
      <c r="F20" s="278">
        <v>0.03</v>
      </c>
      <c r="G20" s="278">
        <v>1.1399999999999999</v>
      </c>
      <c r="H20" s="278">
        <v>1.78</v>
      </c>
      <c r="I20" s="278">
        <v>0.23</v>
      </c>
      <c r="J20" s="278">
        <v>1.58</v>
      </c>
      <c r="K20" s="278">
        <v>1.44</v>
      </c>
      <c r="L20" s="278">
        <v>0</v>
      </c>
      <c r="M20" s="278">
        <v>0.28000000000000003</v>
      </c>
      <c r="N20" s="375">
        <v>0.3</v>
      </c>
      <c r="O20" s="278">
        <v>0.28999999999999998</v>
      </c>
      <c r="P20" s="278">
        <v>0.57999999999999996</v>
      </c>
      <c r="Q20" s="278">
        <v>0.69</v>
      </c>
      <c r="R20" s="278">
        <v>0.54</v>
      </c>
      <c r="S20" s="278">
        <v>0</v>
      </c>
      <c r="T20" s="278">
        <v>0.6</v>
      </c>
      <c r="U20" s="278">
        <v>0.62</v>
      </c>
      <c r="V20" s="278">
        <v>0.43</v>
      </c>
      <c r="W20" s="127">
        <f t="shared" si="3"/>
        <v>-72.784810126582272</v>
      </c>
      <c r="X20" s="307"/>
    </row>
    <row r="21" spans="1:24" x14ac:dyDescent="0.25">
      <c r="A21" s="129" t="s">
        <v>112</v>
      </c>
      <c r="B21" s="130">
        <v>0.99</v>
      </c>
      <c r="C21" s="279">
        <v>1.2</v>
      </c>
      <c r="D21" s="279">
        <v>0.81</v>
      </c>
      <c r="E21" s="279">
        <v>2.81</v>
      </c>
      <c r="F21" s="279">
        <v>4.68</v>
      </c>
      <c r="G21" s="279">
        <v>4.17</v>
      </c>
      <c r="H21" s="279">
        <v>1.73</v>
      </c>
      <c r="I21" s="279">
        <v>0.17</v>
      </c>
      <c r="J21" s="279">
        <v>0.35</v>
      </c>
      <c r="K21" s="279">
        <v>1.6</v>
      </c>
      <c r="L21" s="279">
        <v>1.41</v>
      </c>
      <c r="M21" s="279">
        <v>2.06</v>
      </c>
      <c r="N21" s="376">
        <v>0.99</v>
      </c>
      <c r="O21" s="279">
        <v>0.85</v>
      </c>
      <c r="P21" s="279">
        <v>1.4</v>
      </c>
      <c r="Q21" s="279">
        <v>1.05</v>
      </c>
      <c r="R21" s="279">
        <v>1.8</v>
      </c>
      <c r="S21" s="279">
        <v>0.9</v>
      </c>
      <c r="T21" s="279">
        <v>1.51</v>
      </c>
      <c r="U21" s="279">
        <v>0.23</v>
      </c>
      <c r="V21" s="279">
        <v>0.6</v>
      </c>
      <c r="W21" s="131">
        <f t="shared" si="3"/>
        <v>71.428571428571445</v>
      </c>
      <c r="X21" s="307"/>
    </row>
    <row r="22" spans="1:24" x14ac:dyDescent="0.25">
      <c r="A22" s="520" t="s">
        <v>23</v>
      </c>
      <c r="X22" s="307"/>
    </row>
    <row r="23" spans="1:24" x14ac:dyDescent="0.25">
      <c r="A23" s="22" t="s">
        <v>124</v>
      </c>
      <c r="X23" s="307"/>
    </row>
    <row r="24" spans="1:24" x14ac:dyDescent="0.25">
      <c r="A24" s="3" t="s">
        <v>125</v>
      </c>
      <c r="B24" s="215"/>
      <c r="C24" s="216"/>
    </row>
    <row r="25" spans="1:24" x14ac:dyDescent="0.25">
      <c r="A25" s="3" t="s">
        <v>207</v>
      </c>
      <c r="C25" s="216"/>
      <c r="D25" s="261"/>
    </row>
    <row r="26" spans="1:24" x14ac:dyDescent="0.25">
      <c r="C26" s="310"/>
      <c r="D26" s="261"/>
    </row>
  </sheetData>
  <mergeCells count="3">
    <mergeCell ref="B6:M6"/>
    <mergeCell ref="N6:W6"/>
    <mergeCell ref="A6:A7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9"/>
  <sheetViews>
    <sheetView showGridLines="0" zoomScale="73" zoomScaleNormal="73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K18" sqref="K18"/>
    </sheetView>
  </sheetViews>
  <sheetFormatPr baseColWidth="10" defaultRowHeight="15" x14ac:dyDescent="0.25"/>
  <cols>
    <col min="1" max="1" width="21.28515625" customWidth="1"/>
    <col min="3" max="3" width="11.42578125" style="289"/>
    <col min="4" max="22" width="11.42578125" style="307"/>
    <col min="23" max="23" width="11.140625" bestFit="1" customWidth="1"/>
  </cols>
  <sheetData>
    <row r="1" spans="1:23" x14ac:dyDescent="0.25">
      <c r="A1" s="29" t="s">
        <v>199</v>
      </c>
    </row>
    <row r="3" spans="1:23" x14ac:dyDescent="0.25">
      <c r="A3" s="14" t="s">
        <v>126</v>
      </c>
    </row>
    <row r="4" spans="1:23" x14ac:dyDescent="0.25">
      <c r="A4" s="55" t="s">
        <v>258</v>
      </c>
    </row>
    <row r="5" spans="1:23" x14ac:dyDescent="0.25">
      <c r="A5" s="56" t="s">
        <v>213</v>
      </c>
    </row>
    <row r="6" spans="1:23" x14ac:dyDescent="0.25">
      <c r="A6" s="523" t="s">
        <v>127</v>
      </c>
      <c r="B6" s="530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>
        <v>2019</v>
      </c>
      <c r="O6" s="530"/>
      <c r="P6" s="530"/>
      <c r="Q6" s="530"/>
      <c r="R6" s="530"/>
      <c r="S6" s="530"/>
      <c r="T6" s="530"/>
      <c r="U6" s="530"/>
      <c r="V6" s="530"/>
      <c r="W6" s="530"/>
    </row>
    <row r="7" spans="1:23" ht="30" customHeight="1" x14ac:dyDescent="0.25">
      <c r="A7" s="525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8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85" t="s">
        <v>5</v>
      </c>
      <c r="S7" s="494" t="s">
        <v>6</v>
      </c>
      <c r="T7" s="485" t="s">
        <v>7</v>
      </c>
      <c r="U7" s="500" t="s">
        <v>8</v>
      </c>
      <c r="V7" s="517" t="s">
        <v>9</v>
      </c>
      <c r="W7" s="517" t="s">
        <v>275</v>
      </c>
    </row>
    <row r="8" spans="1:23" x14ac:dyDescent="0.25">
      <c r="A8" s="135" t="s">
        <v>13</v>
      </c>
      <c r="B8" s="132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39">
        <v>12319</v>
      </c>
      <c r="O8" s="6">
        <v>11901</v>
      </c>
      <c r="P8" s="6">
        <f>SUM(P9:P10)</f>
        <v>12990</v>
      </c>
      <c r="Q8" s="6">
        <f>SUM(Q9:Q10)</f>
        <v>12543</v>
      </c>
      <c r="R8" s="6">
        <f t="shared" ref="R8" si="1">SUM(R9:R10)</f>
        <v>13301</v>
      </c>
      <c r="S8" s="6">
        <f t="shared" ref="S8" si="2">SUM(S9:S10)</f>
        <v>11892</v>
      </c>
      <c r="T8" s="6">
        <f t="shared" ref="T8" si="3">SUM(T9:T10)</f>
        <v>11877</v>
      </c>
      <c r="U8" s="6">
        <f t="shared" ref="U8" si="4">SUM(U9:U10)</f>
        <v>12482</v>
      </c>
      <c r="V8" s="6">
        <f t="shared" ref="V8" si="5">SUM(V9:V10)</f>
        <v>10008</v>
      </c>
      <c r="W8" s="38">
        <f>+IFERROR((V8/J8-1)*100,"-")</f>
        <v>7.74033803423404</v>
      </c>
    </row>
    <row r="9" spans="1:23" x14ac:dyDescent="0.25">
      <c r="A9" s="136" t="s">
        <v>128</v>
      </c>
      <c r="B9" s="180">
        <v>8938</v>
      </c>
      <c r="C9" s="292">
        <v>7100</v>
      </c>
      <c r="D9" s="314">
        <v>7200</v>
      </c>
      <c r="E9" s="314">
        <v>6045</v>
      </c>
      <c r="F9" s="314">
        <v>5496</v>
      </c>
      <c r="G9" s="314">
        <v>4680</v>
      </c>
      <c r="H9" s="314">
        <v>4675</v>
      </c>
      <c r="I9" s="314">
        <v>5196</v>
      </c>
      <c r="J9" s="314">
        <v>3690</v>
      </c>
      <c r="K9" s="314">
        <v>5477</v>
      </c>
      <c r="L9" s="314">
        <v>6471</v>
      </c>
      <c r="M9" s="314">
        <v>5991</v>
      </c>
      <c r="N9" s="377">
        <v>6021</v>
      </c>
      <c r="O9" s="314">
        <v>5618</v>
      </c>
      <c r="P9" s="314">
        <v>6320</v>
      </c>
      <c r="Q9" s="314">
        <v>6107</v>
      </c>
      <c r="R9" s="314">
        <v>6486</v>
      </c>
      <c r="S9" s="314">
        <v>5355</v>
      </c>
      <c r="T9" s="314">
        <v>5734</v>
      </c>
      <c r="U9" s="314">
        <v>5665</v>
      </c>
      <c r="V9" s="314">
        <v>4343</v>
      </c>
      <c r="W9" s="378">
        <f>+IFERROR((V9/J9-1)*100,"-")</f>
        <v>17.696476964769658</v>
      </c>
    </row>
    <row r="10" spans="1:23" x14ac:dyDescent="0.25">
      <c r="A10" s="137" t="s">
        <v>129</v>
      </c>
      <c r="B10" s="178">
        <v>6692</v>
      </c>
      <c r="C10" s="179">
        <v>6184</v>
      </c>
      <c r="D10" s="179">
        <v>7096</v>
      </c>
      <c r="E10" s="179">
        <v>5977</v>
      </c>
      <c r="F10" s="179">
        <v>5993</v>
      </c>
      <c r="G10" s="179">
        <v>5699</v>
      </c>
      <c r="H10" s="179">
        <v>5833</v>
      </c>
      <c r="I10" s="179">
        <v>5726</v>
      </c>
      <c r="J10" s="179">
        <v>5599</v>
      </c>
      <c r="K10" s="179">
        <v>6325</v>
      </c>
      <c r="L10" s="179">
        <v>6409</v>
      </c>
      <c r="M10" s="179">
        <v>7396</v>
      </c>
      <c r="N10" s="379">
        <v>6298</v>
      </c>
      <c r="O10" s="179">
        <v>6283</v>
      </c>
      <c r="P10" s="179">
        <v>6670</v>
      </c>
      <c r="Q10" s="179">
        <v>6436</v>
      </c>
      <c r="R10" s="179">
        <v>6815</v>
      </c>
      <c r="S10" s="179">
        <v>6537</v>
      </c>
      <c r="T10" s="179">
        <v>6143</v>
      </c>
      <c r="U10" s="179">
        <v>6817</v>
      </c>
      <c r="V10" s="179">
        <v>5665</v>
      </c>
      <c r="W10" s="380">
        <f>+IFERROR((V10/J10-1)*100,"-")</f>
        <v>1.1787819253438192</v>
      </c>
    </row>
    <row r="11" spans="1:23" x14ac:dyDescent="0.25">
      <c r="A11" s="2" t="s">
        <v>23</v>
      </c>
    </row>
    <row r="12" spans="1:23" x14ac:dyDescent="0.25">
      <c r="A12" s="521" t="s">
        <v>125</v>
      </c>
    </row>
    <row r="13" spans="1:23" x14ac:dyDescent="0.25">
      <c r="A13" s="3" t="s">
        <v>207</v>
      </c>
    </row>
    <row r="19" spans="13:13" x14ac:dyDescent="0.25">
      <c r="M19" s="215"/>
    </row>
  </sheetData>
  <mergeCells count="3">
    <mergeCell ref="N6:W6"/>
    <mergeCell ref="A6:A7"/>
    <mergeCell ref="B6:M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9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N17" sqref="N17"/>
    </sheetView>
  </sheetViews>
  <sheetFormatPr baseColWidth="10" defaultRowHeight="15" x14ac:dyDescent="0.25"/>
  <cols>
    <col min="1" max="1" width="14" customWidth="1"/>
    <col min="3" max="3" width="11.42578125" style="290"/>
    <col min="4" max="22" width="11.42578125" style="307"/>
    <col min="23" max="23" width="11.42578125" bestFit="1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ht="14.25" customHeight="1" x14ac:dyDescent="0.25">
      <c r="A3" s="14" t="s">
        <v>130</v>
      </c>
    </row>
    <row r="4" spans="1:24" x14ac:dyDescent="0.25">
      <c r="A4" s="56" t="s">
        <v>259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x14ac:dyDescent="0.25">
      <c r="A5" s="56" t="s">
        <v>213</v>
      </c>
    </row>
    <row r="6" spans="1:24" x14ac:dyDescent="0.25">
      <c r="A6" s="552" t="s">
        <v>131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5">
        <v>2019</v>
      </c>
      <c r="O6" s="549"/>
      <c r="P6" s="549"/>
      <c r="Q6" s="549"/>
      <c r="R6" s="549"/>
      <c r="S6" s="549"/>
      <c r="T6" s="549"/>
      <c r="U6" s="549"/>
      <c r="V6" s="549"/>
      <c r="W6" s="550"/>
    </row>
    <row r="7" spans="1:24" ht="25.5" x14ac:dyDescent="0.25">
      <c r="A7" s="569"/>
      <c r="B7" s="448" t="s">
        <v>1</v>
      </c>
      <c r="C7" s="461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3" t="s">
        <v>1</v>
      </c>
      <c r="O7" s="458" t="s">
        <v>2</v>
      </c>
      <c r="P7" s="448" t="s">
        <v>3</v>
      </c>
      <c r="Q7" s="458" t="s">
        <v>4</v>
      </c>
      <c r="R7" s="485" t="s">
        <v>5</v>
      </c>
      <c r="S7" s="494" t="s">
        <v>6</v>
      </c>
      <c r="T7" s="485" t="s">
        <v>7</v>
      </c>
      <c r="U7" s="500" t="s">
        <v>8</v>
      </c>
      <c r="V7" s="517" t="s">
        <v>9</v>
      </c>
      <c r="W7" s="517" t="s">
        <v>275</v>
      </c>
    </row>
    <row r="8" spans="1:24" x14ac:dyDescent="0.25">
      <c r="A8" s="139" t="s">
        <v>13</v>
      </c>
      <c r="B8" s="116">
        <f>SUM(B9:B25)</f>
        <v>8937.92</v>
      </c>
      <c r="C8" s="117">
        <f>SUM(C9:C25)</f>
        <v>7099.5600000000013</v>
      </c>
      <c r="D8" s="117">
        <v>7199.869999999999</v>
      </c>
      <c r="E8" s="117">
        <f>SUM(E9:E25)</f>
        <v>6045.12</v>
      </c>
      <c r="F8" s="117">
        <f>SUM(F9:F25)</f>
        <v>5496.45</v>
      </c>
      <c r="G8" s="117">
        <f>SUM(G9:G25)</f>
        <v>4679.68</v>
      </c>
      <c r="H8" s="117">
        <v>4674.87</v>
      </c>
      <c r="I8" s="117">
        <f>SUM(I9:I25)</f>
        <v>5195.5999999999995</v>
      </c>
      <c r="J8" s="117">
        <f>SUM(J9:J25)</f>
        <v>3690.09</v>
      </c>
      <c r="K8" s="117">
        <f>SUM(K9:K25)</f>
        <v>5477.34</v>
      </c>
      <c r="L8" s="117">
        <f>SUM(L9:L25)</f>
        <v>6470.9900000000007</v>
      </c>
      <c r="M8" s="117">
        <f>SUM(M9:M25)</f>
        <v>5990.58</v>
      </c>
      <c r="N8" s="381">
        <v>6021</v>
      </c>
      <c r="O8" s="117">
        <f>SUM(O9:O25)</f>
        <v>5618</v>
      </c>
      <c r="P8" s="117">
        <f>SUM(P9:P25)</f>
        <v>6320</v>
      </c>
      <c r="Q8" s="117">
        <f>SUM(Q9:Q25)</f>
        <v>6107</v>
      </c>
      <c r="R8" s="117">
        <f>SUM(R9:R25)</f>
        <v>6486</v>
      </c>
      <c r="S8" s="117">
        <f>SUM(S9:S25)</f>
        <v>5355</v>
      </c>
      <c r="T8" s="117">
        <f t="shared" ref="T8:U8" si="0">SUM(T9:T25)</f>
        <v>5734</v>
      </c>
      <c r="U8" s="117">
        <f t="shared" si="0"/>
        <v>5665</v>
      </c>
      <c r="V8" s="117">
        <f>SUM(V9:V25)</f>
        <v>4343</v>
      </c>
      <c r="W8" s="382">
        <f t="shared" ref="W8:W25" si="1">+IFERROR((V8/J8-1)*100,"-")</f>
        <v>17.693606389004056</v>
      </c>
    </row>
    <row r="9" spans="1:24" x14ac:dyDescent="0.25">
      <c r="A9" s="97" t="s">
        <v>31</v>
      </c>
      <c r="B9" s="145">
        <v>2415.6799999999998</v>
      </c>
      <c r="C9" s="258">
        <v>2552.71</v>
      </c>
      <c r="D9" s="258">
        <v>2983.78</v>
      </c>
      <c r="E9" s="258">
        <v>1575.72</v>
      </c>
      <c r="F9" s="258">
        <v>1355.48</v>
      </c>
      <c r="G9" s="258">
        <v>1233.51</v>
      </c>
      <c r="H9" s="258">
        <v>984.6</v>
      </c>
      <c r="I9" s="258">
        <v>755</v>
      </c>
      <c r="J9" s="258">
        <v>241.9</v>
      </c>
      <c r="K9" s="258">
        <v>539.20000000000005</v>
      </c>
      <c r="L9" s="258">
        <v>1830</v>
      </c>
      <c r="M9" s="258">
        <v>1215.27</v>
      </c>
      <c r="N9" s="383">
        <v>1138</v>
      </c>
      <c r="O9" s="258">
        <v>1106</v>
      </c>
      <c r="P9" s="258">
        <f>+VLOOKUP(A9,[2]V_Ventanilla!$B$8:$F$24,5,FALSE)</f>
        <v>1641</v>
      </c>
      <c r="Q9" s="258">
        <v>2281</v>
      </c>
      <c r="R9" s="258">
        <v>2541</v>
      </c>
      <c r="S9" s="258">
        <v>1228</v>
      </c>
      <c r="T9" s="258">
        <v>429</v>
      </c>
      <c r="U9" s="258">
        <v>432</v>
      </c>
      <c r="V9" s="258">
        <v>301</v>
      </c>
      <c r="W9" s="384">
        <f t="shared" si="1"/>
        <v>24.43158329888384</v>
      </c>
    </row>
    <row r="10" spans="1:24" x14ac:dyDescent="0.25">
      <c r="A10" s="97" t="s">
        <v>32</v>
      </c>
      <c r="B10" s="145">
        <v>656.66</v>
      </c>
      <c r="C10" s="258">
        <v>323.05</v>
      </c>
      <c r="D10" s="258">
        <v>557.79999999999995</v>
      </c>
      <c r="E10" s="258">
        <v>613.94000000000005</v>
      </c>
      <c r="F10" s="258">
        <v>613.4</v>
      </c>
      <c r="G10" s="258">
        <v>334.92</v>
      </c>
      <c r="H10" s="258">
        <v>411.96</v>
      </c>
      <c r="I10" s="258">
        <v>386.6</v>
      </c>
      <c r="J10" s="258">
        <v>260.42</v>
      </c>
      <c r="K10" s="258">
        <v>346.13</v>
      </c>
      <c r="L10" s="258">
        <v>461.6</v>
      </c>
      <c r="M10" s="258">
        <v>355.1</v>
      </c>
      <c r="N10" s="383">
        <v>205</v>
      </c>
      <c r="O10" s="258">
        <v>478</v>
      </c>
      <c r="P10" s="258">
        <f>+VLOOKUP(A10,[2]V_Ventanilla!$B$8:$F$24,5,FALSE)</f>
        <v>366</v>
      </c>
      <c r="Q10" s="258">
        <v>13</v>
      </c>
      <c r="R10" s="258">
        <v>16</v>
      </c>
      <c r="S10" s="258">
        <v>180</v>
      </c>
      <c r="T10" s="258">
        <v>167</v>
      </c>
      <c r="U10" s="258">
        <v>138</v>
      </c>
      <c r="V10" s="258">
        <v>175</v>
      </c>
      <c r="W10" s="384">
        <f t="shared" si="1"/>
        <v>-32.800860148990097</v>
      </c>
    </row>
    <row r="11" spans="1:24" x14ac:dyDescent="0.25">
      <c r="A11" s="97" t="s">
        <v>52</v>
      </c>
      <c r="B11" s="145">
        <v>149.28</v>
      </c>
      <c r="C11" s="258">
        <v>85.13</v>
      </c>
      <c r="D11" s="258">
        <v>90.99</v>
      </c>
      <c r="E11" s="258">
        <v>114.46</v>
      </c>
      <c r="F11" s="258">
        <v>51.05</v>
      </c>
      <c r="G11" s="258">
        <v>65.94</v>
      </c>
      <c r="H11" s="258">
        <v>56.05</v>
      </c>
      <c r="I11" s="258">
        <v>101.6</v>
      </c>
      <c r="J11" s="258">
        <v>140.69999999999999</v>
      </c>
      <c r="K11" s="258">
        <v>241.3</v>
      </c>
      <c r="L11" s="258">
        <v>94.9</v>
      </c>
      <c r="M11" s="258">
        <v>93.4</v>
      </c>
      <c r="N11" s="383">
        <v>154</v>
      </c>
      <c r="O11" s="258">
        <v>18</v>
      </c>
      <c r="P11" s="258">
        <f>+VLOOKUP(A11,[2]V_Ventanilla!$B$8:$F$24,5,FALSE)</f>
        <v>71</v>
      </c>
      <c r="Q11" s="258">
        <v>70</v>
      </c>
      <c r="R11" s="258">
        <v>85</v>
      </c>
      <c r="S11" s="258">
        <v>120</v>
      </c>
      <c r="T11" s="258">
        <v>96</v>
      </c>
      <c r="U11" s="258">
        <v>94</v>
      </c>
      <c r="V11" s="258">
        <v>76</v>
      </c>
      <c r="W11" s="384">
        <f t="shared" si="1"/>
        <v>-45.984363894811651</v>
      </c>
    </row>
    <row r="12" spans="1:24" x14ac:dyDescent="0.25">
      <c r="A12" s="97" t="s">
        <v>33</v>
      </c>
      <c r="B12" s="145">
        <v>2.95</v>
      </c>
      <c r="C12" s="146">
        <v>1.73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385">
        <v>16</v>
      </c>
      <c r="O12" s="146">
        <v>46</v>
      </c>
      <c r="P12" s="146">
        <f>+VLOOKUP(A12,[2]V_Ventanilla!$B$8:$F$24,5,FALSE)</f>
        <v>87</v>
      </c>
      <c r="Q12" s="146">
        <v>30</v>
      </c>
      <c r="R12" s="146">
        <v>140</v>
      </c>
      <c r="S12" s="146">
        <v>88</v>
      </c>
      <c r="T12" s="146">
        <v>89</v>
      </c>
      <c r="U12" s="146">
        <v>58</v>
      </c>
      <c r="V12" s="146">
        <v>26</v>
      </c>
      <c r="W12" s="384" t="str">
        <f t="shared" si="1"/>
        <v>-</v>
      </c>
    </row>
    <row r="13" spans="1:24" x14ac:dyDescent="0.25">
      <c r="A13" s="140" t="s">
        <v>132</v>
      </c>
      <c r="B13" s="145">
        <v>57.54</v>
      </c>
      <c r="C13" s="258">
        <v>55.33</v>
      </c>
      <c r="D13" s="258">
        <v>63.67</v>
      </c>
      <c r="E13" s="258">
        <v>47.42</v>
      </c>
      <c r="F13" s="258">
        <v>35.799999999999997</v>
      </c>
      <c r="G13" s="258">
        <v>32.159999999999997</v>
      </c>
      <c r="H13" s="258">
        <v>33.450000000000003</v>
      </c>
      <c r="I13" s="258">
        <v>17.600000000000001</v>
      </c>
      <c r="J13" s="258">
        <v>27.85</v>
      </c>
      <c r="K13" s="258">
        <v>34.5</v>
      </c>
      <c r="L13" s="258">
        <v>38.5</v>
      </c>
      <c r="M13" s="258">
        <v>40.08</v>
      </c>
      <c r="N13" s="383">
        <v>69</v>
      </c>
      <c r="O13" s="258">
        <v>40</v>
      </c>
      <c r="P13" s="258">
        <f>+VLOOKUP(A13,[2]V_Ventanilla!$B$8:$F$24,5,FALSE)</f>
        <v>47</v>
      </c>
      <c r="Q13" s="258">
        <v>50</v>
      </c>
      <c r="R13" s="258">
        <v>37</v>
      </c>
      <c r="S13" s="258">
        <v>30</v>
      </c>
      <c r="T13" s="258">
        <v>17</v>
      </c>
      <c r="U13" s="258">
        <v>33</v>
      </c>
      <c r="V13" s="258">
        <v>27</v>
      </c>
      <c r="W13" s="384">
        <f t="shared" si="1"/>
        <v>-3.0520646319569189</v>
      </c>
    </row>
    <row r="14" spans="1:24" x14ac:dyDescent="0.25">
      <c r="A14" s="140" t="s">
        <v>53</v>
      </c>
      <c r="B14" s="145">
        <v>105.57</v>
      </c>
      <c r="C14" s="258">
        <v>0</v>
      </c>
      <c r="D14" s="258">
        <v>20.58</v>
      </c>
      <c r="E14" s="258">
        <v>36.4</v>
      </c>
      <c r="F14" s="258">
        <v>7</v>
      </c>
      <c r="G14" s="258">
        <v>2.4500000000000002</v>
      </c>
      <c r="H14" s="258">
        <v>0</v>
      </c>
      <c r="I14" s="258">
        <v>147</v>
      </c>
      <c r="J14" s="258">
        <v>34.049999999999997</v>
      </c>
      <c r="K14" s="258">
        <v>78.400000000000006</v>
      </c>
      <c r="L14" s="258">
        <v>86.5</v>
      </c>
      <c r="M14" s="258">
        <v>53.97</v>
      </c>
      <c r="N14" s="383">
        <v>19</v>
      </c>
      <c r="O14" s="258">
        <v>40</v>
      </c>
      <c r="P14" s="258">
        <f>+VLOOKUP(A14,[2]V_Ventanilla!$B$8:$F$24,5,FALSE)</f>
        <v>18</v>
      </c>
      <c r="Q14" s="258">
        <v>43</v>
      </c>
      <c r="R14" s="258">
        <v>30</v>
      </c>
      <c r="S14" s="258">
        <v>38</v>
      </c>
      <c r="T14" s="258">
        <v>55</v>
      </c>
      <c r="U14" s="258">
        <v>42</v>
      </c>
      <c r="V14" s="258">
        <v>33</v>
      </c>
      <c r="W14" s="384">
        <f t="shared" si="1"/>
        <v>-3.083700440528625</v>
      </c>
    </row>
    <row r="15" spans="1:24" x14ac:dyDescent="0.25">
      <c r="A15" s="140" t="s">
        <v>54</v>
      </c>
      <c r="B15" s="145">
        <v>13.92</v>
      </c>
      <c r="C15" s="258">
        <v>17.760000000000002</v>
      </c>
      <c r="D15" s="258">
        <v>17.010000000000002</v>
      </c>
      <c r="E15" s="258">
        <v>12.18</v>
      </c>
      <c r="F15" s="258">
        <v>13.23</v>
      </c>
      <c r="G15" s="258">
        <v>17.89</v>
      </c>
      <c r="H15" s="258">
        <v>25.65</v>
      </c>
      <c r="I15" s="258">
        <v>4.7</v>
      </c>
      <c r="J15" s="258">
        <v>10.54</v>
      </c>
      <c r="K15" s="258">
        <v>8.36</v>
      </c>
      <c r="L15" s="258">
        <v>16.190000000000001</v>
      </c>
      <c r="M15" s="258">
        <v>29.98</v>
      </c>
      <c r="N15" s="383">
        <v>20</v>
      </c>
      <c r="O15" s="258">
        <v>5</v>
      </c>
      <c r="P15" s="258">
        <f>+VLOOKUP(A15,[2]V_Ventanilla!$B$8:$F$24,5,FALSE)</f>
        <v>6</v>
      </c>
      <c r="Q15" s="258">
        <v>13</v>
      </c>
      <c r="R15" s="258">
        <v>5</v>
      </c>
      <c r="S15" s="258">
        <v>19</v>
      </c>
      <c r="T15" s="258">
        <v>2</v>
      </c>
      <c r="U15" s="258">
        <v>13</v>
      </c>
      <c r="V15" s="258">
        <v>16</v>
      </c>
      <c r="W15" s="384">
        <f t="shared" si="1"/>
        <v>51.802656546489565</v>
      </c>
    </row>
    <row r="16" spans="1:24" x14ac:dyDescent="0.25">
      <c r="A16" s="97" t="s">
        <v>34</v>
      </c>
      <c r="B16" s="145">
        <v>114.18</v>
      </c>
      <c r="C16" s="258">
        <v>74.16</v>
      </c>
      <c r="D16" s="258">
        <v>102.6</v>
      </c>
      <c r="E16" s="258">
        <v>97.1</v>
      </c>
      <c r="F16" s="258">
        <v>263.63</v>
      </c>
      <c r="G16" s="258">
        <v>305.98</v>
      </c>
      <c r="H16" s="258">
        <v>194.1</v>
      </c>
      <c r="I16" s="258">
        <v>416.4</v>
      </c>
      <c r="J16" s="258">
        <v>221.48</v>
      </c>
      <c r="K16" s="258">
        <v>707.96</v>
      </c>
      <c r="L16" s="258">
        <v>595.70000000000005</v>
      </c>
      <c r="M16" s="258">
        <v>494.1</v>
      </c>
      <c r="N16" s="383">
        <v>737</v>
      </c>
      <c r="O16" s="258">
        <v>1217</v>
      </c>
      <c r="P16" s="258">
        <f>+VLOOKUP(A16,[2]V_Ventanilla!$B$8:$F$24,5,FALSE)</f>
        <v>687</v>
      </c>
      <c r="Q16" s="258">
        <v>211</v>
      </c>
      <c r="R16" s="258">
        <v>416</v>
      </c>
      <c r="S16" s="258">
        <v>1104</v>
      </c>
      <c r="T16" s="258">
        <v>1978</v>
      </c>
      <c r="U16" s="258">
        <v>1794</v>
      </c>
      <c r="V16" s="258">
        <v>798</v>
      </c>
      <c r="W16" s="384">
        <f t="shared" si="1"/>
        <v>260.30341340075853</v>
      </c>
    </row>
    <row r="17" spans="1:23" x14ac:dyDescent="0.25">
      <c r="A17" s="97" t="s">
        <v>48</v>
      </c>
      <c r="B17" s="145">
        <v>658.78</v>
      </c>
      <c r="C17" s="258">
        <v>321.63</v>
      </c>
      <c r="D17" s="258">
        <v>498.28</v>
      </c>
      <c r="E17" s="258">
        <v>587.45000000000005</v>
      </c>
      <c r="F17" s="258">
        <v>515.87</v>
      </c>
      <c r="G17" s="258">
        <v>512.59</v>
      </c>
      <c r="H17" s="258">
        <v>527.41999999999996</v>
      </c>
      <c r="I17" s="258">
        <v>658.5</v>
      </c>
      <c r="J17" s="258">
        <v>275.8</v>
      </c>
      <c r="K17" s="258">
        <v>407.11</v>
      </c>
      <c r="L17" s="258">
        <v>280.60000000000002</v>
      </c>
      <c r="M17" s="258">
        <v>283.10000000000002</v>
      </c>
      <c r="N17" s="383">
        <v>407</v>
      </c>
      <c r="O17" s="258">
        <v>412</v>
      </c>
      <c r="P17" s="258">
        <f>+VLOOKUP(A17,[2]V_Ventanilla!$B$8:$F$24,5,FALSE)</f>
        <v>459</v>
      </c>
      <c r="Q17" s="258">
        <v>408</v>
      </c>
      <c r="R17" s="258">
        <v>364</v>
      </c>
      <c r="S17" s="258">
        <v>529</v>
      </c>
      <c r="T17" s="258">
        <v>360</v>
      </c>
      <c r="U17" s="258">
        <v>382</v>
      </c>
      <c r="V17" s="258">
        <v>646</v>
      </c>
      <c r="W17" s="384">
        <f t="shared" si="1"/>
        <v>134.22770123277735</v>
      </c>
    </row>
    <row r="18" spans="1:23" x14ac:dyDescent="0.25">
      <c r="A18" s="97" t="s">
        <v>56</v>
      </c>
      <c r="B18" s="145">
        <v>260.37</v>
      </c>
      <c r="C18" s="258">
        <v>211.37</v>
      </c>
      <c r="D18" s="258">
        <v>218.25</v>
      </c>
      <c r="E18" s="258">
        <v>205.94</v>
      </c>
      <c r="F18" s="258">
        <v>260.11</v>
      </c>
      <c r="G18" s="258">
        <v>156.57</v>
      </c>
      <c r="H18" s="258">
        <v>119.4</v>
      </c>
      <c r="I18" s="258">
        <v>117</v>
      </c>
      <c r="J18" s="258">
        <v>156.69999999999999</v>
      </c>
      <c r="K18" s="258">
        <v>131.1</v>
      </c>
      <c r="L18" s="258">
        <v>120.2</v>
      </c>
      <c r="M18" s="258">
        <v>114.3</v>
      </c>
      <c r="N18" s="383">
        <v>92</v>
      </c>
      <c r="O18" s="258">
        <v>57</v>
      </c>
      <c r="P18" s="258">
        <f>+VLOOKUP(A18,[2]V_Ventanilla!$B$8:$F$24,5,FALSE)</f>
        <v>121</v>
      </c>
      <c r="Q18" s="258">
        <v>0</v>
      </c>
      <c r="R18" s="258">
        <v>118</v>
      </c>
      <c r="S18" s="258">
        <v>44</v>
      </c>
      <c r="T18" s="258">
        <v>82</v>
      </c>
      <c r="U18" s="258">
        <v>104</v>
      </c>
      <c r="V18" s="258">
        <v>138</v>
      </c>
      <c r="W18" s="384">
        <f t="shared" si="1"/>
        <v>-11.933631142310141</v>
      </c>
    </row>
    <row r="19" spans="1:23" x14ac:dyDescent="0.25">
      <c r="A19" s="97" t="s">
        <v>43</v>
      </c>
      <c r="B19" s="145">
        <v>1488.68</v>
      </c>
      <c r="C19" s="258">
        <v>1351.4</v>
      </c>
      <c r="D19" s="258">
        <v>979.92</v>
      </c>
      <c r="E19" s="258">
        <v>1346.94</v>
      </c>
      <c r="F19" s="258">
        <v>997.68</v>
      </c>
      <c r="G19" s="258">
        <v>968.47</v>
      </c>
      <c r="H19" s="258">
        <v>741.8</v>
      </c>
      <c r="I19" s="258">
        <v>675.2</v>
      </c>
      <c r="J19" s="258">
        <v>450.48</v>
      </c>
      <c r="K19" s="258">
        <v>769.71</v>
      </c>
      <c r="L19" s="258">
        <v>693.4</v>
      </c>
      <c r="M19" s="258">
        <v>783.52</v>
      </c>
      <c r="N19" s="383">
        <v>845</v>
      </c>
      <c r="O19" s="258">
        <v>501</v>
      </c>
      <c r="P19" s="258">
        <f>+VLOOKUP(A19,[2]V_Ventanilla!$B$8:$F$24,5,FALSE)</f>
        <v>802</v>
      </c>
      <c r="Q19" s="258">
        <v>881</v>
      </c>
      <c r="R19" s="258">
        <v>815</v>
      </c>
      <c r="S19" s="258">
        <v>842</v>
      </c>
      <c r="T19" s="258">
        <v>734</v>
      </c>
      <c r="U19" s="258">
        <v>814</v>
      </c>
      <c r="V19" s="258">
        <v>458</v>
      </c>
      <c r="W19" s="384">
        <f t="shared" si="1"/>
        <v>1.6693304919197294</v>
      </c>
    </row>
    <row r="20" spans="1:23" x14ac:dyDescent="0.25">
      <c r="A20" s="97" t="s">
        <v>44</v>
      </c>
      <c r="B20" s="145">
        <v>0.6</v>
      </c>
      <c r="C20" s="259">
        <v>8.8000000000000007</v>
      </c>
      <c r="D20" s="259">
        <v>18.2</v>
      </c>
      <c r="E20" s="259">
        <v>67.42</v>
      </c>
      <c r="F20" s="259">
        <v>80.400000000000006</v>
      </c>
      <c r="G20" s="259">
        <v>57.4</v>
      </c>
      <c r="H20" s="259">
        <v>62.85</v>
      </c>
      <c r="I20" s="259">
        <v>12.5</v>
      </c>
      <c r="J20" s="259">
        <v>53.5</v>
      </c>
      <c r="K20" s="259">
        <v>62.9</v>
      </c>
      <c r="L20" s="259">
        <v>131.55000000000001</v>
      </c>
      <c r="M20" s="259">
        <v>73.3</v>
      </c>
      <c r="N20" s="385">
        <v>113</v>
      </c>
      <c r="O20" s="259">
        <v>76</v>
      </c>
      <c r="P20" s="259">
        <f>+VLOOKUP(A20,[2]V_Ventanilla!$B$8:$F$24,5,FALSE)</f>
        <v>111</v>
      </c>
      <c r="Q20" s="259">
        <v>109</v>
      </c>
      <c r="R20" s="259">
        <v>132</v>
      </c>
      <c r="S20" s="259">
        <v>65</v>
      </c>
      <c r="T20" s="259">
        <v>112</v>
      </c>
      <c r="U20" s="259">
        <v>75</v>
      </c>
      <c r="V20" s="259">
        <v>60</v>
      </c>
      <c r="W20" s="384">
        <f t="shared" si="1"/>
        <v>12.149532710280365</v>
      </c>
    </row>
    <row r="21" spans="1:23" x14ac:dyDescent="0.25">
      <c r="A21" s="97" t="s">
        <v>45</v>
      </c>
      <c r="B21" s="147">
        <v>609.52</v>
      </c>
      <c r="C21" s="260">
        <v>559.6</v>
      </c>
      <c r="D21" s="260">
        <v>170.48</v>
      </c>
      <c r="E21" s="260">
        <v>36.15</v>
      </c>
      <c r="F21" s="260">
        <v>0</v>
      </c>
      <c r="G21" s="260">
        <v>0</v>
      </c>
      <c r="H21" s="260">
        <v>0</v>
      </c>
      <c r="I21" s="260">
        <v>0</v>
      </c>
      <c r="J21" s="260">
        <v>0</v>
      </c>
      <c r="K21" s="260">
        <v>527.1</v>
      </c>
      <c r="L21" s="260">
        <v>649.51</v>
      </c>
      <c r="M21" s="260">
        <v>926.97</v>
      </c>
      <c r="N21" s="354">
        <v>627</v>
      </c>
      <c r="O21" s="260">
        <v>556</v>
      </c>
      <c r="P21" s="260">
        <f>+VLOOKUP(A21,[2]V_Ventanilla!$B$8:$F$24,5,FALSE)</f>
        <v>352</v>
      </c>
      <c r="Q21" s="260">
        <v>152</v>
      </c>
      <c r="R21" s="260">
        <v>0</v>
      </c>
      <c r="S21" s="260">
        <v>0</v>
      </c>
      <c r="T21" s="260">
        <v>0</v>
      </c>
      <c r="U21" s="260">
        <v>0</v>
      </c>
      <c r="V21" s="260">
        <v>0</v>
      </c>
      <c r="W21" s="384" t="str">
        <f t="shared" si="1"/>
        <v>-</v>
      </c>
    </row>
    <row r="22" spans="1:23" x14ac:dyDescent="0.25">
      <c r="A22" s="140" t="s">
        <v>36</v>
      </c>
      <c r="B22" s="145">
        <v>602.82000000000005</v>
      </c>
      <c r="C22" s="258">
        <v>613.92999999999995</v>
      </c>
      <c r="D22" s="258">
        <v>619.05999999999995</v>
      </c>
      <c r="E22" s="258">
        <v>497.24</v>
      </c>
      <c r="F22" s="258">
        <v>512.25</v>
      </c>
      <c r="G22" s="258">
        <v>271.52</v>
      </c>
      <c r="H22" s="258">
        <v>527.65</v>
      </c>
      <c r="I22" s="258">
        <v>657.1</v>
      </c>
      <c r="J22" s="258">
        <v>438.5</v>
      </c>
      <c r="K22" s="258">
        <v>498.6</v>
      </c>
      <c r="L22" s="258">
        <v>511.17</v>
      </c>
      <c r="M22" s="258">
        <v>276</v>
      </c>
      <c r="N22" s="383">
        <v>514</v>
      </c>
      <c r="O22" s="258">
        <v>415</v>
      </c>
      <c r="P22" s="258">
        <f>+VLOOKUP(A22,[2]V_Ventanilla!$B$8:$F$24,5,FALSE)</f>
        <v>607</v>
      </c>
      <c r="Q22" s="258">
        <v>690</v>
      </c>
      <c r="R22" s="258">
        <v>650</v>
      </c>
      <c r="S22" s="258">
        <v>269</v>
      </c>
      <c r="T22" s="258">
        <v>390</v>
      </c>
      <c r="U22" s="258">
        <v>432</v>
      </c>
      <c r="V22" s="258">
        <v>323</v>
      </c>
      <c r="W22" s="384">
        <f t="shared" si="1"/>
        <v>-26.339794754846068</v>
      </c>
    </row>
    <row r="23" spans="1:23" x14ac:dyDescent="0.25">
      <c r="A23" s="97" t="s">
        <v>49</v>
      </c>
      <c r="B23" s="148">
        <v>0</v>
      </c>
      <c r="C23" s="238">
        <v>0</v>
      </c>
      <c r="D23" s="238">
        <v>15.03</v>
      </c>
      <c r="E23" s="238">
        <v>16.3</v>
      </c>
      <c r="F23" s="238">
        <v>0.8</v>
      </c>
      <c r="G23" s="238">
        <v>0</v>
      </c>
      <c r="H23" s="238">
        <v>2.2000000000000002</v>
      </c>
      <c r="I23" s="238">
        <v>0</v>
      </c>
      <c r="J23" s="238">
        <v>2.1</v>
      </c>
      <c r="K23" s="238">
        <v>7.2</v>
      </c>
      <c r="L23" s="238">
        <v>0</v>
      </c>
      <c r="M23" s="238">
        <v>0</v>
      </c>
      <c r="N23" s="41">
        <v>1</v>
      </c>
      <c r="O23" s="238">
        <v>0</v>
      </c>
      <c r="P23" s="238">
        <f>+VLOOKUP(A23,[2]V_Ventanilla!$B$8:$F$24,5,FALSE)</f>
        <v>22</v>
      </c>
      <c r="Q23" s="238">
        <v>32</v>
      </c>
      <c r="R23" s="238">
        <v>36</v>
      </c>
      <c r="S23" s="238">
        <v>3</v>
      </c>
      <c r="T23" s="238">
        <v>11</v>
      </c>
      <c r="U23" s="238">
        <v>3</v>
      </c>
      <c r="V23" s="238">
        <v>1</v>
      </c>
      <c r="W23" s="384">
        <f t="shared" si="1"/>
        <v>-52.380952380952387</v>
      </c>
    </row>
    <row r="24" spans="1:23" x14ac:dyDescent="0.25">
      <c r="A24" s="140" t="s">
        <v>57</v>
      </c>
      <c r="B24" s="148">
        <v>1090.8399999999999</v>
      </c>
      <c r="C24" s="238">
        <v>338.16</v>
      </c>
      <c r="D24" s="238">
        <v>289.66000000000003</v>
      </c>
      <c r="E24" s="238">
        <v>226.6</v>
      </c>
      <c r="F24" s="238">
        <v>375.32</v>
      </c>
      <c r="G24" s="238">
        <v>18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41">
        <v>0</v>
      </c>
      <c r="O24" s="238">
        <v>0</v>
      </c>
      <c r="P24" s="238">
        <f>+VLOOKUP(A24,[2]V_Ventanilla!$B$8:$F$24,5,FALSE)</f>
        <v>0</v>
      </c>
      <c r="Q24" s="238">
        <v>0</v>
      </c>
      <c r="R24" s="238">
        <v>0</v>
      </c>
      <c r="S24" s="238">
        <v>0</v>
      </c>
      <c r="T24" s="238">
        <v>0</v>
      </c>
      <c r="U24" s="238">
        <v>0</v>
      </c>
      <c r="V24" s="238">
        <v>0</v>
      </c>
      <c r="W24" s="384" t="str">
        <f t="shared" si="1"/>
        <v>-</v>
      </c>
    </row>
    <row r="25" spans="1:23" x14ac:dyDescent="0.25">
      <c r="A25" s="141" t="s">
        <v>73</v>
      </c>
      <c r="B25" s="149">
        <v>710.53</v>
      </c>
      <c r="C25" s="150">
        <v>584.79999999999995</v>
      </c>
      <c r="D25" s="150">
        <v>554.55999999999995</v>
      </c>
      <c r="E25" s="150">
        <v>563.86</v>
      </c>
      <c r="F25" s="150">
        <v>414.43</v>
      </c>
      <c r="G25" s="150">
        <v>702.28</v>
      </c>
      <c r="H25" s="150">
        <v>987.74</v>
      </c>
      <c r="I25" s="150">
        <v>1246.4000000000001</v>
      </c>
      <c r="J25" s="150">
        <v>1376.07</v>
      </c>
      <c r="K25" s="150">
        <v>1117.77</v>
      </c>
      <c r="L25" s="150">
        <v>961.17</v>
      </c>
      <c r="M25" s="150">
        <v>1251.49</v>
      </c>
      <c r="N25" s="386">
        <v>1064</v>
      </c>
      <c r="O25" s="150">
        <v>651</v>
      </c>
      <c r="P25" s="150">
        <f>+VLOOKUP(A25,[2]V_Ventanilla!$B$8:$F$24,5,FALSE)</f>
        <v>923</v>
      </c>
      <c r="Q25" s="150">
        <v>1124</v>
      </c>
      <c r="R25" s="150">
        <v>1101</v>
      </c>
      <c r="S25" s="150">
        <v>796</v>
      </c>
      <c r="T25" s="150">
        <v>1212</v>
      </c>
      <c r="U25" s="150">
        <v>1251</v>
      </c>
      <c r="V25" s="150">
        <v>1265</v>
      </c>
      <c r="W25" s="387">
        <f t="shared" si="1"/>
        <v>-8.0715370584345187</v>
      </c>
    </row>
    <row r="26" spans="1:23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</row>
    <row r="27" spans="1:23" x14ac:dyDescent="0.25">
      <c r="A27" s="3" t="s">
        <v>133</v>
      </c>
      <c r="O27" s="21"/>
      <c r="P27" s="21"/>
      <c r="Q27" s="21"/>
      <c r="R27" s="21"/>
      <c r="S27" s="21"/>
      <c r="T27" s="21"/>
      <c r="U27" s="21"/>
      <c r="V27" s="21"/>
    </row>
    <row r="28" spans="1:23" x14ac:dyDescent="0.25">
      <c r="A28" s="521" t="s">
        <v>207</v>
      </c>
      <c r="B28" s="5"/>
      <c r="C28" s="29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21"/>
      <c r="P28" s="21"/>
      <c r="Q28" s="21"/>
      <c r="R28" s="21"/>
      <c r="S28" s="21"/>
      <c r="T28" s="21"/>
      <c r="U28" s="21"/>
      <c r="V28" s="21"/>
    </row>
    <row r="29" spans="1:23" x14ac:dyDescent="0.25">
      <c r="M29" s="215"/>
    </row>
  </sheetData>
  <mergeCells count="3">
    <mergeCell ref="N6:W6"/>
    <mergeCell ref="A6:A7"/>
    <mergeCell ref="B6:M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38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P17" sqref="P17"/>
    </sheetView>
  </sheetViews>
  <sheetFormatPr baseColWidth="10" defaultRowHeight="15" x14ac:dyDescent="0.25"/>
  <cols>
    <col min="3" max="3" width="11.42578125" style="293"/>
    <col min="4" max="13" width="11.42578125" style="307"/>
    <col min="14" max="22" width="10.140625" style="307" customWidth="1"/>
    <col min="23" max="23" width="11.140625" bestFit="1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x14ac:dyDescent="0.25">
      <c r="A3" s="14" t="s">
        <v>134</v>
      </c>
    </row>
    <row r="4" spans="1:23" ht="15" customHeight="1" x14ac:dyDescent="0.25">
      <c r="A4" s="56" t="s">
        <v>260</v>
      </c>
    </row>
    <row r="5" spans="1:23" x14ac:dyDescent="0.25">
      <c r="A5" s="56" t="s">
        <v>213</v>
      </c>
    </row>
    <row r="6" spans="1:23" x14ac:dyDescent="0.25">
      <c r="A6" s="570" t="s">
        <v>131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5">
        <v>2019</v>
      </c>
      <c r="O6" s="549"/>
      <c r="P6" s="549"/>
      <c r="Q6" s="549"/>
      <c r="R6" s="549"/>
      <c r="S6" s="549"/>
      <c r="T6" s="549"/>
      <c r="U6" s="549"/>
      <c r="V6" s="549"/>
      <c r="W6" s="549"/>
    </row>
    <row r="7" spans="1:23" ht="25.5" x14ac:dyDescent="0.25">
      <c r="A7" s="571"/>
      <c r="B7" s="473" t="s">
        <v>1</v>
      </c>
      <c r="C7" s="472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3" t="s">
        <v>1</v>
      </c>
      <c r="O7" s="458" t="s">
        <v>2</v>
      </c>
      <c r="P7" s="458" t="s">
        <v>3</v>
      </c>
      <c r="Q7" s="458" t="s">
        <v>4</v>
      </c>
      <c r="R7" s="485" t="s">
        <v>5</v>
      </c>
      <c r="S7" s="494" t="s">
        <v>6</v>
      </c>
      <c r="T7" s="485" t="s">
        <v>7</v>
      </c>
      <c r="U7" s="500" t="s">
        <v>8</v>
      </c>
      <c r="V7" s="517" t="s">
        <v>9</v>
      </c>
      <c r="W7" s="517" t="s">
        <v>275</v>
      </c>
    </row>
    <row r="8" spans="1:23" x14ac:dyDescent="0.25">
      <c r="A8" s="139" t="s">
        <v>13</v>
      </c>
      <c r="B8" s="151">
        <f>+SUM(B9:B27)</f>
        <v>6691.82</v>
      </c>
      <c r="C8" s="117">
        <f>SUM(C9:C27)</f>
        <v>6183.7099999999991</v>
      </c>
      <c r="D8" s="117">
        <v>7096.5700000000006</v>
      </c>
      <c r="E8" s="117">
        <f>SUM(E9:E27)</f>
        <v>5977.13</v>
      </c>
      <c r="F8" s="117">
        <f>SUM(F9:F27)</f>
        <v>5992.97</v>
      </c>
      <c r="G8" s="117">
        <f>SUM(G9:G27)</f>
        <v>5698.9800000000005</v>
      </c>
      <c r="H8" s="117">
        <v>5832.71</v>
      </c>
      <c r="I8" s="117">
        <f t="shared" ref="I8:S8" si="0">SUM(I9:I27)</f>
        <v>5725.8600000000006</v>
      </c>
      <c r="J8" s="117">
        <f t="shared" si="0"/>
        <v>5599.2</v>
      </c>
      <c r="K8" s="117">
        <f t="shared" si="0"/>
        <v>6324.65</v>
      </c>
      <c r="L8" s="117">
        <f t="shared" si="0"/>
        <v>6409.380000000001</v>
      </c>
      <c r="M8" s="117">
        <f t="shared" si="0"/>
        <v>7396.26</v>
      </c>
      <c r="N8" s="381">
        <f t="shared" si="0"/>
        <v>6298</v>
      </c>
      <c r="O8" s="117">
        <f t="shared" si="0"/>
        <v>6283</v>
      </c>
      <c r="P8" s="117">
        <f t="shared" si="0"/>
        <v>6670</v>
      </c>
      <c r="Q8" s="117">
        <f t="shared" si="0"/>
        <v>6436</v>
      </c>
      <c r="R8" s="117">
        <f t="shared" si="0"/>
        <v>6815</v>
      </c>
      <c r="S8" s="117">
        <f t="shared" si="0"/>
        <v>6537</v>
      </c>
      <c r="T8" s="117">
        <f>SUM(T9:T27)</f>
        <v>6143</v>
      </c>
      <c r="U8" s="117">
        <f>SUM(U9:U27)</f>
        <v>6817</v>
      </c>
      <c r="V8" s="117">
        <f>SUM(V9:V27)</f>
        <v>5665</v>
      </c>
      <c r="W8" s="152">
        <f t="shared" ref="W8:W27" si="1">+IFERROR((V8/J8-1)*100,"-")</f>
        <v>1.1751678811258826</v>
      </c>
    </row>
    <row r="9" spans="1:23" x14ac:dyDescent="0.25">
      <c r="A9" s="97" t="s">
        <v>31</v>
      </c>
      <c r="B9" s="119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83">
        <v>961</v>
      </c>
      <c r="O9" s="21">
        <f>+VLOOKUP(A9,[3]V_VMT!$B$8:$E$24,4,FALSE)</f>
        <v>1167</v>
      </c>
      <c r="P9" s="21">
        <v>1651</v>
      </c>
      <c r="Q9" s="21">
        <v>1945</v>
      </c>
      <c r="R9" s="146">
        <v>1978</v>
      </c>
      <c r="S9" s="146">
        <v>1262</v>
      </c>
      <c r="T9" s="146">
        <v>265</v>
      </c>
      <c r="U9" s="146">
        <v>372</v>
      </c>
      <c r="V9" s="146">
        <v>325</v>
      </c>
      <c r="W9" s="110">
        <f t="shared" si="1"/>
        <v>65.310274669379467</v>
      </c>
    </row>
    <row r="10" spans="1:23" x14ac:dyDescent="0.25">
      <c r="A10" s="97" t="s">
        <v>32</v>
      </c>
      <c r="B10" s="119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83">
        <v>202</v>
      </c>
      <c r="O10" s="21">
        <f>+VLOOKUP(A10,[3]V_VMT!$B$8:$E$24,4,FALSE)</f>
        <v>240</v>
      </c>
      <c r="P10" s="21">
        <v>100</v>
      </c>
      <c r="Q10" s="21">
        <v>24</v>
      </c>
      <c r="R10" s="146">
        <v>5</v>
      </c>
      <c r="S10" s="146">
        <v>18</v>
      </c>
      <c r="T10" s="146">
        <v>3</v>
      </c>
      <c r="U10" s="146">
        <v>18</v>
      </c>
      <c r="V10" s="146">
        <v>0</v>
      </c>
      <c r="W10" s="110">
        <f t="shared" si="1"/>
        <v>-100</v>
      </c>
    </row>
    <row r="11" spans="1:23" x14ac:dyDescent="0.25">
      <c r="A11" s="97" t="s">
        <v>52</v>
      </c>
      <c r="B11" s="119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83">
        <v>69</v>
      </c>
      <c r="O11" s="21">
        <f>+VLOOKUP(A11,[3]V_VMT!$B$8:$E$24,4,FALSE)</f>
        <v>29</v>
      </c>
      <c r="P11" s="21">
        <v>32</v>
      </c>
      <c r="Q11" s="21">
        <v>24</v>
      </c>
      <c r="R11" s="146">
        <v>52</v>
      </c>
      <c r="S11" s="146">
        <v>103</v>
      </c>
      <c r="T11" s="146">
        <v>67</v>
      </c>
      <c r="U11" s="146">
        <v>90</v>
      </c>
      <c r="V11" s="146">
        <v>104</v>
      </c>
      <c r="W11" s="110">
        <f t="shared" si="1"/>
        <v>-2.8944911297852371</v>
      </c>
    </row>
    <row r="12" spans="1:23" x14ac:dyDescent="0.25">
      <c r="A12" s="97" t="s">
        <v>33</v>
      </c>
      <c r="B12" s="119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83">
        <v>14</v>
      </c>
      <c r="O12" s="21">
        <f>+VLOOKUP(A12,[3]V_VMT!$B$8:$E$24,4,FALSE)</f>
        <v>17</v>
      </c>
      <c r="P12" s="21">
        <v>21</v>
      </c>
      <c r="Q12" s="21">
        <v>20</v>
      </c>
      <c r="R12" s="146">
        <v>62</v>
      </c>
      <c r="S12" s="146">
        <v>80</v>
      </c>
      <c r="T12" s="146">
        <v>93</v>
      </c>
      <c r="U12" s="146">
        <v>70</v>
      </c>
      <c r="V12" s="146">
        <v>61</v>
      </c>
      <c r="W12" s="110">
        <f t="shared" si="1"/>
        <v>274.2331288343558</v>
      </c>
    </row>
    <row r="13" spans="1:23" x14ac:dyDescent="0.25">
      <c r="A13" s="140" t="s">
        <v>135</v>
      </c>
      <c r="B13" s="148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83">
        <v>7</v>
      </c>
      <c r="O13" s="21">
        <f>+VLOOKUP(A13,[3]V_VMT!$B$8:$E$24,4,FALSE)</f>
        <v>6</v>
      </c>
      <c r="P13" s="21">
        <v>1</v>
      </c>
      <c r="Q13" s="21">
        <v>7</v>
      </c>
      <c r="R13" s="146">
        <v>1</v>
      </c>
      <c r="S13" s="146">
        <v>0</v>
      </c>
      <c r="T13" s="146">
        <v>0</v>
      </c>
      <c r="U13" s="146">
        <v>0</v>
      </c>
      <c r="V13" s="146">
        <v>0</v>
      </c>
      <c r="W13" s="110">
        <f t="shared" si="1"/>
        <v>-100</v>
      </c>
    </row>
    <row r="14" spans="1:23" x14ac:dyDescent="0.25">
      <c r="A14" s="140" t="s">
        <v>53</v>
      </c>
      <c r="B14" s="148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83">
        <v>11</v>
      </c>
      <c r="O14" s="21">
        <f>+VLOOKUP(A14,[3]V_VMT!$B$8:$E$24,4,FALSE)</f>
        <v>14</v>
      </c>
      <c r="P14" s="21">
        <v>10</v>
      </c>
      <c r="Q14" s="21">
        <v>21</v>
      </c>
      <c r="R14" s="146">
        <v>0</v>
      </c>
      <c r="S14" s="146">
        <v>0</v>
      </c>
      <c r="T14" s="146">
        <v>0</v>
      </c>
      <c r="U14" s="146">
        <v>0</v>
      </c>
      <c r="V14" s="146">
        <v>0</v>
      </c>
      <c r="W14" s="110">
        <f t="shared" si="1"/>
        <v>-100</v>
      </c>
    </row>
    <row r="15" spans="1:23" s="307" customFormat="1" x14ac:dyDescent="0.25">
      <c r="A15" s="140" t="s">
        <v>54</v>
      </c>
      <c r="B15" s="148">
        <v>0</v>
      </c>
      <c r="C15" s="312">
        <v>0</v>
      </c>
      <c r="D15" s="312">
        <v>0</v>
      </c>
      <c r="E15" s="312">
        <v>0</v>
      </c>
      <c r="F15" s="312">
        <v>0</v>
      </c>
      <c r="G15" s="312">
        <v>0</v>
      </c>
      <c r="H15" s="312">
        <v>0</v>
      </c>
      <c r="I15" s="312">
        <v>0</v>
      </c>
      <c r="J15" s="312">
        <v>0</v>
      </c>
      <c r="K15" s="312">
        <v>0</v>
      </c>
      <c r="L15" s="312">
        <v>0</v>
      </c>
      <c r="M15" s="21">
        <v>0</v>
      </c>
      <c r="N15" s="383">
        <v>37</v>
      </c>
      <c r="O15" s="21">
        <f>+VLOOKUP(A15,[3]V_VMT!$B$8:$E$24,4,FALSE)</f>
        <v>6</v>
      </c>
      <c r="P15" s="21">
        <v>11</v>
      </c>
      <c r="Q15" s="21">
        <v>9</v>
      </c>
      <c r="R15" s="146">
        <v>11</v>
      </c>
      <c r="S15" s="146">
        <v>5</v>
      </c>
      <c r="T15" s="146">
        <v>3</v>
      </c>
      <c r="U15" s="146">
        <v>8</v>
      </c>
      <c r="V15" s="146">
        <v>5</v>
      </c>
      <c r="W15" s="110" t="str">
        <f t="shared" si="1"/>
        <v>-</v>
      </c>
    </row>
    <row r="16" spans="1:23" s="293" customFormat="1" x14ac:dyDescent="0.25">
      <c r="A16" s="499" t="s">
        <v>228</v>
      </c>
      <c r="B16" s="311">
        <v>13</v>
      </c>
      <c r="C16" s="312">
        <v>21</v>
      </c>
      <c r="D16" s="312">
        <v>17.5</v>
      </c>
      <c r="E16" s="312">
        <v>23.7</v>
      </c>
      <c r="F16" s="312">
        <v>21.5</v>
      </c>
      <c r="G16" s="312">
        <v>23</v>
      </c>
      <c r="H16" s="312">
        <v>7</v>
      </c>
      <c r="I16" s="312">
        <v>23.5</v>
      </c>
      <c r="J16" s="312">
        <v>19.559999999999999</v>
      </c>
      <c r="K16" s="312">
        <v>56.06</v>
      </c>
      <c r="L16" s="312">
        <v>17</v>
      </c>
      <c r="M16" s="312">
        <v>71.849999999999994</v>
      </c>
      <c r="N16" s="419">
        <v>0</v>
      </c>
      <c r="O16" s="312">
        <v>0</v>
      </c>
      <c r="P16" s="312">
        <v>0</v>
      </c>
      <c r="Q16" s="312">
        <v>0</v>
      </c>
      <c r="R16" s="491">
        <v>0</v>
      </c>
      <c r="S16" s="491">
        <v>0</v>
      </c>
      <c r="T16" s="491">
        <v>0</v>
      </c>
      <c r="U16" s="491">
        <v>0</v>
      </c>
      <c r="V16" s="491">
        <v>0</v>
      </c>
      <c r="W16" s="110">
        <f t="shared" si="1"/>
        <v>-100</v>
      </c>
    </row>
    <row r="17" spans="1:23" x14ac:dyDescent="0.25">
      <c r="A17" s="97" t="s">
        <v>34</v>
      </c>
      <c r="B17" s="119">
        <v>221.37</v>
      </c>
      <c r="C17" s="21">
        <v>77.84</v>
      </c>
      <c r="D17" s="21">
        <v>130.79</v>
      </c>
      <c r="E17" s="21">
        <v>123.2</v>
      </c>
      <c r="F17" s="21">
        <v>162.80000000000001</v>
      </c>
      <c r="G17" s="21">
        <v>219.82</v>
      </c>
      <c r="H17" s="21">
        <v>349.64</v>
      </c>
      <c r="I17" s="21">
        <v>850.61</v>
      </c>
      <c r="J17" s="21">
        <v>430.4</v>
      </c>
      <c r="K17" s="21">
        <v>660.32</v>
      </c>
      <c r="L17" s="21">
        <v>297.89999999999998</v>
      </c>
      <c r="M17" s="21">
        <v>529</v>
      </c>
      <c r="N17" s="383">
        <v>702</v>
      </c>
      <c r="O17" s="21">
        <f>+VLOOKUP(A17,[3]V_VMT!$B$8:$E$24,4,FALSE)</f>
        <v>867</v>
      </c>
      <c r="P17" s="21">
        <v>653</v>
      </c>
      <c r="Q17" s="21">
        <v>299</v>
      </c>
      <c r="R17" s="146">
        <v>443</v>
      </c>
      <c r="S17" s="146">
        <v>1081</v>
      </c>
      <c r="T17" s="146">
        <v>1583</v>
      </c>
      <c r="U17" s="146">
        <v>1742</v>
      </c>
      <c r="V17" s="146">
        <v>1106</v>
      </c>
      <c r="W17" s="110">
        <f t="shared" si="1"/>
        <v>156.97026022304831</v>
      </c>
    </row>
    <row r="18" spans="1:23" x14ac:dyDescent="0.25">
      <c r="A18" s="97" t="s">
        <v>42</v>
      </c>
      <c r="B18" s="119">
        <v>229.01</v>
      </c>
      <c r="C18" s="21">
        <v>247.78</v>
      </c>
      <c r="D18" s="21">
        <v>270.57</v>
      </c>
      <c r="E18" s="21">
        <v>231.97</v>
      </c>
      <c r="F18" s="21">
        <v>246.57</v>
      </c>
      <c r="G18" s="21">
        <v>215.73</v>
      </c>
      <c r="H18" s="21">
        <v>242.32</v>
      </c>
      <c r="I18" s="21">
        <v>244.88</v>
      </c>
      <c r="J18" s="21">
        <v>191.18</v>
      </c>
      <c r="K18" s="21">
        <v>237.35</v>
      </c>
      <c r="L18" s="21">
        <v>227.57</v>
      </c>
      <c r="M18" s="21">
        <v>222.22</v>
      </c>
      <c r="N18" s="383">
        <v>232</v>
      </c>
      <c r="O18" s="21">
        <f>+VLOOKUP(A18,[3]V_VMT!$B$8:$E$24,4,FALSE)</f>
        <v>203</v>
      </c>
      <c r="P18" s="21">
        <v>243</v>
      </c>
      <c r="Q18" s="21">
        <v>251</v>
      </c>
      <c r="R18" s="146">
        <v>264</v>
      </c>
      <c r="S18" s="146">
        <v>204</v>
      </c>
      <c r="T18" s="146">
        <v>289</v>
      </c>
      <c r="U18" s="146">
        <v>236</v>
      </c>
      <c r="V18" s="146">
        <v>230</v>
      </c>
      <c r="W18" s="110">
        <f t="shared" si="1"/>
        <v>20.305471283607069</v>
      </c>
    </row>
    <row r="19" spans="1:23" x14ac:dyDescent="0.25">
      <c r="A19" s="97" t="s">
        <v>48</v>
      </c>
      <c r="B19" s="119">
        <v>232.54</v>
      </c>
      <c r="C19" s="21">
        <v>124.3</v>
      </c>
      <c r="D19" s="21">
        <v>185.1</v>
      </c>
      <c r="E19" s="21">
        <v>324.82</v>
      </c>
      <c r="F19" s="21">
        <v>305.7</v>
      </c>
      <c r="G19" s="21">
        <v>346.1</v>
      </c>
      <c r="H19" s="21">
        <v>258.7</v>
      </c>
      <c r="I19" s="21">
        <v>227.1</v>
      </c>
      <c r="J19" s="21">
        <v>265.5</v>
      </c>
      <c r="K19" s="21">
        <v>233.2</v>
      </c>
      <c r="L19" s="21">
        <v>87.1</v>
      </c>
      <c r="M19" s="21">
        <v>122.52</v>
      </c>
      <c r="N19" s="383">
        <v>153</v>
      </c>
      <c r="O19" s="21">
        <f>+VLOOKUP(A19,[3]V_VMT!$B$8:$E$24,4,FALSE)</f>
        <v>197</v>
      </c>
      <c r="P19" s="21">
        <v>222</v>
      </c>
      <c r="Q19" s="21">
        <v>379</v>
      </c>
      <c r="R19" s="146">
        <v>460</v>
      </c>
      <c r="S19" s="146">
        <v>452</v>
      </c>
      <c r="T19" s="146">
        <v>244</v>
      </c>
      <c r="U19" s="146">
        <v>422</v>
      </c>
      <c r="V19" s="146">
        <v>732</v>
      </c>
      <c r="W19" s="110">
        <f t="shared" si="1"/>
        <v>175.70621468926552</v>
      </c>
    </row>
    <row r="20" spans="1:23" x14ac:dyDescent="0.25">
      <c r="A20" s="97" t="s">
        <v>56</v>
      </c>
      <c r="B20" s="119">
        <v>62.2</v>
      </c>
      <c r="C20" s="21">
        <v>49.7</v>
      </c>
      <c r="D20" s="21">
        <v>52.2</v>
      </c>
      <c r="E20" s="21">
        <v>70.5</v>
      </c>
      <c r="F20" s="21">
        <v>65.8</v>
      </c>
      <c r="G20" s="21">
        <v>62</v>
      </c>
      <c r="H20" s="21">
        <v>97.1</v>
      </c>
      <c r="I20" s="21">
        <v>52.5</v>
      </c>
      <c r="J20" s="21">
        <v>75.2</v>
      </c>
      <c r="K20" s="21">
        <v>67.900000000000006</v>
      </c>
      <c r="L20" s="21">
        <v>61.2</v>
      </c>
      <c r="M20" s="21">
        <v>32.9</v>
      </c>
      <c r="N20" s="383">
        <v>40</v>
      </c>
      <c r="O20" s="21">
        <f>+VLOOKUP(A20,[3]V_VMT!$B$8:$E$24,4,FALSE)</f>
        <v>39</v>
      </c>
      <c r="P20" s="21">
        <v>50</v>
      </c>
      <c r="Q20" s="21">
        <v>1</v>
      </c>
      <c r="R20" s="146">
        <v>0</v>
      </c>
      <c r="S20" s="146">
        <v>0</v>
      </c>
      <c r="T20" s="146">
        <v>0</v>
      </c>
      <c r="U20" s="146">
        <v>0</v>
      </c>
      <c r="V20" s="146">
        <v>1</v>
      </c>
      <c r="W20" s="110">
        <f t="shared" si="1"/>
        <v>-98.670212765957444</v>
      </c>
    </row>
    <row r="21" spans="1:23" x14ac:dyDescent="0.25">
      <c r="A21" s="97" t="s">
        <v>43</v>
      </c>
      <c r="B21" s="119">
        <v>513.52</v>
      </c>
      <c r="C21" s="21">
        <v>466.75</v>
      </c>
      <c r="D21" s="21">
        <v>409.72</v>
      </c>
      <c r="E21" s="21">
        <v>452.56</v>
      </c>
      <c r="F21" s="21">
        <v>627.72</v>
      </c>
      <c r="G21" s="21">
        <v>578.20000000000005</v>
      </c>
      <c r="H21" s="21">
        <v>554.79999999999995</v>
      </c>
      <c r="I21" s="21">
        <v>532.4</v>
      </c>
      <c r="J21" s="21">
        <v>371.1</v>
      </c>
      <c r="K21" s="21">
        <v>345.1</v>
      </c>
      <c r="L21" s="21">
        <v>238.9</v>
      </c>
      <c r="M21" s="21">
        <v>273.60000000000002</v>
      </c>
      <c r="N21" s="383">
        <v>316</v>
      </c>
      <c r="O21" s="21">
        <f>+VLOOKUP(A21,[3]V_VMT!$B$8:$E$24,4,FALSE)</f>
        <v>232</v>
      </c>
      <c r="P21" s="21">
        <v>352</v>
      </c>
      <c r="Q21" s="21">
        <v>457</v>
      </c>
      <c r="R21" s="146">
        <v>449</v>
      </c>
      <c r="S21" s="146">
        <v>438</v>
      </c>
      <c r="T21" s="146">
        <v>531</v>
      </c>
      <c r="U21" s="146">
        <v>585</v>
      </c>
      <c r="V21" s="146">
        <v>340</v>
      </c>
      <c r="W21" s="110">
        <f t="shared" si="1"/>
        <v>-8.380490433845333</v>
      </c>
    </row>
    <row r="22" spans="1:23" s="307" customFormat="1" x14ac:dyDescent="0.25">
      <c r="A22" s="97" t="s">
        <v>44</v>
      </c>
      <c r="B22" s="119">
        <v>0</v>
      </c>
      <c r="C22" s="312">
        <v>0</v>
      </c>
      <c r="D22" s="312">
        <v>0</v>
      </c>
      <c r="E22" s="312">
        <v>0</v>
      </c>
      <c r="F22" s="312">
        <v>0</v>
      </c>
      <c r="G22" s="312">
        <v>0</v>
      </c>
      <c r="H22" s="312">
        <v>0</v>
      </c>
      <c r="I22" s="312">
        <v>0</v>
      </c>
      <c r="J22" s="312">
        <v>0</v>
      </c>
      <c r="K22" s="312">
        <v>0</v>
      </c>
      <c r="L22" s="312">
        <v>0</v>
      </c>
      <c r="M22" s="21">
        <v>0</v>
      </c>
      <c r="N22" s="383">
        <v>0</v>
      </c>
      <c r="O22" s="21">
        <v>0</v>
      </c>
      <c r="P22" s="21">
        <v>0</v>
      </c>
      <c r="Q22" s="21">
        <v>0</v>
      </c>
      <c r="R22" s="146">
        <v>0</v>
      </c>
      <c r="S22" s="146">
        <v>0</v>
      </c>
      <c r="T22" s="146">
        <v>0</v>
      </c>
      <c r="U22" s="146">
        <v>0</v>
      </c>
      <c r="V22" s="146">
        <v>0</v>
      </c>
      <c r="W22" s="110" t="str">
        <f t="shared" si="1"/>
        <v>-</v>
      </c>
    </row>
    <row r="23" spans="1:23" x14ac:dyDescent="0.25">
      <c r="A23" s="97" t="s">
        <v>45</v>
      </c>
      <c r="B23" s="119">
        <v>863.96</v>
      </c>
      <c r="C23" s="146">
        <v>672.1</v>
      </c>
      <c r="D23" s="146">
        <v>220.4</v>
      </c>
      <c r="E23" s="146">
        <v>33.5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763.6</v>
      </c>
      <c r="L23" s="146">
        <v>841.9</v>
      </c>
      <c r="M23" s="146">
        <v>2227.7600000000002</v>
      </c>
      <c r="N23" s="385">
        <v>1097</v>
      </c>
      <c r="O23" s="146">
        <f>+VLOOKUP(A23,[3]V_VMT!$B$8:$E$24,4,FALSE)</f>
        <v>847</v>
      </c>
      <c r="P23" s="146">
        <v>725</v>
      </c>
      <c r="Q23" s="146">
        <v>268</v>
      </c>
      <c r="R23" s="146">
        <v>0</v>
      </c>
      <c r="S23" s="146">
        <v>0</v>
      </c>
      <c r="T23" s="146">
        <v>0</v>
      </c>
      <c r="U23" s="146">
        <v>0</v>
      </c>
      <c r="V23" s="146">
        <v>0</v>
      </c>
      <c r="W23" s="110" t="str">
        <f t="shared" si="1"/>
        <v>-</v>
      </c>
    </row>
    <row r="24" spans="1:23" x14ac:dyDescent="0.25">
      <c r="A24" s="140" t="s">
        <v>36</v>
      </c>
      <c r="B24" s="148">
        <v>720.89</v>
      </c>
      <c r="C24" s="21">
        <v>719.74</v>
      </c>
      <c r="D24" s="21">
        <v>949.12</v>
      </c>
      <c r="E24" s="21">
        <v>895.94</v>
      </c>
      <c r="F24" s="21">
        <v>899.13</v>
      </c>
      <c r="G24" s="21">
        <v>824.92</v>
      </c>
      <c r="H24" s="21">
        <v>776.81</v>
      </c>
      <c r="I24" s="21">
        <v>670.6</v>
      </c>
      <c r="J24" s="21">
        <v>759</v>
      </c>
      <c r="K24" s="21">
        <v>760.6</v>
      </c>
      <c r="L24" s="21">
        <v>771.1</v>
      </c>
      <c r="M24" s="21">
        <v>411.73</v>
      </c>
      <c r="N24" s="383">
        <v>654</v>
      </c>
      <c r="O24" s="21">
        <f>+VLOOKUP(A24,[3]V_VMT!$B$8:$E$24,4,FALSE)</f>
        <v>656</v>
      </c>
      <c r="P24" s="21">
        <v>793</v>
      </c>
      <c r="Q24" s="21">
        <v>803</v>
      </c>
      <c r="R24" s="146">
        <v>1290</v>
      </c>
      <c r="S24" s="146">
        <v>1069</v>
      </c>
      <c r="T24" s="146">
        <v>1465</v>
      </c>
      <c r="U24" s="146">
        <v>1474</v>
      </c>
      <c r="V24" s="146">
        <v>1291</v>
      </c>
      <c r="W24" s="110">
        <f t="shared" si="1"/>
        <v>70.092226613965749</v>
      </c>
    </row>
    <row r="25" spans="1:23" x14ac:dyDescent="0.25">
      <c r="A25" s="97" t="s">
        <v>49</v>
      </c>
      <c r="B25" s="119">
        <v>51.2</v>
      </c>
      <c r="C25" s="34">
        <v>70.400000000000006</v>
      </c>
      <c r="D25" s="34">
        <v>181.6</v>
      </c>
      <c r="E25" s="34">
        <v>217.6</v>
      </c>
      <c r="F25" s="34">
        <v>181.5</v>
      </c>
      <c r="G25" s="34">
        <v>212.9</v>
      </c>
      <c r="H25" s="34">
        <v>191.3</v>
      </c>
      <c r="I25" s="34">
        <v>206.6</v>
      </c>
      <c r="J25" s="34">
        <v>78.25</v>
      </c>
      <c r="K25" s="34">
        <v>0</v>
      </c>
      <c r="L25" s="34">
        <v>0</v>
      </c>
      <c r="M25" s="34">
        <v>0</v>
      </c>
      <c r="N25" s="41">
        <v>1</v>
      </c>
      <c r="O25" s="34">
        <f>+VLOOKUP(A25,[3]V_VMT!$B$8:$E$24,4,FALSE)</f>
        <v>2</v>
      </c>
      <c r="P25" s="34">
        <v>0</v>
      </c>
      <c r="Q25" s="34">
        <v>3</v>
      </c>
      <c r="R25" s="34">
        <v>1</v>
      </c>
      <c r="S25" s="34">
        <v>0</v>
      </c>
      <c r="T25" s="34">
        <v>0</v>
      </c>
      <c r="U25" s="34">
        <v>0</v>
      </c>
      <c r="V25" s="34">
        <v>0</v>
      </c>
      <c r="W25" s="110">
        <f t="shared" si="1"/>
        <v>-100</v>
      </c>
    </row>
    <row r="26" spans="1:23" x14ac:dyDescent="0.25">
      <c r="A26" s="140" t="s">
        <v>57</v>
      </c>
      <c r="B26" s="148">
        <v>17.3</v>
      </c>
      <c r="C26" s="146">
        <v>0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385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0</v>
      </c>
      <c r="U26" s="146">
        <v>0</v>
      </c>
      <c r="V26" s="146">
        <v>0</v>
      </c>
      <c r="W26" s="110" t="str">
        <f t="shared" si="1"/>
        <v>-</v>
      </c>
    </row>
    <row r="27" spans="1:23" x14ac:dyDescent="0.25">
      <c r="A27" s="141" t="s">
        <v>73</v>
      </c>
      <c r="B27" s="149">
        <v>2274.4899999999998</v>
      </c>
      <c r="C27" s="150">
        <v>2102.58</v>
      </c>
      <c r="D27" s="150">
        <v>2540.5500000000002</v>
      </c>
      <c r="E27" s="150">
        <v>2142.2199999999998</v>
      </c>
      <c r="F27" s="150">
        <v>2368.9499999999998</v>
      </c>
      <c r="G27" s="150">
        <v>2251.11</v>
      </c>
      <c r="H27" s="150">
        <v>2455.34</v>
      </c>
      <c r="I27" s="150">
        <v>2347.67</v>
      </c>
      <c r="J27" s="150">
        <v>2810.31</v>
      </c>
      <c r="K27" s="150">
        <v>2328.29</v>
      </c>
      <c r="L27" s="150">
        <v>1999.68</v>
      </c>
      <c r="M27" s="150">
        <v>2189.58</v>
      </c>
      <c r="N27" s="386">
        <v>1802</v>
      </c>
      <c r="O27" s="150">
        <f>+VLOOKUP(A27,[3]V_VMT!$B$8:$E$24,4,FALSE)</f>
        <v>1761</v>
      </c>
      <c r="P27" s="150">
        <v>1806</v>
      </c>
      <c r="Q27" s="150">
        <v>1925</v>
      </c>
      <c r="R27" s="150">
        <v>1799</v>
      </c>
      <c r="S27" s="150">
        <v>1825</v>
      </c>
      <c r="T27" s="150">
        <v>1600</v>
      </c>
      <c r="U27" s="150">
        <v>1800</v>
      </c>
      <c r="V27" s="150">
        <v>1470</v>
      </c>
      <c r="W27" s="144">
        <f t="shared" si="1"/>
        <v>-47.69260330710847</v>
      </c>
    </row>
    <row r="28" spans="1:23" x14ac:dyDescent="0.25">
      <c r="A28" s="2" t="s">
        <v>23</v>
      </c>
      <c r="W28" s="219"/>
    </row>
    <row r="29" spans="1:23" x14ac:dyDescent="0.25">
      <c r="A29" s="521" t="s">
        <v>136</v>
      </c>
    </row>
    <row r="30" spans="1:23" x14ac:dyDescent="0.25">
      <c r="A30" s="521" t="s">
        <v>207</v>
      </c>
    </row>
    <row r="32" spans="1:23" x14ac:dyDescent="0.25">
      <c r="M32" s="215"/>
    </row>
    <row r="38" spans="8:8" x14ac:dyDescent="0.25">
      <c r="H38" s="307" t="s">
        <v>208</v>
      </c>
    </row>
  </sheetData>
  <mergeCells count="3">
    <mergeCell ref="B6:M6"/>
    <mergeCell ref="N6:W6"/>
    <mergeCell ref="A6:A7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P14" sqref="P14"/>
    </sheetView>
  </sheetViews>
  <sheetFormatPr baseColWidth="10" defaultColWidth="9.140625" defaultRowHeight="15" x14ac:dyDescent="0.25"/>
  <cols>
    <col min="1" max="1" width="25.5703125" customWidth="1"/>
    <col min="2" max="2" width="8" customWidth="1"/>
    <col min="3" max="3" width="7" bestFit="1" customWidth="1"/>
    <col min="4" max="4" width="7" style="307" bestFit="1" customWidth="1"/>
    <col min="5" max="12" width="7.28515625" style="307" customWidth="1"/>
    <col min="13" max="13" width="7.7109375" style="307" bestFit="1" customWidth="1"/>
    <col min="14" max="14" width="7.42578125" style="307" bestFit="1" customWidth="1"/>
    <col min="15" max="15" width="7" style="307" bestFit="1" customWidth="1"/>
    <col min="16" max="21" width="7" style="307" customWidth="1"/>
    <col min="22" max="22" width="7.42578125" style="307" customWidth="1"/>
    <col min="23" max="23" width="9.85546875" customWidth="1"/>
    <col min="24" max="24" width="12.28515625" bestFit="1" customWidth="1"/>
  </cols>
  <sheetData>
    <row r="1" spans="1:23" x14ac:dyDescent="0.25">
      <c r="A1" s="181" t="s">
        <v>199</v>
      </c>
    </row>
    <row r="2" spans="1:23" x14ac:dyDescent="0.25">
      <c r="A2" s="29"/>
    </row>
    <row r="3" spans="1:23" x14ac:dyDescent="0.25">
      <c r="A3" s="31" t="s">
        <v>231</v>
      </c>
    </row>
    <row r="4" spans="1:23" x14ac:dyDescent="0.25">
      <c r="A4" s="30" t="s">
        <v>243</v>
      </c>
    </row>
    <row r="5" spans="1:23" x14ac:dyDescent="0.25">
      <c r="A5" s="30" t="s">
        <v>210</v>
      </c>
    </row>
    <row r="6" spans="1:23" x14ac:dyDescent="0.25">
      <c r="A6" s="525" t="s">
        <v>0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3">
        <v>2019</v>
      </c>
      <c r="O6" s="524"/>
      <c r="P6" s="524"/>
      <c r="Q6" s="524"/>
      <c r="R6" s="524"/>
      <c r="S6" s="524"/>
      <c r="T6" s="524"/>
      <c r="U6" s="524"/>
      <c r="V6" s="524"/>
      <c r="W6" s="524"/>
    </row>
    <row r="7" spans="1:23" ht="35.25" customHeight="1" x14ac:dyDescent="0.25">
      <c r="A7" s="526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83" t="s">
        <v>5</v>
      </c>
      <c r="S7" s="494" t="s">
        <v>6</v>
      </c>
      <c r="T7" s="496" t="s">
        <v>7</v>
      </c>
      <c r="U7" s="500" t="s">
        <v>8</v>
      </c>
      <c r="V7" s="512" t="s">
        <v>9</v>
      </c>
      <c r="W7" s="494" t="s">
        <v>275</v>
      </c>
    </row>
    <row r="8" spans="1:23" x14ac:dyDescent="0.25">
      <c r="A8" s="168" t="s">
        <v>13</v>
      </c>
      <c r="B8" s="6">
        <f t="shared" ref="B8:T8" si="0">+B9+B20</f>
        <v>777.34</v>
      </c>
      <c r="C8" s="6">
        <f t="shared" si="0"/>
        <v>185.435</v>
      </c>
      <c r="D8" s="6">
        <f t="shared" si="0"/>
        <v>153.77000000000001</v>
      </c>
      <c r="E8" s="6">
        <f t="shared" si="0"/>
        <v>1209.4299999999998</v>
      </c>
      <c r="F8" s="6">
        <f t="shared" si="0"/>
        <v>1748.76</v>
      </c>
      <c r="G8" s="6">
        <f t="shared" si="0"/>
        <v>679.92000000000007</v>
      </c>
      <c r="H8" s="6">
        <f t="shared" si="0"/>
        <v>133.94</v>
      </c>
      <c r="I8" s="6">
        <f t="shared" si="0"/>
        <v>81.41</v>
      </c>
      <c r="J8" s="6">
        <f t="shared" si="0"/>
        <v>57.64</v>
      </c>
      <c r="K8" s="6">
        <f t="shared" si="0"/>
        <v>96.629999999999981</v>
      </c>
      <c r="L8" s="6">
        <f t="shared" si="0"/>
        <v>958.22</v>
      </c>
      <c r="M8" s="6">
        <f t="shared" si="0"/>
        <v>1111.5899999999999</v>
      </c>
      <c r="N8" s="132">
        <f t="shared" si="0"/>
        <v>439.19000000000005</v>
      </c>
      <c r="O8" s="6">
        <f t="shared" si="0"/>
        <v>199.28</v>
      </c>
      <c r="P8" s="6">
        <f t="shared" si="0"/>
        <v>150.19</v>
      </c>
      <c r="Q8" s="6">
        <f t="shared" si="0"/>
        <v>213.07999999999998</v>
      </c>
      <c r="R8" s="6">
        <f t="shared" si="0"/>
        <v>1144.5899999999999</v>
      </c>
      <c r="S8" s="6">
        <f t="shared" si="0"/>
        <v>803.69999999999993</v>
      </c>
      <c r="T8" s="6">
        <f t="shared" si="0"/>
        <v>319.3</v>
      </c>
      <c r="U8" s="6">
        <f t="shared" ref="U8:V8" si="1">+U9+U20</f>
        <v>116.11</v>
      </c>
      <c r="V8" s="6">
        <f t="shared" si="1"/>
        <v>86.22999999999999</v>
      </c>
      <c r="W8" s="199">
        <f>+IFERROR((V8/J8-1)*100,"-")</f>
        <v>49.600971547536417</v>
      </c>
    </row>
    <row r="9" spans="1:23" x14ac:dyDescent="0.25">
      <c r="A9" s="198" t="s">
        <v>234</v>
      </c>
      <c r="B9" s="27">
        <f t="shared" ref="B9:T9" si="2">+B10+B11+B14+B17</f>
        <v>90.9</v>
      </c>
      <c r="C9" s="27">
        <f t="shared" si="2"/>
        <v>110.66500000000001</v>
      </c>
      <c r="D9" s="27">
        <f t="shared" si="2"/>
        <v>132.45000000000002</v>
      </c>
      <c r="E9" s="27">
        <f t="shared" si="2"/>
        <v>116.82000000000001</v>
      </c>
      <c r="F9" s="27">
        <f t="shared" si="2"/>
        <v>104.77</v>
      </c>
      <c r="G9" s="27">
        <f t="shared" si="2"/>
        <v>112.57999999999998</v>
      </c>
      <c r="H9" s="27">
        <f t="shared" si="2"/>
        <v>73.789999999999992</v>
      </c>
      <c r="I9" s="27">
        <f t="shared" si="2"/>
        <v>80.03</v>
      </c>
      <c r="J9" s="27">
        <f t="shared" si="2"/>
        <v>57.64</v>
      </c>
      <c r="K9" s="27">
        <f t="shared" si="2"/>
        <v>91.109999999999985</v>
      </c>
      <c r="L9" s="27">
        <f t="shared" si="2"/>
        <v>91.31</v>
      </c>
      <c r="M9" s="27">
        <f t="shared" si="2"/>
        <v>77.989999999999995</v>
      </c>
      <c r="N9" s="197">
        <f t="shared" si="2"/>
        <v>137.34</v>
      </c>
      <c r="O9" s="27">
        <f t="shared" si="2"/>
        <v>166.38</v>
      </c>
      <c r="P9" s="27">
        <f t="shared" si="2"/>
        <v>150.19</v>
      </c>
      <c r="Q9" s="27">
        <f t="shared" si="2"/>
        <v>102.12</v>
      </c>
      <c r="R9" s="27">
        <f t="shared" si="2"/>
        <v>95.320000000000007</v>
      </c>
      <c r="S9" s="27">
        <f t="shared" si="2"/>
        <v>124.54999999999998</v>
      </c>
      <c r="T9" s="27">
        <f t="shared" si="2"/>
        <v>119.25</v>
      </c>
      <c r="U9" s="27">
        <f t="shared" ref="U9:V9" si="3">+U10+U11+U14+U17</f>
        <v>112.6</v>
      </c>
      <c r="V9" s="27">
        <f t="shared" si="3"/>
        <v>86.16</v>
      </c>
      <c r="W9" s="482">
        <f t="shared" ref="W9:W22" si="4">+IFERROR((V9/J9-1)*100,"-")</f>
        <v>49.479528105482309</v>
      </c>
    </row>
    <row r="10" spans="1:23" x14ac:dyDescent="0.25">
      <c r="A10" s="97" t="s">
        <v>15</v>
      </c>
      <c r="B10" s="20">
        <v>7.85</v>
      </c>
      <c r="C10" s="20">
        <v>9.69</v>
      </c>
      <c r="D10" s="20">
        <v>16.48</v>
      </c>
      <c r="E10" s="20">
        <v>13.64</v>
      </c>
      <c r="F10" s="20">
        <v>12.26</v>
      </c>
      <c r="G10" s="20">
        <v>6.08</v>
      </c>
      <c r="H10" s="20">
        <v>4.6500000000000004</v>
      </c>
      <c r="I10" s="20">
        <v>11.59</v>
      </c>
      <c r="J10" s="20">
        <v>7.43</v>
      </c>
      <c r="K10" s="20">
        <v>15.76</v>
      </c>
      <c r="L10" s="20">
        <v>16.23</v>
      </c>
      <c r="M10" s="20">
        <v>10.15</v>
      </c>
      <c r="N10" s="134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110">
        <f t="shared" si="4"/>
        <v>-18.169582772543734</v>
      </c>
    </row>
    <row r="11" spans="1:23" x14ac:dyDescent="0.25">
      <c r="A11" s="97" t="s">
        <v>16</v>
      </c>
      <c r="B11" s="20">
        <f t="shared" ref="B11:T11" si="5">SUM(B12:B13)</f>
        <v>38.03</v>
      </c>
      <c r="C11" s="20">
        <f t="shared" si="5"/>
        <v>59.905000000000001</v>
      </c>
      <c r="D11" s="20">
        <f t="shared" si="5"/>
        <v>75.099999999999994</v>
      </c>
      <c r="E11" s="20">
        <f t="shared" si="5"/>
        <v>67.14</v>
      </c>
      <c r="F11" s="20">
        <f t="shared" si="5"/>
        <v>56.8</v>
      </c>
      <c r="G11" s="20">
        <f t="shared" si="5"/>
        <v>72.22999999999999</v>
      </c>
      <c r="H11" s="20">
        <f t="shared" si="5"/>
        <v>35.369999999999997</v>
      </c>
      <c r="I11" s="20">
        <f t="shared" si="5"/>
        <v>33.86</v>
      </c>
      <c r="J11" s="20">
        <f t="shared" si="5"/>
        <v>20.029999999999998</v>
      </c>
      <c r="K11" s="20">
        <f t="shared" si="5"/>
        <v>39.019999999999996</v>
      </c>
      <c r="L11" s="20">
        <f t="shared" si="5"/>
        <v>35.57</v>
      </c>
      <c r="M11" s="20">
        <f t="shared" si="5"/>
        <v>25.060000000000002</v>
      </c>
      <c r="N11" s="134">
        <f t="shared" si="5"/>
        <v>83.58</v>
      </c>
      <c r="O11" s="20">
        <f t="shared" si="5"/>
        <v>108.07</v>
      </c>
      <c r="P11" s="20">
        <f t="shared" si="5"/>
        <v>89.51</v>
      </c>
      <c r="Q11" s="20">
        <f t="shared" si="5"/>
        <v>52.88</v>
      </c>
      <c r="R11" s="20">
        <f t="shared" si="5"/>
        <v>44.760000000000005</v>
      </c>
      <c r="S11" s="20">
        <f t="shared" si="5"/>
        <v>71.47999999999999</v>
      </c>
      <c r="T11" s="20">
        <f t="shared" si="5"/>
        <v>68.300000000000011</v>
      </c>
      <c r="U11" s="20">
        <f t="shared" ref="U11" si="6">SUM(U12:U13)</f>
        <v>59.09</v>
      </c>
      <c r="V11" s="20">
        <v>46.02</v>
      </c>
      <c r="W11" s="110">
        <f t="shared" si="4"/>
        <v>129.75536694957569</v>
      </c>
    </row>
    <row r="12" spans="1:23" x14ac:dyDescent="0.25">
      <c r="A12" s="98" t="s">
        <v>17</v>
      </c>
      <c r="B12" s="20">
        <v>37.68</v>
      </c>
      <c r="C12" s="20">
        <v>59.61</v>
      </c>
      <c r="D12" s="20">
        <v>74.83</v>
      </c>
      <c r="E12" s="20">
        <v>66.849999999999994</v>
      </c>
      <c r="F12" s="20">
        <v>56.47</v>
      </c>
      <c r="G12" s="20">
        <v>71.88</v>
      </c>
      <c r="H12" s="20">
        <v>34.97</v>
      </c>
      <c r="I12" s="20">
        <v>33.479999999999997</v>
      </c>
      <c r="J12" s="20">
        <v>19.329999999999998</v>
      </c>
      <c r="K12" s="20">
        <v>38.369999999999997</v>
      </c>
      <c r="L12" s="20">
        <v>35.07</v>
      </c>
      <c r="M12" s="20">
        <v>24.46</v>
      </c>
      <c r="N12" s="134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110">
        <f t="shared" si="4"/>
        <v>130.72943610967411</v>
      </c>
    </row>
    <row r="13" spans="1:23" x14ac:dyDescent="0.25">
      <c r="A13" s="98" t="s">
        <v>18</v>
      </c>
      <c r="B13" s="20">
        <v>0.35</v>
      </c>
      <c r="C13" s="20">
        <v>0.29499999999999998</v>
      </c>
      <c r="D13" s="20">
        <v>0.27</v>
      </c>
      <c r="E13" s="20">
        <v>0.28999999999999998</v>
      </c>
      <c r="F13" s="20">
        <v>0.33</v>
      </c>
      <c r="G13" s="20">
        <v>0.35</v>
      </c>
      <c r="H13" s="20">
        <v>0.4</v>
      </c>
      <c r="I13" s="20">
        <v>0.38</v>
      </c>
      <c r="J13" s="20">
        <v>0.7</v>
      </c>
      <c r="K13" s="20">
        <v>0.65</v>
      </c>
      <c r="L13" s="20">
        <v>0.5</v>
      </c>
      <c r="M13" s="20">
        <v>0.6</v>
      </c>
      <c r="N13" s="134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110">
        <f t="shared" si="4"/>
        <v>102.85714285714285</v>
      </c>
    </row>
    <row r="14" spans="1:23" x14ac:dyDescent="0.25">
      <c r="A14" s="97" t="s">
        <v>19</v>
      </c>
      <c r="B14" s="20">
        <f t="shared" ref="B14:U14" si="7">+B15+B16</f>
        <v>2.4</v>
      </c>
      <c r="C14" s="20">
        <f t="shared" si="7"/>
        <v>2.5099999999999998</v>
      </c>
      <c r="D14" s="20">
        <f t="shared" si="7"/>
        <v>1.93</v>
      </c>
      <c r="E14" s="20">
        <f t="shared" si="7"/>
        <v>2.48</v>
      </c>
      <c r="F14" s="20">
        <f t="shared" si="7"/>
        <v>2.74</v>
      </c>
      <c r="G14" s="20">
        <f t="shared" si="7"/>
        <v>2.46</v>
      </c>
      <c r="H14" s="20">
        <f t="shared" si="7"/>
        <v>2.7</v>
      </c>
      <c r="I14" s="20">
        <f t="shared" si="7"/>
        <v>2.6799999999999997</v>
      </c>
      <c r="J14" s="20">
        <f t="shared" si="7"/>
        <v>2.46</v>
      </c>
      <c r="K14" s="20">
        <f t="shared" si="7"/>
        <v>2.73</v>
      </c>
      <c r="L14" s="20">
        <f t="shared" si="7"/>
        <v>2.88</v>
      </c>
      <c r="M14" s="20">
        <f t="shared" si="7"/>
        <v>2.8</v>
      </c>
      <c r="N14" s="134">
        <f t="shared" si="7"/>
        <v>2.9299999999999997</v>
      </c>
      <c r="O14" s="20">
        <f t="shared" si="7"/>
        <v>2.0300000000000002</v>
      </c>
      <c r="P14" s="20">
        <f t="shared" si="7"/>
        <v>1.8599999999999999</v>
      </c>
      <c r="Q14" s="20">
        <f t="shared" si="7"/>
        <v>2.67</v>
      </c>
      <c r="R14" s="20">
        <f t="shared" si="7"/>
        <v>2.36</v>
      </c>
      <c r="S14" s="20">
        <f t="shared" si="7"/>
        <v>2.61</v>
      </c>
      <c r="T14" s="20">
        <f t="shared" si="7"/>
        <v>2.36</v>
      </c>
      <c r="U14" s="20">
        <f t="shared" si="7"/>
        <v>2.75</v>
      </c>
      <c r="V14" s="20">
        <v>2.71</v>
      </c>
      <c r="W14" s="110">
        <f t="shared" si="4"/>
        <v>10.162601626016254</v>
      </c>
    </row>
    <row r="15" spans="1:23" x14ac:dyDescent="0.25">
      <c r="A15" s="98" t="s">
        <v>17</v>
      </c>
      <c r="B15" s="20">
        <v>1.65</v>
      </c>
      <c r="C15" s="20">
        <v>1.66</v>
      </c>
      <c r="D15" s="20">
        <v>1.18</v>
      </c>
      <c r="E15" s="20">
        <v>1.53</v>
      </c>
      <c r="F15" s="20">
        <v>1.64</v>
      </c>
      <c r="G15" s="20">
        <v>1.46</v>
      </c>
      <c r="H15" s="20">
        <v>1.5</v>
      </c>
      <c r="I15" s="20">
        <v>1.73</v>
      </c>
      <c r="J15" s="20">
        <v>1.46</v>
      </c>
      <c r="K15" s="20">
        <v>1.83</v>
      </c>
      <c r="L15" s="20">
        <v>2.0299999999999998</v>
      </c>
      <c r="M15" s="20">
        <v>1.85</v>
      </c>
      <c r="N15" s="134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110">
        <f t="shared" si="4"/>
        <v>10.273972602739745</v>
      </c>
    </row>
    <row r="16" spans="1:23" x14ac:dyDescent="0.25">
      <c r="A16" s="98" t="s">
        <v>18</v>
      </c>
      <c r="B16" s="20">
        <v>0.75</v>
      </c>
      <c r="C16" s="20">
        <v>0.85</v>
      </c>
      <c r="D16" s="20">
        <v>0.75</v>
      </c>
      <c r="E16" s="20">
        <v>0.95</v>
      </c>
      <c r="F16" s="20">
        <v>1.1000000000000001</v>
      </c>
      <c r="G16" s="20">
        <v>1</v>
      </c>
      <c r="H16" s="20">
        <v>1.2</v>
      </c>
      <c r="I16" s="20">
        <v>0.95</v>
      </c>
      <c r="J16" s="20">
        <v>1</v>
      </c>
      <c r="K16" s="20">
        <v>0.9</v>
      </c>
      <c r="L16" s="20">
        <v>0.85</v>
      </c>
      <c r="M16" s="20">
        <v>0.95</v>
      </c>
      <c r="N16" s="134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110">
        <f t="shared" si="4"/>
        <v>10.000000000000009</v>
      </c>
    </row>
    <row r="17" spans="1:26" x14ac:dyDescent="0.25">
      <c r="A17" s="97" t="s">
        <v>20</v>
      </c>
      <c r="B17" s="20">
        <f t="shared" ref="B17:U17" si="8">+B18+B19</f>
        <v>42.62</v>
      </c>
      <c r="C17" s="20">
        <f t="shared" si="8"/>
        <v>38.56</v>
      </c>
      <c r="D17" s="20">
        <f t="shared" si="8"/>
        <v>38.940000000000005</v>
      </c>
      <c r="E17" s="20">
        <f t="shared" si="8"/>
        <v>33.56</v>
      </c>
      <c r="F17" s="20">
        <f t="shared" si="8"/>
        <v>32.97</v>
      </c>
      <c r="G17" s="20">
        <f t="shared" si="8"/>
        <v>31.81</v>
      </c>
      <c r="H17" s="20">
        <f t="shared" si="8"/>
        <v>31.07</v>
      </c>
      <c r="I17" s="20">
        <f t="shared" si="8"/>
        <v>31.9</v>
      </c>
      <c r="J17" s="20">
        <f t="shared" si="8"/>
        <v>27.72</v>
      </c>
      <c r="K17" s="20">
        <f t="shared" si="8"/>
        <v>33.6</v>
      </c>
      <c r="L17" s="20">
        <f t="shared" si="8"/>
        <v>36.630000000000003</v>
      </c>
      <c r="M17" s="20">
        <f t="shared" si="8"/>
        <v>39.979999999999997</v>
      </c>
      <c r="N17" s="134">
        <f t="shared" si="8"/>
        <v>36.089999999999996</v>
      </c>
      <c r="O17" s="20">
        <f t="shared" si="8"/>
        <v>35.270000000000003</v>
      </c>
      <c r="P17" s="20">
        <f t="shared" si="8"/>
        <v>37.380000000000003</v>
      </c>
      <c r="Q17" s="20">
        <f t="shared" si="8"/>
        <v>34.96</v>
      </c>
      <c r="R17" s="20">
        <f t="shared" si="8"/>
        <v>36.950000000000003</v>
      </c>
      <c r="S17" s="20">
        <f t="shared" si="8"/>
        <v>36.24</v>
      </c>
      <c r="T17" s="20">
        <f t="shared" si="8"/>
        <v>36.35</v>
      </c>
      <c r="U17" s="20">
        <f t="shared" si="8"/>
        <v>37.93</v>
      </c>
      <c r="V17" s="20">
        <v>31.35</v>
      </c>
      <c r="W17" s="110">
        <f t="shared" si="4"/>
        <v>13.095238095238116</v>
      </c>
    </row>
    <row r="18" spans="1:26" x14ac:dyDescent="0.25">
      <c r="A18" s="98" t="s">
        <v>17</v>
      </c>
      <c r="B18" s="20">
        <v>39.07</v>
      </c>
      <c r="C18" s="20">
        <v>34.96</v>
      </c>
      <c r="D18" s="20">
        <v>35.74</v>
      </c>
      <c r="E18" s="20">
        <v>30.06</v>
      </c>
      <c r="F18" s="20">
        <v>28.72</v>
      </c>
      <c r="G18" s="20">
        <v>27.31</v>
      </c>
      <c r="H18" s="20">
        <v>26.27</v>
      </c>
      <c r="I18" s="20">
        <v>27.3</v>
      </c>
      <c r="J18" s="20">
        <v>23.22</v>
      </c>
      <c r="K18" s="20">
        <v>29.5</v>
      </c>
      <c r="L18" s="20">
        <v>33.03</v>
      </c>
      <c r="M18" s="20">
        <v>36.18</v>
      </c>
      <c r="N18" s="134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110">
        <f t="shared" si="4"/>
        <v>16.494401378122326</v>
      </c>
    </row>
    <row r="19" spans="1:26" x14ac:dyDescent="0.25">
      <c r="A19" s="98" t="s">
        <v>18</v>
      </c>
      <c r="B19" s="20">
        <v>3.55</v>
      </c>
      <c r="C19" s="20">
        <v>3.6</v>
      </c>
      <c r="D19" s="20">
        <v>3.2</v>
      </c>
      <c r="E19" s="20">
        <v>3.5</v>
      </c>
      <c r="F19" s="20">
        <v>4.25</v>
      </c>
      <c r="G19" s="20">
        <v>4.5</v>
      </c>
      <c r="H19" s="20">
        <v>4.8</v>
      </c>
      <c r="I19" s="20">
        <v>4.5999999999999996</v>
      </c>
      <c r="J19" s="20">
        <v>4.5</v>
      </c>
      <c r="K19" s="20">
        <v>4.0999999999999996</v>
      </c>
      <c r="L19" s="20">
        <v>3.6</v>
      </c>
      <c r="M19" s="20">
        <v>3.8</v>
      </c>
      <c r="N19" s="134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110">
        <f t="shared" si="4"/>
        <v>-4.4444444444444509</v>
      </c>
    </row>
    <row r="20" spans="1:26" x14ac:dyDescent="0.25">
      <c r="A20" s="198" t="s">
        <v>235</v>
      </c>
      <c r="B20" s="197">
        <f t="shared" ref="B20:Q20" si="9">SUM(B21:B22)</f>
        <v>686.44</v>
      </c>
      <c r="C20" s="27">
        <f t="shared" si="9"/>
        <v>74.77</v>
      </c>
      <c r="D20" s="27">
        <f t="shared" si="9"/>
        <v>21.32</v>
      </c>
      <c r="E20" s="27">
        <f t="shared" si="9"/>
        <v>1092.6099999999999</v>
      </c>
      <c r="F20" s="27">
        <f t="shared" si="9"/>
        <v>1643.99</v>
      </c>
      <c r="G20" s="27">
        <f t="shared" si="9"/>
        <v>567.34</v>
      </c>
      <c r="H20" s="27">
        <f t="shared" si="9"/>
        <v>60.15</v>
      </c>
      <c r="I20" s="27">
        <f t="shared" si="9"/>
        <v>1.38</v>
      </c>
      <c r="J20" s="27">
        <f t="shared" si="9"/>
        <v>0</v>
      </c>
      <c r="K20" s="27">
        <f t="shared" si="9"/>
        <v>5.52</v>
      </c>
      <c r="L20" s="27">
        <f t="shared" si="9"/>
        <v>866.91</v>
      </c>
      <c r="M20" s="27">
        <f t="shared" si="9"/>
        <v>1033.5999999999999</v>
      </c>
      <c r="N20" s="197">
        <f t="shared" si="9"/>
        <v>301.85000000000002</v>
      </c>
      <c r="O20" s="27">
        <f t="shared" si="9"/>
        <v>32.9</v>
      </c>
      <c r="P20" s="27">
        <f t="shared" si="9"/>
        <v>0</v>
      </c>
      <c r="Q20" s="27">
        <f t="shared" si="9"/>
        <v>110.96</v>
      </c>
      <c r="R20" s="27">
        <f t="shared" ref="R20" si="10">SUM(R21:R22)</f>
        <v>1049.27</v>
      </c>
      <c r="S20" s="27">
        <f t="shared" ref="S20" si="11">SUM(S21:S22)</f>
        <v>679.15</v>
      </c>
      <c r="T20" s="27">
        <f t="shared" ref="T20" si="12">SUM(T21:T22)</f>
        <v>200.05</v>
      </c>
      <c r="U20" s="27">
        <f t="shared" ref="U20" si="13">SUM(U21:U22)</f>
        <v>3.51</v>
      </c>
      <c r="V20" s="27">
        <f t="shared" ref="V20" si="14">SUM(V21:V22)</f>
        <v>7.0000000000000007E-2</v>
      </c>
      <c r="W20" s="482" t="str">
        <f>+IFERROR((V20/J20-1)*100,"-")</f>
        <v>-</v>
      </c>
    </row>
    <row r="21" spans="1:26" x14ac:dyDescent="0.25">
      <c r="A21" s="97" t="s">
        <v>21</v>
      </c>
      <c r="B21" s="28">
        <v>686.33</v>
      </c>
      <c r="C21" s="28">
        <v>74.77</v>
      </c>
      <c r="D21" s="28">
        <v>21.32</v>
      </c>
      <c r="E21" s="28">
        <v>1092.6099999999999</v>
      </c>
      <c r="F21" s="28">
        <v>1643.99</v>
      </c>
      <c r="G21" s="28">
        <v>567.34</v>
      </c>
      <c r="H21" s="28">
        <v>60.15</v>
      </c>
      <c r="I21" s="28">
        <v>1.38</v>
      </c>
      <c r="J21" s="28">
        <v>0</v>
      </c>
      <c r="K21" s="28">
        <v>5.52</v>
      </c>
      <c r="L21" s="28">
        <v>866.91</v>
      </c>
      <c r="M21" s="28">
        <v>1033.5999999999999</v>
      </c>
      <c r="N21" s="119">
        <v>301.85000000000002</v>
      </c>
      <c r="O21" s="28">
        <v>32.9</v>
      </c>
      <c r="P21" s="28">
        <v>0</v>
      </c>
      <c r="Q21" s="28">
        <v>110.96</v>
      </c>
      <c r="R21" s="28">
        <v>1049.27</v>
      </c>
      <c r="S21" s="28">
        <v>679.15</v>
      </c>
      <c r="T21" s="28">
        <v>200.05</v>
      </c>
      <c r="U21" s="28">
        <v>3.51</v>
      </c>
      <c r="V21" s="28">
        <v>7.0000000000000007E-2</v>
      </c>
      <c r="W21" s="110" t="str">
        <f t="shared" si="4"/>
        <v>-</v>
      </c>
    </row>
    <row r="22" spans="1:26" x14ac:dyDescent="0.25">
      <c r="A22" s="99" t="s">
        <v>22</v>
      </c>
      <c r="B22" s="112">
        <v>0.11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1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0</v>
      </c>
      <c r="V22" s="112">
        <v>0</v>
      </c>
      <c r="W22" s="113" t="str">
        <f t="shared" si="4"/>
        <v>-</v>
      </c>
    </row>
    <row r="23" spans="1:26" x14ac:dyDescent="0.25">
      <c r="A23" s="2" t="s">
        <v>23</v>
      </c>
    </row>
    <row r="24" spans="1:26" x14ac:dyDescent="0.25">
      <c r="A24" s="2" t="s">
        <v>232</v>
      </c>
      <c r="B24" s="318"/>
      <c r="M24" s="215"/>
    </row>
    <row r="25" spans="1:26" x14ac:dyDescent="0.25">
      <c r="A25" s="3" t="s">
        <v>207</v>
      </c>
      <c r="B25" s="318"/>
      <c r="C25" s="307"/>
      <c r="I25" s="215"/>
      <c r="J25" s="215"/>
      <c r="K25" s="215"/>
      <c r="L25" s="215"/>
      <c r="M25" s="215"/>
      <c r="S25" s="215"/>
      <c r="T25" s="215"/>
      <c r="U25" s="215"/>
      <c r="V25" s="215"/>
      <c r="W25" s="215"/>
      <c r="X25" s="215"/>
      <c r="Y25" s="261"/>
      <c r="Z25" s="215"/>
    </row>
    <row r="26" spans="1:26" x14ac:dyDescent="0.25">
      <c r="B26" s="215"/>
      <c r="C26" s="307"/>
      <c r="J26" s="215"/>
      <c r="M26" s="215"/>
      <c r="V26" s="215"/>
      <c r="W26" s="307"/>
      <c r="X26" s="215"/>
      <c r="Y26" s="261"/>
      <c r="Z26" s="307"/>
    </row>
    <row r="27" spans="1:26" x14ac:dyDescent="0.25">
      <c r="A27" s="217"/>
      <c r="B27" s="488"/>
      <c r="J27" s="214"/>
      <c r="M27" s="215"/>
      <c r="V27" s="215"/>
      <c r="W27" s="307"/>
      <c r="X27" s="215"/>
      <c r="Y27" s="261"/>
      <c r="Z27" s="307"/>
    </row>
    <row r="28" spans="1:26" x14ac:dyDescent="0.25">
      <c r="B28" s="489"/>
      <c r="J28" s="214"/>
      <c r="M28" s="215"/>
      <c r="W28" s="307"/>
      <c r="X28" s="307"/>
      <c r="Y28" s="307"/>
      <c r="Z28" s="307"/>
    </row>
    <row r="29" spans="1:26" x14ac:dyDescent="0.25">
      <c r="J29" s="214"/>
      <c r="M29" s="214"/>
      <c r="W29" s="307"/>
      <c r="X29" s="307"/>
      <c r="Y29" s="307"/>
      <c r="Z29" s="307"/>
    </row>
    <row r="30" spans="1:26" x14ac:dyDescent="0.25">
      <c r="B30" s="214"/>
      <c r="I30" s="215"/>
      <c r="J30" s="215"/>
      <c r="K30" s="215"/>
      <c r="M30" s="214"/>
      <c r="W30" s="307"/>
      <c r="X30" s="307"/>
      <c r="Y30" s="307"/>
      <c r="Z30" s="307"/>
    </row>
    <row r="31" spans="1:26" x14ac:dyDescent="0.25">
      <c r="D31" s="503"/>
      <c r="J31" s="215"/>
      <c r="W31" s="307"/>
      <c r="X31" s="307"/>
      <c r="Y31" s="307"/>
      <c r="Z31" s="307"/>
    </row>
    <row r="32" spans="1:26" x14ac:dyDescent="0.25">
      <c r="C32" s="309"/>
      <c r="D32" s="503"/>
      <c r="M32" s="503"/>
      <c r="V32" s="215"/>
      <c r="W32" s="307"/>
      <c r="X32" s="215"/>
      <c r="Y32" s="261"/>
      <c r="Z32" s="307"/>
    </row>
    <row r="33" spans="2:26" x14ac:dyDescent="0.25">
      <c r="B33" s="318"/>
      <c r="C33" s="318"/>
      <c r="D33" s="445"/>
      <c r="V33" s="216"/>
      <c r="W33" s="216"/>
      <c r="X33" s="310"/>
      <c r="Y33" s="307"/>
      <c r="Z33" s="307"/>
    </row>
    <row r="34" spans="2:26" x14ac:dyDescent="0.25">
      <c r="B34" s="318"/>
      <c r="C34" s="318"/>
      <c r="V34" s="216"/>
      <c r="W34" s="216"/>
      <c r="X34" s="310"/>
    </row>
    <row r="35" spans="2:26" x14ac:dyDescent="0.25">
      <c r="C35" s="318"/>
      <c r="D35" s="214"/>
      <c r="V35" s="216"/>
      <c r="W35" s="216"/>
      <c r="X35" s="310"/>
    </row>
    <row r="36" spans="2:26" x14ac:dyDescent="0.25">
      <c r="C36" s="318"/>
      <c r="V36" s="216"/>
      <c r="W36" s="216"/>
      <c r="X36" s="310"/>
    </row>
    <row r="37" spans="2:26" x14ac:dyDescent="0.25">
      <c r="C37" s="318"/>
      <c r="D37" s="215"/>
      <c r="V37" s="215"/>
      <c r="X37" s="215"/>
      <c r="Y37" s="261"/>
    </row>
    <row r="38" spans="2:26" x14ac:dyDescent="0.25">
      <c r="C38" s="318"/>
    </row>
    <row r="39" spans="2:26" x14ac:dyDescent="0.25">
      <c r="C39" s="318"/>
      <c r="D39" s="215"/>
      <c r="E39" s="214"/>
      <c r="V39" s="216"/>
      <c r="W39" s="216"/>
      <c r="X39" s="310"/>
    </row>
    <row r="40" spans="2:26" x14ac:dyDescent="0.25">
      <c r="C40" s="318"/>
      <c r="D40" s="214"/>
    </row>
    <row r="41" spans="2:26" x14ac:dyDescent="0.25">
      <c r="C41" s="318"/>
      <c r="D41" s="214"/>
    </row>
    <row r="42" spans="2:26" x14ac:dyDescent="0.25">
      <c r="C42" s="318"/>
    </row>
  </sheetData>
  <mergeCells count="3">
    <mergeCell ref="N6:W6"/>
    <mergeCell ref="A6:A7"/>
    <mergeCell ref="B6:M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34"/>
  <sheetViews>
    <sheetView showGridLines="0" zoomScale="115" zoomScaleNormal="115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K14" sqref="K14"/>
    </sheetView>
  </sheetViews>
  <sheetFormatPr baseColWidth="10" defaultRowHeight="15" x14ac:dyDescent="0.25"/>
  <cols>
    <col min="2" max="2" width="9" customWidth="1"/>
    <col min="3" max="3" width="9" style="294" customWidth="1"/>
    <col min="4" max="22" width="9" style="307" customWidth="1"/>
    <col min="23" max="23" width="12" customWidth="1"/>
  </cols>
  <sheetData>
    <row r="1" spans="1:33" x14ac:dyDescent="0.25">
      <c r="A1" s="29" t="s">
        <v>199</v>
      </c>
    </row>
    <row r="3" spans="1:33" x14ac:dyDescent="0.25">
      <c r="A3" s="14" t="s">
        <v>137</v>
      </c>
    </row>
    <row r="4" spans="1:33" x14ac:dyDescent="0.25">
      <c r="A4" s="58" t="s">
        <v>261</v>
      </c>
    </row>
    <row r="5" spans="1:33" x14ac:dyDescent="0.25">
      <c r="A5" s="138" t="s">
        <v>214</v>
      </c>
    </row>
    <row r="6" spans="1:33" x14ac:dyDescent="0.25">
      <c r="A6" s="570" t="s">
        <v>131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7">
        <v>2019</v>
      </c>
      <c r="O6" s="528"/>
      <c r="P6" s="528"/>
      <c r="Q6" s="528"/>
      <c r="R6" s="528"/>
      <c r="S6" s="528"/>
      <c r="T6" s="528"/>
      <c r="U6" s="528"/>
      <c r="V6" s="528"/>
      <c r="W6" s="529"/>
      <c r="X6" s="307"/>
      <c r="Y6" s="307"/>
      <c r="Z6" s="307"/>
    </row>
    <row r="7" spans="1:33" ht="44.25" customHeight="1" x14ac:dyDescent="0.25">
      <c r="A7" s="555"/>
      <c r="B7" s="471" t="s">
        <v>1</v>
      </c>
      <c r="C7" s="471" t="s">
        <v>2</v>
      </c>
      <c r="D7" s="471" t="s">
        <v>3</v>
      </c>
      <c r="E7" s="471" t="s">
        <v>4</v>
      </c>
      <c r="F7" s="471" t="s">
        <v>5</v>
      </c>
      <c r="G7" s="471" t="s">
        <v>6</v>
      </c>
      <c r="H7" s="471" t="s">
        <v>7</v>
      </c>
      <c r="I7" s="471" t="s">
        <v>8</v>
      </c>
      <c r="J7" s="471" t="s">
        <v>9</v>
      </c>
      <c r="K7" s="471" t="s">
        <v>10</v>
      </c>
      <c r="L7" s="471" t="s">
        <v>11</v>
      </c>
      <c r="M7" s="475" t="s">
        <v>12</v>
      </c>
      <c r="N7" s="447" t="s">
        <v>1</v>
      </c>
      <c r="O7" s="447" t="s">
        <v>2</v>
      </c>
      <c r="P7" s="447" t="s">
        <v>3</v>
      </c>
      <c r="Q7" s="447" t="s">
        <v>4</v>
      </c>
      <c r="R7" s="447" t="s">
        <v>5</v>
      </c>
      <c r="S7" s="447" t="s">
        <v>6</v>
      </c>
      <c r="T7" s="447" t="s">
        <v>7</v>
      </c>
      <c r="U7" s="447" t="s">
        <v>8</v>
      </c>
      <c r="V7" s="447" t="s">
        <v>9</v>
      </c>
      <c r="W7" s="463" t="s">
        <v>280</v>
      </c>
      <c r="X7" s="307"/>
      <c r="Y7" s="307"/>
      <c r="Z7" s="307"/>
    </row>
    <row r="8" spans="1:33" x14ac:dyDescent="0.25">
      <c r="A8" s="97" t="s">
        <v>31</v>
      </c>
      <c r="B8" s="93">
        <v>6.54</v>
      </c>
      <c r="C8" s="28">
        <v>6.19</v>
      </c>
      <c r="D8" s="28">
        <v>4.03</v>
      </c>
      <c r="E8" s="28">
        <v>5.4</v>
      </c>
      <c r="F8" s="28">
        <v>6.17</v>
      </c>
      <c r="G8" s="28">
        <v>6.57</v>
      </c>
      <c r="H8" s="28">
        <v>6.55</v>
      </c>
      <c r="I8" s="28">
        <v>8.23</v>
      </c>
      <c r="J8" s="28">
        <v>9.7100000000000009</v>
      </c>
      <c r="K8" s="28">
        <v>7.51</v>
      </c>
      <c r="L8" s="28">
        <v>3.67</v>
      </c>
      <c r="M8" s="28">
        <v>4.2300000000000004</v>
      </c>
      <c r="N8" s="119">
        <v>4.41</v>
      </c>
      <c r="O8" s="28">
        <f>+VLOOKUP(A8,[3]V_Precios!$B$8:$D$17,3,FALSE)</f>
        <v>3.47</v>
      </c>
      <c r="P8" s="28">
        <v>3.12</v>
      </c>
      <c r="Q8" s="28">
        <v>3.46</v>
      </c>
      <c r="R8" s="28">
        <v>3.7</v>
      </c>
      <c r="S8" s="28">
        <v>6.13</v>
      </c>
      <c r="T8" s="28">
        <v>7.29</v>
      </c>
      <c r="U8" s="28">
        <v>8.02</v>
      </c>
      <c r="V8" s="28">
        <v>9.17</v>
      </c>
      <c r="W8" s="176">
        <f t="shared" ref="W8:W18" si="0">+IFERROR((V8/U8-1)*100,"-")</f>
        <v>14.33915211970076</v>
      </c>
      <c r="X8" s="307"/>
      <c r="Y8" s="307"/>
      <c r="Z8" s="307"/>
      <c r="AA8" s="247"/>
      <c r="AB8" s="247"/>
      <c r="AC8" s="247"/>
      <c r="AD8" s="247"/>
      <c r="AE8" s="247"/>
      <c r="AF8" s="247"/>
    </row>
    <row r="9" spans="1:33" x14ac:dyDescent="0.25">
      <c r="A9" s="153" t="s">
        <v>32</v>
      </c>
      <c r="B9" s="93">
        <v>4.3899999999999997</v>
      </c>
      <c r="C9" s="238">
        <v>4.6500000000000004</v>
      </c>
      <c r="D9" s="238">
        <v>3.6</v>
      </c>
      <c r="E9" s="238">
        <v>3.16</v>
      </c>
      <c r="F9" s="238">
        <v>3.72</v>
      </c>
      <c r="G9" s="238">
        <v>3.92</v>
      </c>
      <c r="H9" s="238">
        <v>3.61</v>
      </c>
      <c r="I9" s="238">
        <v>3.84</v>
      </c>
      <c r="J9" s="238">
        <v>4.9800000000000004</v>
      </c>
      <c r="K9" s="238">
        <v>4.41</v>
      </c>
      <c r="L9" s="238">
        <v>3.74</v>
      </c>
      <c r="M9" s="238">
        <v>3</v>
      </c>
      <c r="N9" s="148">
        <v>3.9</v>
      </c>
      <c r="O9" s="238">
        <f>+VLOOKUP(A9,[3]V_Precios!$B$8:$D$17,3,FALSE)</f>
        <v>2.82</v>
      </c>
      <c r="P9" s="28">
        <v>2.74</v>
      </c>
      <c r="Q9" s="28">
        <v>4.5999999999999996</v>
      </c>
      <c r="R9" s="28">
        <v>5.63</v>
      </c>
      <c r="S9" s="28">
        <v>4.8600000000000003</v>
      </c>
      <c r="T9" s="28">
        <v>5.37</v>
      </c>
      <c r="U9" s="28">
        <v>5.03</v>
      </c>
      <c r="V9" s="28">
        <v>3.33</v>
      </c>
      <c r="W9" s="176">
        <f t="shared" si="0"/>
        <v>-33.79721669980119</v>
      </c>
      <c r="X9" s="307"/>
      <c r="Y9" s="307"/>
      <c r="Z9" s="307"/>
      <c r="AA9" s="247"/>
      <c r="AB9" s="247"/>
      <c r="AC9" s="247"/>
      <c r="AD9" s="247"/>
      <c r="AE9" s="247"/>
      <c r="AF9" s="247"/>
    </row>
    <row r="10" spans="1:33" x14ac:dyDescent="0.25">
      <c r="A10" s="153" t="s">
        <v>52</v>
      </c>
      <c r="B10" s="93">
        <v>9.67</v>
      </c>
      <c r="C10" s="28">
        <v>9.7100000000000009</v>
      </c>
      <c r="D10" s="28">
        <v>9.75</v>
      </c>
      <c r="E10" s="28">
        <v>9.52</v>
      </c>
      <c r="F10" s="28">
        <v>11.43</v>
      </c>
      <c r="G10" s="28">
        <v>11.76</v>
      </c>
      <c r="H10" s="28">
        <v>10.34</v>
      </c>
      <c r="I10" s="28">
        <v>11.08</v>
      </c>
      <c r="J10" s="28">
        <v>11.11</v>
      </c>
      <c r="K10" s="28">
        <v>8.7100000000000009</v>
      </c>
      <c r="L10" s="28">
        <v>10.26</v>
      </c>
      <c r="M10" s="28">
        <v>7.85</v>
      </c>
      <c r="N10" s="119">
        <v>9.23</v>
      </c>
      <c r="O10" s="28">
        <f>+VLOOKUP(A10,[3]V_Precios!$B$8:$D$17,3,FALSE)</f>
        <v>9.18</v>
      </c>
      <c r="P10" s="28">
        <v>9.02</v>
      </c>
      <c r="Q10" s="28">
        <v>11.9</v>
      </c>
      <c r="R10" s="28">
        <v>12.42</v>
      </c>
      <c r="S10" s="28">
        <v>13.82</v>
      </c>
      <c r="T10" s="28">
        <v>11.71</v>
      </c>
      <c r="U10" s="28">
        <v>12.5</v>
      </c>
      <c r="V10" s="28">
        <v>12.29</v>
      </c>
      <c r="W10" s="176">
        <f t="shared" si="0"/>
        <v>-1.6800000000000037</v>
      </c>
      <c r="X10" s="307"/>
      <c r="Y10" s="307"/>
      <c r="Z10" s="307"/>
      <c r="AA10" s="247"/>
      <c r="AB10" s="247"/>
      <c r="AC10" s="247"/>
      <c r="AD10" s="247"/>
      <c r="AE10" s="247"/>
      <c r="AF10" s="247"/>
    </row>
    <row r="11" spans="1:33" x14ac:dyDescent="0.25">
      <c r="A11" s="153" t="s">
        <v>34</v>
      </c>
      <c r="B11" s="93">
        <v>6.2</v>
      </c>
      <c r="C11" s="28">
        <v>6.66</v>
      </c>
      <c r="D11" s="28">
        <v>6.03</v>
      </c>
      <c r="E11" s="28">
        <v>5.74</v>
      </c>
      <c r="F11" s="28">
        <v>5.29</v>
      </c>
      <c r="G11" s="28">
        <v>5.04</v>
      </c>
      <c r="H11" s="28">
        <v>6.25</v>
      </c>
      <c r="I11" s="28">
        <v>4.05</v>
      </c>
      <c r="J11" s="28">
        <v>5.73</v>
      </c>
      <c r="K11" s="28">
        <v>4.34</v>
      </c>
      <c r="L11" s="28">
        <v>4.66</v>
      </c>
      <c r="M11" s="28">
        <v>3.84</v>
      </c>
      <c r="N11" s="119">
        <v>4.01</v>
      </c>
      <c r="O11" s="28">
        <f>+VLOOKUP(A11,[3]V_Precios!$B$8:$D$17,3,FALSE)</f>
        <v>3.29</v>
      </c>
      <c r="P11" s="28">
        <v>3.88</v>
      </c>
      <c r="Q11" s="28">
        <v>5.42</v>
      </c>
      <c r="R11" s="28">
        <v>4.8499999999999996</v>
      </c>
      <c r="S11" s="28">
        <v>4.0999999999999996</v>
      </c>
      <c r="T11" s="28">
        <v>3.54</v>
      </c>
      <c r="U11" s="28">
        <v>3.2</v>
      </c>
      <c r="V11" s="28">
        <v>3.9</v>
      </c>
      <c r="W11" s="176">
        <f t="shared" si="0"/>
        <v>21.875</v>
      </c>
      <c r="X11" s="307"/>
      <c r="Y11" s="307"/>
      <c r="Z11" s="307"/>
      <c r="AA11" s="247"/>
      <c r="AB11" s="247"/>
      <c r="AC11" s="247"/>
      <c r="AD11" s="247"/>
      <c r="AE11" s="247"/>
      <c r="AF11" s="247"/>
    </row>
    <row r="12" spans="1:33" x14ac:dyDescent="0.25">
      <c r="A12" s="153" t="s">
        <v>48</v>
      </c>
      <c r="B12" s="93">
        <v>5.71</v>
      </c>
      <c r="C12" s="28">
        <v>5.71</v>
      </c>
      <c r="D12" s="28">
        <v>5</v>
      </c>
      <c r="E12" s="28">
        <v>5.17</v>
      </c>
      <c r="F12" s="28">
        <v>4.92</v>
      </c>
      <c r="G12" s="28">
        <v>4.63</v>
      </c>
      <c r="H12" s="28">
        <v>4.96</v>
      </c>
      <c r="I12" s="28">
        <v>5.24</v>
      </c>
      <c r="J12" s="28">
        <v>5.73</v>
      </c>
      <c r="K12" s="28">
        <v>4.5</v>
      </c>
      <c r="L12" s="28">
        <v>5.29</v>
      </c>
      <c r="M12" s="28">
        <v>4.45</v>
      </c>
      <c r="N12" s="119">
        <v>3.6</v>
      </c>
      <c r="O12" s="28">
        <f>+VLOOKUP(A12,[3]V_Precios!$B$8:$D$17,3,FALSE)</f>
        <v>3.41</v>
      </c>
      <c r="P12" s="28">
        <v>3.46</v>
      </c>
      <c r="Q12" s="28">
        <v>4.05</v>
      </c>
      <c r="R12" s="28">
        <v>4.6100000000000003</v>
      </c>
      <c r="S12" s="28">
        <v>5.44</v>
      </c>
      <c r="T12" s="28">
        <v>4.9800000000000004</v>
      </c>
      <c r="U12" s="28">
        <v>4.59</v>
      </c>
      <c r="V12" s="28">
        <v>3.44</v>
      </c>
      <c r="W12" s="176">
        <f t="shared" si="0"/>
        <v>-25.054466230936821</v>
      </c>
      <c r="X12" s="307"/>
      <c r="Y12" s="307"/>
      <c r="Z12" s="307"/>
      <c r="AA12" s="247"/>
      <c r="AB12" s="247"/>
      <c r="AC12" s="247"/>
      <c r="AD12" s="247"/>
      <c r="AE12" s="247"/>
      <c r="AF12" s="247"/>
    </row>
    <row r="13" spans="1:33" x14ac:dyDescent="0.25">
      <c r="A13" s="153" t="s">
        <v>56</v>
      </c>
      <c r="B13" s="93">
        <v>3.44</v>
      </c>
      <c r="C13" s="28">
        <v>3.38</v>
      </c>
      <c r="D13" s="28">
        <v>2.77</v>
      </c>
      <c r="E13" s="28">
        <v>2.97</v>
      </c>
      <c r="F13" s="28">
        <v>3</v>
      </c>
      <c r="G13" s="28">
        <v>2.48</v>
      </c>
      <c r="H13" s="28">
        <v>2.68</v>
      </c>
      <c r="I13" s="28">
        <v>3.12</v>
      </c>
      <c r="J13" s="28">
        <v>3.43</v>
      </c>
      <c r="K13" s="28">
        <v>2.48</v>
      </c>
      <c r="L13" s="28">
        <v>2.86</v>
      </c>
      <c r="M13" s="28">
        <v>3</v>
      </c>
      <c r="N13" s="119">
        <v>2.75</v>
      </c>
      <c r="O13" s="28">
        <f>+VLOOKUP(A13,[3]V_Precios!$B$8:$D$17,3,FALSE)</f>
        <v>2.34</v>
      </c>
      <c r="P13" s="28">
        <v>2.21</v>
      </c>
      <c r="Q13" s="28">
        <v>4</v>
      </c>
      <c r="R13" s="28">
        <v>2</v>
      </c>
      <c r="S13" s="28">
        <v>3.89</v>
      </c>
      <c r="T13" s="28">
        <v>3.09</v>
      </c>
      <c r="U13" s="28">
        <v>2.65</v>
      </c>
      <c r="V13" s="28">
        <v>2</v>
      </c>
      <c r="W13" s="176">
        <f t="shared" si="0"/>
        <v>-24.528301886792448</v>
      </c>
      <c r="X13" s="307"/>
      <c r="Y13" s="307"/>
      <c r="Z13" s="307"/>
      <c r="AA13" s="247"/>
      <c r="AB13" s="247"/>
      <c r="AC13" s="247"/>
      <c r="AD13" s="247"/>
      <c r="AE13" s="247"/>
      <c r="AF13" s="247"/>
    </row>
    <row r="14" spans="1:33" x14ac:dyDescent="0.25">
      <c r="A14" s="153" t="s">
        <v>43</v>
      </c>
      <c r="B14" s="93">
        <v>3.3</v>
      </c>
      <c r="C14" s="28">
        <v>3.1</v>
      </c>
      <c r="D14" s="28">
        <v>2.41</v>
      </c>
      <c r="E14" s="28">
        <v>2.29</v>
      </c>
      <c r="F14" s="28">
        <v>2.12</v>
      </c>
      <c r="G14" s="28">
        <v>2.19</v>
      </c>
      <c r="H14" s="28">
        <v>2.7</v>
      </c>
      <c r="I14" s="28">
        <v>2.79</v>
      </c>
      <c r="J14" s="28">
        <v>3.78</v>
      </c>
      <c r="K14" s="28">
        <v>2.2799999999999998</v>
      </c>
      <c r="L14" s="28">
        <v>2.67</v>
      </c>
      <c r="M14" s="28">
        <v>2.42</v>
      </c>
      <c r="N14" s="119">
        <v>2.1</v>
      </c>
      <c r="O14" s="28">
        <f>+VLOOKUP(A14,[3]V_Precios!$B$8:$D$17,3,FALSE)</f>
        <v>2.0699999999999998</v>
      </c>
      <c r="P14" s="28">
        <v>2.0499999999999998</v>
      </c>
      <c r="Q14" s="28">
        <v>2.7</v>
      </c>
      <c r="R14" s="28">
        <v>2.4500000000000002</v>
      </c>
      <c r="S14" s="28">
        <v>3.54</v>
      </c>
      <c r="T14" s="28">
        <v>2.66</v>
      </c>
      <c r="U14" s="28">
        <v>2.56</v>
      </c>
      <c r="V14" s="28">
        <v>2.5299999999999998</v>
      </c>
      <c r="W14" s="176">
        <f t="shared" si="0"/>
        <v>-1.1718750000000111</v>
      </c>
      <c r="X14" s="307"/>
      <c r="Y14" s="307"/>
      <c r="Z14" s="307"/>
      <c r="AA14" s="247"/>
      <c r="AB14" s="247"/>
      <c r="AC14" s="247"/>
      <c r="AD14" s="247"/>
      <c r="AE14" s="247"/>
      <c r="AF14" s="247"/>
    </row>
    <row r="15" spans="1:33" s="218" customFormat="1" x14ac:dyDescent="0.25">
      <c r="A15" s="234" t="s">
        <v>49</v>
      </c>
      <c r="B15" s="93">
        <v>8.8800000000000008</v>
      </c>
      <c r="C15" s="28">
        <v>8.9499999999999993</v>
      </c>
      <c r="D15" s="28">
        <v>6.25</v>
      </c>
      <c r="E15" s="28">
        <v>9.18</v>
      </c>
      <c r="F15" s="28">
        <v>7.77</v>
      </c>
      <c r="G15" s="28">
        <v>7.08</v>
      </c>
      <c r="H15" s="28">
        <v>8.6300000000000008</v>
      </c>
      <c r="I15" s="28">
        <v>9.67</v>
      </c>
      <c r="J15" s="28">
        <v>10.6</v>
      </c>
      <c r="K15" s="28">
        <v>8.1999999999999993</v>
      </c>
      <c r="L15" s="28">
        <v>0</v>
      </c>
      <c r="M15" s="28">
        <v>0</v>
      </c>
      <c r="N15" s="119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176" t="str">
        <f t="shared" si="0"/>
        <v>-</v>
      </c>
      <c r="Y15" s="307"/>
      <c r="AB15" s="247"/>
      <c r="AC15" s="247"/>
      <c r="AD15" s="247"/>
      <c r="AE15" s="247"/>
      <c r="AF15" s="247"/>
      <c r="AG15"/>
    </row>
    <row r="16" spans="1:33" x14ac:dyDescent="0.25">
      <c r="A16" s="153" t="s">
        <v>44</v>
      </c>
      <c r="B16" s="93">
        <v>5.69</v>
      </c>
      <c r="C16" s="28">
        <v>6.92</v>
      </c>
      <c r="D16" s="28">
        <v>11.69</v>
      </c>
      <c r="E16" s="28">
        <v>7.24</v>
      </c>
      <c r="F16" s="28">
        <v>5.34</v>
      </c>
      <c r="G16" s="28">
        <v>3.67</v>
      </c>
      <c r="H16" s="28">
        <v>6.15</v>
      </c>
      <c r="I16" s="28">
        <v>5.89</v>
      </c>
      <c r="J16" s="334">
        <v>6.06</v>
      </c>
      <c r="K16" s="334">
        <v>4.0999999999999996</v>
      </c>
      <c r="L16" s="28">
        <v>4.4800000000000004</v>
      </c>
      <c r="M16" s="28">
        <v>6.35</v>
      </c>
      <c r="N16" s="119">
        <v>6.39</v>
      </c>
      <c r="O16" s="28">
        <f>+VLOOKUP(A16,[3]V_Precios!$B$8:$D$17,3,FALSE)</f>
        <v>6.6</v>
      </c>
      <c r="P16" s="28">
        <v>6.45</v>
      </c>
      <c r="Q16" s="28">
        <v>5.33</v>
      </c>
      <c r="R16" s="28">
        <v>4.5599999999999996</v>
      </c>
      <c r="S16" s="28">
        <v>5.42</v>
      </c>
      <c r="T16" s="28">
        <v>4.8099999999999996</v>
      </c>
      <c r="U16" s="28">
        <v>3.92</v>
      </c>
      <c r="V16" s="28">
        <v>4.5999999999999996</v>
      </c>
      <c r="W16" s="176">
        <f t="shared" si="0"/>
        <v>17.346938775510189</v>
      </c>
      <c r="X16" s="307"/>
      <c r="Y16" s="307"/>
      <c r="Z16" s="307"/>
      <c r="AB16" s="247"/>
      <c r="AC16" s="247"/>
      <c r="AD16" s="247"/>
      <c r="AE16" s="247"/>
      <c r="AF16" s="247"/>
    </row>
    <row r="17" spans="1:33" x14ac:dyDescent="0.25">
      <c r="A17" s="246" t="s">
        <v>45</v>
      </c>
      <c r="B17" s="93">
        <v>9.7799999999999994</v>
      </c>
      <c r="C17" s="28">
        <v>8.42</v>
      </c>
      <c r="D17" s="28">
        <v>8.5500000000000007</v>
      </c>
      <c r="E17" s="28">
        <v>14.2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5.0599999999999996</v>
      </c>
      <c r="L17" s="340">
        <v>6.08</v>
      </c>
      <c r="M17" s="340">
        <v>5.9</v>
      </c>
      <c r="N17" s="388">
        <v>5.75</v>
      </c>
      <c r="O17" s="340">
        <f>+VLOOKUP(A17,[3]V_Precios!$B$8:$D$17,3,FALSE)</f>
        <v>5.84</v>
      </c>
      <c r="P17" s="28">
        <v>7.69</v>
      </c>
      <c r="Q17" s="28">
        <v>12.07</v>
      </c>
      <c r="R17" s="28">
        <v>0</v>
      </c>
      <c r="S17" s="28">
        <v>8.8000000000000007</v>
      </c>
      <c r="T17" s="28">
        <v>0</v>
      </c>
      <c r="U17" s="28">
        <v>0</v>
      </c>
      <c r="V17" s="28">
        <v>0</v>
      </c>
      <c r="W17" s="176" t="str">
        <f t="shared" si="0"/>
        <v>-</v>
      </c>
      <c r="X17" s="307"/>
      <c r="Y17" s="307"/>
      <c r="Z17" s="307"/>
      <c r="AA17" s="247"/>
      <c r="AB17" s="247"/>
      <c r="AC17" s="247"/>
      <c r="AD17" s="247"/>
      <c r="AE17" s="247"/>
      <c r="AF17" s="247"/>
      <c r="AG17" s="248"/>
    </row>
    <row r="18" spans="1:33" x14ac:dyDescent="0.25">
      <c r="A18" s="99" t="s">
        <v>36</v>
      </c>
      <c r="B18" s="94">
        <v>5.37</v>
      </c>
      <c r="C18" s="112">
        <v>6.8</v>
      </c>
      <c r="D18" s="112">
        <v>3.24</v>
      </c>
      <c r="E18" s="112">
        <v>2.9</v>
      </c>
      <c r="F18" s="112">
        <v>2.82</v>
      </c>
      <c r="G18" s="112">
        <v>2.64</v>
      </c>
      <c r="H18" s="112">
        <v>4.82</v>
      </c>
      <c r="I18" s="112">
        <v>5.0599999999999996</v>
      </c>
      <c r="J18" s="112">
        <v>6.2</v>
      </c>
      <c r="K18" s="112">
        <v>6.05</v>
      </c>
      <c r="L18" s="112">
        <v>6.64</v>
      </c>
      <c r="M18" s="112">
        <v>9.3000000000000007</v>
      </c>
      <c r="N18" s="111">
        <v>3.92</v>
      </c>
      <c r="O18" s="112">
        <f>+VLOOKUP(A18,[3]V_Precios!$B$8:$D$17,3,FALSE)</f>
        <v>3.32</v>
      </c>
      <c r="P18" s="112">
        <v>3.1</v>
      </c>
      <c r="Q18" s="112">
        <v>3.86</v>
      </c>
      <c r="R18" s="112">
        <v>3.79</v>
      </c>
      <c r="S18" s="112">
        <v>4.66</v>
      </c>
      <c r="T18" s="112">
        <v>2.5</v>
      </c>
      <c r="U18" s="112">
        <v>2.68</v>
      </c>
      <c r="V18" s="112">
        <v>2.31</v>
      </c>
      <c r="W18" s="177">
        <f t="shared" si="0"/>
        <v>-13.805970149253731</v>
      </c>
      <c r="X18" s="307"/>
      <c r="Y18" s="307"/>
      <c r="Z18" s="307"/>
      <c r="AA18" s="247"/>
      <c r="AB18" s="247"/>
      <c r="AC18" s="247"/>
      <c r="AD18" s="247"/>
      <c r="AE18" s="247"/>
      <c r="AF18" s="247"/>
      <c r="AG18" s="247"/>
    </row>
    <row r="19" spans="1:33" x14ac:dyDescent="0.25">
      <c r="A19" s="2" t="s">
        <v>23</v>
      </c>
      <c r="P19" s="28"/>
      <c r="Q19" s="28"/>
      <c r="R19" s="28"/>
      <c r="S19" s="28"/>
      <c r="T19" s="28"/>
      <c r="U19" s="28"/>
      <c r="V19" s="28"/>
      <c r="X19" s="307"/>
      <c r="Y19" s="307"/>
    </row>
    <row r="20" spans="1:33" x14ac:dyDescent="0.25">
      <c r="A20" s="2" t="s">
        <v>125</v>
      </c>
      <c r="M20" s="247"/>
      <c r="P20" s="28"/>
      <c r="Q20" s="28"/>
      <c r="R20" s="28"/>
      <c r="S20" s="28"/>
      <c r="T20" s="28"/>
      <c r="U20" s="28"/>
      <c r="V20" s="28"/>
      <c r="X20" s="307"/>
      <c r="Y20" s="307"/>
    </row>
    <row r="21" spans="1:33" x14ac:dyDescent="0.25">
      <c r="A21" s="521" t="s">
        <v>207</v>
      </c>
      <c r="C21" s="307"/>
      <c r="P21" s="28"/>
      <c r="Q21" s="28"/>
      <c r="R21" s="28"/>
      <c r="S21" s="28"/>
      <c r="T21" s="28"/>
      <c r="U21" s="28"/>
      <c r="V21" s="28"/>
      <c r="W21" s="307"/>
      <c r="X21" s="307"/>
      <c r="Y21" s="307"/>
    </row>
    <row r="22" spans="1:33" x14ac:dyDescent="0.25">
      <c r="C22" s="307"/>
      <c r="W22" s="307"/>
      <c r="X22" s="307"/>
      <c r="Y22" s="307"/>
    </row>
    <row r="23" spans="1:33" x14ac:dyDescent="0.25">
      <c r="C23" s="307"/>
      <c r="W23" s="307"/>
      <c r="X23" s="307"/>
      <c r="Y23" s="307"/>
    </row>
    <row r="24" spans="1:33" x14ac:dyDescent="0.25">
      <c r="C24" s="307"/>
      <c r="W24" s="307"/>
      <c r="X24" s="307"/>
      <c r="Y24" s="307"/>
    </row>
    <row r="25" spans="1:33" x14ac:dyDescent="0.25">
      <c r="C25" s="307"/>
      <c r="W25" s="307"/>
      <c r="X25" s="307"/>
      <c r="Y25" s="307"/>
    </row>
    <row r="26" spans="1:33" x14ac:dyDescent="0.25">
      <c r="C26" s="307"/>
      <c r="W26" s="307"/>
      <c r="X26" s="307"/>
      <c r="Y26" s="307"/>
    </row>
    <row r="27" spans="1:33" x14ac:dyDescent="0.25">
      <c r="C27" s="307"/>
      <c r="W27" s="307"/>
      <c r="X27" s="307"/>
      <c r="Y27" s="307"/>
    </row>
    <row r="28" spans="1:33" x14ac:dyDescent="0.25">
      <c r="C28" s="307"/>
      <c r="W28" s="307"/>
      <c r="X28" s="307"/>
      <c r="Y28" s="307"/>
    </row>
    <row r="29" spans="1:33" x14ac:dyDescent="0.25">
      <c r="C29" s="307"/>
      <c r="W29" s="307"/>
      <c r="X29" s="307"/>
      <c r="Y29" s="307"/>
    </row>
    <row r="30" spans="1:33" x14ac:dyDescent="0.25">
      <c r="C30" s="307"/>
      <c r="W30" s="307"/>
      <c r="X30" s="307"/>
    </row>
    <row r="31" spans="1:33" x14ac:dyDescent="0.25">
      <c r="C31" s="307"/>
      <c r="W31" s="307"/>
      <c r="X31" s="307"/>
    </row>
    <row r="32" spans="1:33" x14ac:dyDescent="0.25">
      <c r="C32" s="307"/>
      <c r="W32" s="307"/>
      <c r="X32" s="307"/>
    </row>
    <row r="33" spans="3:24" x14ac:dyDescent="0.25">
      <c r="C33" s="307"/>
      <c r="W33" s="307"/>
      <c r="X33" s="307"/>
    </row>
    <row r="34" spans="3:24" x14ac:dyDescent="0.25">
      <c r="C34" s="307"/>
      <c r="W34" s="307"/>
      <c r="X34" s="307"/>
    </row>
  </sheetData>
  <mergeCells count="3">
    <mergeCell ref="N6:W6"/>
    <mergeCell ref="A6:A7"/>
    <mergeCell ref="B6:M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26"/>
  <sheetViews>
    <sheetView showGridLines="0" zoomScale="115" zoomScaleNormal="115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L24" sqref="L24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95" bestFit="1" customWidth="1"/>
    <col min="4" max="4" width="7.28515625" style="307" bestFit="1" customWidth="1"/>
    <col min="5" max="5" width="6.28515625" style="307" bestFit="1" customWidth="1"/>
    <col min="6" max="9" width="7.28515625" style="307" bestFit="1" customWidth="1"/>
    <col min="10" max="11" width="6.28515625" style="307" bestFit="1" customWidth="1"/>
    <col min="12" max="12" width="6" style="307" bestFit="1" customWidth="1"/>
    <col min="13" max="13" width="6.28515625" style="307" customWidth="1"/>
    <col min="14" max="14" width="7" style="307" bestFit="1" customWidth="1"/>
    <col min="15" max="15" width="5.85546875" style="307" bestFit="1" customWidth="1"/>
    <col min="16" max="16" width="7" style="307" bestFit="1" customWidth="1"/>
    <col min="17" max="17" width="6.42578125" style="307" bestFit="1" customWidth="1"/>
    <col min="18" max="21" width="6.42578125" style="307" customWidth="1"/>
    <col min="22" max="22" width="7" style="307" bestFit="1" customWidth="1"/>
    <col min="23" max="23" width="10" customWidth="1"/>
  </cols>
  <sheetData>
    <row r="1" spans="1:23" x14ac:dyDescent="0.25">
      <c r="A1" s="29" t="s">
        <v>199</v>
      </c>
    </row>
    <row r="3" spans="1:23" ht="15" customHeight="1" x14ac:dyDescent="0.25">
      <c r="A3" s="14" t="s">
        <v>138</v>
      </c>
    </row>
    <row r="4" spans="1:23" x14ac:dyDescent="0.25">
      <c r="A4" s="55" t="s">
        <v>262</v>
      </c>
    </row>
    <row r="5" spans="1:23" x14ac:dyDescent="0.25">
      <c r="A5" s="55" t="s">
        <v>212</v>
      </c>
    </row>
    <row r="6" spans="1:23" ht="15" customHeight="1" x14ac:dyDescent="0.25">
      <c r="A6" s="572" t="s">
        <v>0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7">
        <v>2019</v>
      </c>
      <c r="O6" s="528"/>
      <c r="P6" s="528"/>
      <c r="Q6" s="528"/>
      <c r="R6" s="528"/>
      <c r="S6" s="528"/>
      <c r="T6" s="528"/>
      <c r="U6" s="528"/>
      <c r="V6" s="528"/>
      <c r="W6" s="529"/>
    </row>
    <row r="7" spans="1:23" ht="25.5" x14ac:dyDescent="0.25">
      <c r="A7" s="573"/>
      <c r="B7" s="461" t="s">
        <v>1</v>
      </c>
      <c r="C7" s="472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58" t="s">
        <v>3</v>
      </c>
      <c r="Q7" s="448" t="s">
        <v>4</v>
      </c>
      <c r="R7" s="464" t="s">
        <v>5</v>
      </c>
      <c r="S7" s="464" t="s">
        <v>6</v>
      </c>
      <c r="T7" s="498" t="s">
        <v>7</v>
      </c>
      <c r="U7" s="464" t="s">
        <v>8</v>
      </c>
      <c r="V7" s="464" t="s">
        <v>9</v>
      </c>
      <c r="W7" s="474" t="s">
        <v>281</v>
      </c>
    </row>
    <row r="8" spans="1:23" x14ac:dyDescent="0.25">
      <c r="A8" s="91" t="s">
        <v>13</v>
      </c>
      <c r="B8" s="161">
        <f>+B9+B13+B18</f>
        <v>25.027732129999983</v>
      </c>
      <c r="C8" s="6">
        <f>SUM(C9+C13+C18)</f>
        <v>100.09279586800002</v>
      </c>
      <c r="D8" s="6">
        <v>151.19</v>
      </c>
      <c r="E8" s="6">
        <f>+E9+E13+E18</f>
        <v>83.33</v>
      </c>
      <c r="F8" s="6">
        <f>+F9+F13+F18</f>
        <v>213.08999999999997</v>
      </c>
      <c r="G8" s="6">
        <f>+G9+G13+G18</f>
        <v>282.3</v>
      </c>
      <c r="H8" s="6">
        <v>253.19</v>
      </c>
      <c r="I8" s="6">
        <f>+I9+I13+I18</f>
        <v>194.96</v>
      </c>
      <c r="J8" s="6">
        <f>+J9+J13+J18</f>
        <v>124.94000000000001</v>
      </c>
      <c r="K8" s="6">
        <f>+K9+K13+K18</f>
        <v>46.81</v>
      </c>
      <c r="L8" s="6">
        <f>+L9+L13+L18</f>
        <v>40.21</v>
      </c>
      <c r="M8" s="6">
        <f>+M9+M13+M18</f>
        <v>77.430000000000007</v>
      </c>
      <c r="N8" s="132">
        <v>127.76000000000002</v>
      </c>
      <c r="O8" s="6">
        <f>+O9+O13+O18</f>
        <v>216.74</v>
      </c>
      <c r="P8" s="6">
        <f>+P9+P13+P18</f>
        <v>253.31</v>
      </c>
      <c r="Q8" s="6">
        <f>+Q9+Q13+Q18</f>
        <v>182.68</v>
      </c>
      <c r="R8" s="6">
        <f t="shared" ref="R8:S8" si="0">+R9+R13+R18</f>
        <v>78.709999999999994</v>
      </c>
      <c r="S8" s="6">
        <f t="shared" si="0"/>
        <v>187.13999999999996</v>
      </c>
      <c r="T8" s="6">
        <f>+T9+T13+T18</f>
        <v>196.07</v>
      </c>
      <c r="U8" s="6">
        <f t="shared" ref="U8" si="1">+U9+U13+U18</f>
        <v>102.62999999999998</v>
      </c>
      <c r="V8" s="6">
        <f>+V9+V13+V18</f>
        <v>133.09</v>
      </c>
      <c r="W8" s="156">
        <f t="shared" ref="W8:W18" si="2">+IFERROR((V8/J8-1)*100,"-")</f>
        <v>6.5231311029293915</v>
      </c>
    </row>
    <row r="9" spans="1:23" x14ac:dyDescent="0.25">
      <c r="A9" s="92" t="s">
        <v>234</v>
      </c>
      <c r="B9" s="162">
        <f>SUM(B10:B12)</f>
        <v>18.204472477999982</v>
      </c>
      <c r="C9" s="12">
        <f>+SUM(C10:C12)</f>
        <v>24.636810764000032</v>
      </c>
      <c r="D9" s="12">
        <v>40.4</v>
      </c>
      <c r="E9" s="12">
        <f>SUM(E10:E12)</f>
        <v>44.640000000000008</v>
      </c>
      <c r="F9" s="12">
        <f>SUM(F10:F12)</f>
        <v>51.690000000000005</v>
      </c>
      <c r="G9" s="12">
        <f>SUM(G10:G12)</f>
        <v>49.4</v>
      </c>
      <c r="H9" s="12">
        <v>39.659999999999997</v>
      </c>
      <c r="I9" s="12">
        <f>SUM(I10:I12)</f>
        <v>24.57</v>
      </c>
      <c r="J9" s="12">
        <f>SUM(J10:J12)</f>
        <v>21.04</v>
      </c>
      <c r="K9" s="12">
        <f>SUM(K10:K12)</f>
        <v>16.649999999999999</v>
      </c>
      <c r="L9" s="12">
        <f>SUM(L10:L12)</f>
        <v>21.3</v>
      </c>
      <c r="M9" s="12">
        <f>SUM(M10:M12)</f>
        <v>19.420000000000002</v>
      </c>
      <c r="N9" s="133">
        <v>25.21</v>
      </c>
      <c r="O9" s="12">
        <f>SUM(O10:O12)</f>
        <v>54.75</v>
      </c>
      <c r="P9" s="12">
        <f>SUM(P10:P12)</f>
        <v>85.460000000000008</v>
      </c>
      <c r="Q9" s="12">
        <f>SUM(Q10:Q12)</f>
        <v>73.59</v>
      </c>
      <c r="R9" s="12">
        <f t="shared" ref="R9" si="3">SUM(R10:R12)</f>
        <v>37.54</v>
      </c>
      <c r="S9" s="12">
        <f t="shared" ref="S9" si="4">SUM(S10:S12)</f>
        <v>47.42</v>
      </c>
      <c r="T9" s="12">
        <f t="shared" ref="T9" si="5">SUM(T10:T12)</f>
        <v>48.73</v>
      </c>
      <c r="U9" s="12">
        <f t="shared" ref="U9" si="6">SUM(U10:U12)</f>
        <v>45.269999999999996</v>
      </c>
      <c r="V9" s="12">
        <f>SUM(V10:V12)</f>
        <v>44.739999999999995</v>
      </c>
      <c r="W9" s="157">
        <f t="shared" si="2"/>
        <v>112.6425855513308</v>
      </c>
    </row>
    <row r="10" spans="1:23" x14ac:dyDescent="0.25">
      <c r="A10" s="165" t="s">
        <v>15</v>
      </c>
      <c r="B10" s="309">
        <v>1.3593533039999997</v>
      </c>
      <c r="C10" s="309">
        <v>2.2049636250000004</v>
      </c>
      <c r="D10" s="309">
        <v>1.76</v>
      </c>
      <c r="E10" s="309">
        <v>1.52</v>
      </c>
      <c r="F10" s="309">
        <v>1.81</v>
      </c>
      <c r="G10" s="309">
        <v>2.57</v>
      </c>
      <c r="H10" s="309">
        <v>1.94</v>
      </c>
      <c r="I10" s="309">
        <v>1.87</v>
      </c>
      <c r="J10" s="309">
        <v>2.04</v>
      </c>
      <c r="K10" s="309">
        <v>2.52</v>
      </c>
      <c r="L10" s="309">
        <v>1.94</v>
      </c>
      <c r="M10" s="309">
        <v>2.75</v>
      </c>
      <c r="N10" s="389">
        <v>1.61</v>
      </c>
      <c r="O10" s="309">
        <v>2.61</v>
      </c>
      <c r="P10" s="309">
        <v>1.76</v>
      </c>
      <c r="Q10" s="309">
        <v>2.09</v>
      </c>
      <c r="R10" s="309">
        <v>2.48</v>
      </c>
      <c r="S10" s="309">
        <v>2.06</v>
      </c>
      <c r="T10" s="309">
        <v>2.5299999999999998</v>
      </c>
      <c r="U10" s="309">
        <v>1.49</v>
      </c>
      <c r="V10" s="309">
        <v>2.5099999999999998</v>
      </c>
      <c r="W10" s="158">
        <f t="shared" si="2"/>
        <v>23.039215686274495</v>
      </c>
    </row>
    <row r="11" spans="1:23" x14ac:dyDescent="0.25">
      <c r="A11" s="165" t="s">
        <v>16</v>
      </c>
      <c r="B11" s="309">
        <v>14.319643222999982</v>
      </c>
      <c r="C11" s="309">
        <v>20.113396933000029</v>
      </c>
      <c r="D11" s="309">
        <v>34.340000000000003</v>
      </c>
      <c r="E11" s="309">
        <v>37.880000000000003</v>
      </c>
      <c r="F11" s="309">
        <v>45.56</v>
      </c>
      <c r="G11" s="309">
        <v>43.19</v>
      </c>
      <c r="H11" s="309">
        <v>35.79</v>
      </c>
      <c r="I11" s="309">
        <v>20.32</v>
      </c>
      <c r="J11" s="309">
        <v>16.87</v>
      </c>
      <c r="K11" s="309">
        <v>11.87</v>
      </c>
      <c r="L11" s="309">
        <v>16.579999999999998</v>
      </c>
      <c r="M11" s="309">
        <v>14.06</v>
      </c>
      <c r="N11" s="389">
        <v>19.57</v>
      </c>
      <c r="O11" s="309">
        <v>49.92</v>
      </c>
      <c r="P11" s="309">
        <v>79.2</v>
      </c>
      <c r="Q11" s="309">
        <v>68.02</v>
      </c>
      <c r="R11" s="309">
        <v>29.91</v>
      </c>
      <c r="S11" s="309">
        <v>40.79</v>
      </c>
      <c r="T11" s="309">
        <v>42.72</v>
      </c>
      <c r="U11" s="309">
        <v>40.299999999999997</v>
      </c>
      <c r="V11" s="309">
        <v>42</v>
      </c>
      <c r="W11" s="158">
        <f t="shared" si="2"/>
        <v>148.96265560165975</v>
      </c>
    </row>
    <row r="12" spans="1:23" x14ac:dyDescent="0.25">
      <c r="A12" s="165" t="s">
        <v>19</v>
      </c>
      <c r="B12" s="309">
        <v>2.5254759510000007</v>
      </c>
      <c r="C12" s="309">
        <v>2.3184502060000001</v>
      </c>
      <c r="D12" s="309">
        <v>4.3</v>
      </c>
      <c r="E12" s="309">
        <v>5.24</v>
      </c>
      <c r="F12" s="309">
        <v>4.32</v>
      </c>
      <c r="G12" s="309">
        <v>3.64</v>
      </c>
      <c r="H12" s="309">
        <v>1.93</v>
      </c>
      <c r="I12" s="309">
        <v>2.38</v>
      </c>
      <c r="J12" s="309">
        <v>2.13</v>
      </c>
      <c r="K12" s="309">
        <v>2.2599999999999998</v>
      </c>
      <c r="L12" s="309">
        <v>2.78</v>
      </c>
      <c r="M12" s="309">
        <v>2.61</v>
      </c>
      <c r="N12" s="389">
        <v>4.03</v>
      </c>
      <c r="O12" s="309">
        <v>2.2200000000000002</v>
      </c>
      <c r="P12" s="309">
        <v>4.5</v>
      </c>
      <c r="Q12" s="309">
        <v>3.48</v>
      </c>
      <c r="R12" s="309">
        <v>5.15</v>
      </c>
      <c r="S12" s="309">
        <v>4.57</v>
      </c>
      <c r="T12" s="309">
        <v>3.48</v>
      </c>
      <c r="U12" s="309">
        <v>3.48</v>
      </c>
      <c r="V12" s="309">
        <v>0.23</v>
      </c>
      <c r="W12" s="158">
        <f t="shared" si="2"/>
        <v>-89.201877934272304</v>
      </c>
    </row>
    <row r="13" spans="1:23" x14ac:dyDescent="0.25">
      <c r="A13" s="92" t="s">
        <v>235</v>
      </c>
      <c r="B13" s="162">
        <f>SUM(B14:B17)</f>
        <v>5.8087955559999997</v>
      </c>
      <c r="C13" s="12">
        <f>+SUM(C14:C17)</f>
        <v>74.550259999999994</v>
      </c>
      <c r="D13" s="12">
        <v>109.24</v>
      </c>
      <c r="E13" s="12">
        <f>SUM(E14:E17)</f>
        <v>37.39</v>
      </c>
      <c r="F13" s="12">
        <f>SUM(F14:F17)</f>
        <v>161.01</v>
      </c>
      <c r="G13" s="12">
        <f>SUM(G14:G17)</f>
        <v>231.58</v>
      </c>
      <c r="H13" s="12">
        <v>212.05</v>
      </c>
      <c r="I13" s="12">
        <f>SUM(I14:I17)</f>
        <v>169.27</v>
      </c>
      <c r="J13" s="12">
        <f>SUM(J14:J17)</f>
        <v>103.01</v>
      </c>
      <c r="K13" s="12">
        <f>SUM(K14:K17)</f>
        <v>28.849999999999998</v>
      </c>
      <c r="L13" s="12">
        <f>SUM(L14:L17)</f>
        <v>18.059999999999999</v>
      </c>
      <c r="M13" s="12">
        <f>SUM(M14:M17)</f>
        <v>56.42</v>
      </c>
      <c r="N13" s="133">
        <v>101.68</v>
      </c>
      <c r="O13" s="12">
        <f>SUM(O14:O17)</f>
        <v>161.16</v>
      </c>
      <c r="P13" s="12">
        <f>SUM(P14:P17)</f>
        <v>165.76</v>
      </c>
      <c r="Q13" s="12">
        <f>SUM(Q14:Q17)</f>
        <v>107.78999999999999</v>
      </c>
      <c r="R13" s="12">
        <f t="shared" ref="R13" si="7">SUM(R14:R17)</f>
        <v>39.78</v>
      </c>
      <c r="S13" s="12">
        <f t="shared" ref="S13" si="8">SUM(S14:S17)</f>
        <v>137.98999999999998</v>
      </c>
      <c r="T13" s="12">
        <f t="shared" ref="T13" si="9">SUM(T14:T17)</f>
        <v>145.86000000000001</v>
      </c>
      <c r="U13" s="12">
        <f t="shared" ref="U13" si="10">SUM(U14:U17)</f>
        <v>56.37</v>
      </c>
      <c r="V13" s="12">
        <f t="shared" ref="V13" si="11">SUM(V14:V17)</f>
        <v>85.08</v>
      </c>
      <c r="W13" s="157">
        <f t="shared" si="2"/>
        <v>-17.406077079895166</v>
      </c>
    </row>
    <row r="14" spans="1:23" x14ac:dyDescent="0.25">
      <c r="A14" s="165" t="s">
        <v>122</v>
      </c>
      <c r="B14" s="492">
        <v>2.641095</v>
      </c>
      <c r="C14" s="492">
        <v>57.284405</v>
      </c>
      <c r="D14" s="492">
        <v>100.21</v>
      </c>
      <c r="E14" s="492">
        <v>22.72</v>
      </c>
      <c r="F14" s="492">
        <v>156.58000000000001</v>
      </c>
      <c r="G14" s="492">
        <v>207.38</v>
      </c>
      <c r="H14" s="492">
        <v>167.49</v>
      </c>
      <c r="I14" s="492">
        <v>146</v>
      </c>
      <c r="J14" s="492">
        <v>64.55</v>
      </c>
      <c r="K14" s="492">
        <v>18.5</v>
      </c>
      <c r="L14" s="492">
        <v>8.4</v>
      </c>
      <c r="M14" s="492">
        <v>51.26</v>
      </c>
      <c r="N14" s="163">
        <v>93.37</v>
      </c>
      <c r="O14" s="155">
        <v>133.54</v>
      </c>
      <c r="P14" s="155">
        <v>142.18</v>
      </c>
      <c r="Q14" s="155">
        <v>97.28</v>
      </c>
      <c r="R14" s="155">
        <v>27.38</v>
      </c>
      <c r="S14" s="155">
        <v>121.74</v>
      </c>
      <c r="T14" s="155">
        <v>121.56</v>
      </c>
      <c r="U14" s="155">
        <v>35.619999999999997</v>
      </c>
      <c r="V14" s="155">
        <v>70.599999999999994</v>
      </c>
      <c r="W14" s="158">
        <f t="shared" si="2"/>
        <v>9.3725793958171941</v>
      </c>
    </row>
    <row r="15" spans="1:23" x14ac:dyDescent="0.25">
      <c r="A15" s="165" t="s">
        <v>123</v>
      </c>
      <c r="B15" s="155">
        <v>0.76699200000000001</v>
      </c>
      <c r="C15" s="155">
        <v>0.8276300000000002</v>
      </c>
      <c r="D15" s="155">
        <v>0.78</v>
      </c>
      <c r="E15" s="155">
        <v>0.94</v>
      </c>
      <c r="F15" s="155">
        <v>0.64</v>
      </c>
      <c r="G15" s="155">
        <v>0.62</v>
      </c>
      <c r="H15" s="155">
        <v>0.47</v>
      </c>
      <c r="I15" s="155">
        <v>0.61</v>
      </c>
      <c r="J15" s="155">
        <v>0.48</v>
      </c>
      <c r="K15" s="155">
        <v>0.56000000000000005</v>
      </c>
      <c r="L15" s="155">
        <v>1.08</v>
      </c>
      <c r="M15" s="155">
        <v>0.85</v>
      </c>
      <c r="N15" s="163">
        <v>1.01</v>
      </c>
      <c r="O15" s="155">
        <v>0.37</v>
      </c>
      <c r="P15" s="155">
        <v>1.29</v>
      </c>
      <c r="Q15" s="155">
        <v>0.96</v>
      </c>
      <c r="R15" s="155">
        <v>1.43</v>
      </c>
      <c r="S15" s="155">
        <v>1.05</v>
      </c>
      <c r="T15" s="155">
        <v>1.22</v>
      </c>
      <c r="U15" s="155">
        <v>1.45</v>
      </c>
      <c r="V15" s="155">
        <v>0.77</v>
      </c>
      <c r="W15" s="158">
        <f t="shared" si="2"/>
        <v>60.416666666666671</v>
      </c>
    </row>
    <row r="16" spans="1:23" x14ac:dyDescent="0.25">
      <c r="A16" s="165" t="s">
        <v>112</v>
      </c>
      <c r="B16" s="155">
        <v>0.43284000000000006</v>
      </c>
      <c r="C16" s="155">
        <v>13.668479999999999</v>
      </c>
      <c r="D16" s="155">
        <v>3.97</v>
      </c>
      <c r="E16" s="155">
        <v>9.0399999999999991</v>
      </c>
      <c r="F16" s="155">
        <v>2.29</v>
      </c>
      <c r="G16" s="155">
        <v>20.43</v>
      </c>
      <c r="H16" s="155">
        <v>40.04</v>
      </c>
      <c r="I16" s="155">
        <v>14.89</v>
      </c>
      <c r="J16" s="155">
        <v>34.72</v>
      </c>
      <c r="K16" s="155">
        <v>7.07</v>
      </c>
      <c r="L16" s="155">
        <v>6.61</v>
      </c>
      <c r="M16" s="155">
        <v>1.92</v>
      </c>
      <c r="N16" s="163">
        <v>2.82</v>
      </c>
      <c r="O16" s="155">
        <v>23.25</v>
      </c>
      <c r="P16" s="155">
        <v>20.010000000000002</v>
      </c>
      <c r="Q16" s="155">
        <v>7.43</v>
      </c>
      <c r="R16" s="155">
        <v>6.73</v>
      </c>
      <c r="S16" s="155">
        <v>12.92</v>
      </c>
      <c r="T16" s="155">
        <v>19.22</v>
      </c>
      <c r="U16" s="155">
        <v>17.73</v>
      </c>
      <c r="V16" s="155">
        <v>11.48</v>
      </c>
      <c r="W16" s="158">
        <f t="shared" si="2"/>
        <v>-66.935483870967744</v>
      </c>
    </row>
    <row r="17" spans="1:25" x14ac:dyDescent="0.25">
      <c r="A17" s="165" t="s">
        <v>217</v>
      </c>
      <c r="B17" s="155">
        <v>1.967868556</v>
      </c>
      <c r="C17" s="155">
        <v>2.7697450000000008</v>
      </c>
      <c r="D17" s="155">
        <v>4.28</v>
      </c>
      <c r="E17" s="155">
        <v>4.6900000000000004</v>
      </c>
      <c r="F17" s="155">
        <v>1.5</v>
      </c>
      <c r="G17" s="155">
        <v>3.15</v>
      </c>
      <c r="H17" s="155">
        <v>4.05</v>
      </c>
      <c r="I17" s="155">
        <v>7.77</v>
      </c>
      <c r="J17" s="155">
        <v>3.26</v>
      </c>
      <c r="K17" s="155">
        <v>2.72</v>
      </c>
      <c r="L17" s="155">
        <v>1.97</v>
      </c>
      <c r="M17" s="155">
        <v>2.39</v>
      </c>
      <c r="N17" s="163">
        <v>4.4800000000000004</v>
      </c>
      <c r="O17" s="155">
        <v>4</v>
      </c>
      <c r="P17" s="155">
        <v>2.2799999999999998</v>
      </c>
      <c r="Q17" s="155">
        <v>2.12</v>
      </c>
      <c r="R17" s="155">
        <v>4.24</v>
      </c>
      <c r="S17" s="155">
        <v>2.2799999999999998</v>
      </c>
      <c r="T17" s="155">
        <v>3.86</v>
      </c>
      <c r="U17" s="155">
        <v>1.57</v>
      </c>
      <c r="V17" s="155">
        <v>2.23</v>
      </c>
      <c r="W17" s="158">
        <f t="shared" si="2"/>
        <v>-31.595092024539873</v>
      </c>
    </row>
    <row r="18" spans="1:25" x14ac:dyDescent="0.25">
      <c r="A18" s="166" t="s">
        <v>73</v>
      </c>
      <c r="B18" s="159">
        <v>1.014464096</v>
      </c>
      <c r="C18" s="159">
        <v>0.90572510399999995</v>
      </c>
      <c r="D18" s="159">
        <v>1.55</v>
      </c>
      <c r="E18" s="159">
        <v>1.3</v>
      </c>
      <c r="F18" s="159">
        <v>0.39</v>
      </c>
      <c r="G18" s="159">
        <v>1.32</v>
      </c>
      <c r="H18" s="159">
        <v>1.48</v>
      </c>
      <c r="I18" s="159">
        <v>1.1200000000000001</v>
      </c>
      <c r="J18" s="159">
        <v>0.89</v>
      </c>
      <c r="K18" s="159">
        <v>1.31</v>
      </c>
      <c r="L18" s="159">
        <v>0.85</v>
      </c>
      <c r="M18" s="159">
        <v>1.59</v>
      </c>
      <c r="N18" s="164">
        <v>0.87</v>
      </c>
      <c r="O18" s="159">
        <v>0.83</v>
      </c>
      <c r="P18" s="159">
        <v>2.09</v>
      </c>
      <c r="Q18" s="159">
        <v>1.3</v>
      </c>
      <c r="R18" s="159">
        <v>1.39</v>
      </c>
      <c r="S18" s="159">
        <v>1.73</v>
      </c>
      <c r="T18" s="159">
        <v>1.48</v>
      </c>
      <c r="U18" s="159">
        <v>0.99</v>
      </c>
      <c r="V18" s="159">
        <v>3.27</v>
      </c>
      <c r="W18" s="160">
        <f t="shared" si="2"/>
        <v>267.41573033707863</v>
      </c>
    </row>
    <row r="19" spans="1:25" x14ac:dyDescent="0.25">
      <c r="B19" s="218"/>
      <c r="C19" s="218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</row>
    <row r="20" spans="1:25" x14ac:dyDescent="0.25">
      <c r="A20" s="2" t="s">
        <v>23</v>
      </c>
      <c r="B20" s="218"/>
      <c r="C20" s="218"/>
      <c r="D20" s="300"/>
      <c r="E20" s="300"/>
      <c r="F20" s="300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spans="1:25" x14ac:dyDescent="0.25">
      <c r="A21" s="521" t="s">
        <v>140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spans="1:25" x14ac:dyDescent="0.25">
      <c r="A22" s="521" t="s">
        <v>207</v>
      </c>
      <c r="B22" s="218"/>
      <c r="C22" s="218"/>
      <c r="D22" s="300"/>
      <c r="E22" s="300"/>
      <c r="F22" s="300"/>
      <c r="G22" s="300"/>
      <c r="H22" s="300"/>
      <c r="I22" s="300"/>
      <c r="J22" s="300"/>
      <c r="K22" s="300"/>
      <c r="L22" s="300"/>
      <c r="M22" s="215"/>
      <c r="N22" s="215"/>
      <c r="O22" s="215"/>
      <c r="P22" s="215"/>
      <c r="Q22" s="215"/>
      <c r="R22" s="215"/>
      <c r="S22" s="215"/>
      <c r="T22" s="300"/>
      <c r="U22" s="300"/>
      <c r="V22" s="300"/>
      <c r="W22" s="300"/>
      <c r="X22" s="300"/>
      <c r="Y22" s="300"/>
    </row>
    <row r="23" spans="1:25" x14ac:dyDescent="0.25">
      <c r="M23" s="215"/>
      <c r="N23" s="215"/>
      <c r="O23" s="215"/>
      <c r="P23" s="215"/>
      <c r="Q23" s="215"/>
      <c r="R23" s="215"/>
      <c r="S23" s="215"/>
      <c r="W23" s="307"/>
      <c r="X23" s="307"/>
      <c r="Y23" s="307"/>
    </row>
    <row r="24" spans="1:25" x14ac:dyDescent="0.25">
      <c r="H24" s="300"/>
      <c r="I24" s="300"/>
      <c r="J24" s="300"/>
      <c r="K24" s="300"/>
      <c r="L24" s="300"/>
      <c r="M24" s="215"/>
      <c r="N24" s="215"/>
      <c r="O24" s="215"/>
      <c r="P24" s="215"/>
      <c r="Q24" s="215"/>
      <c r="R24" s="215"/>
      <c r="S24" s="215"/>
      <c r="T24" s="300"/>
      <c r="U24" s="300"/>
      <c r="V24" s="300"/>
    </row>
    <row r="25" spans="1:25" x14ac:dyDescent="0.25">
      <c r="M25" s="215"/>
      <c r="N25" s="215"/>
      <c r="O25" s="215"/>
      <c r="P25" s="215"/>
      <c r="Q25" s="215"/>
      <c r="R25" s="215"/>
      <c r="S25" s="215"/>
    </row>
    <row r="26" spans="1:25" x14ac:dyDescent="0.25">
      <c r="M26" s="215"/>
      <c r="N26" s="215"/>
      <c r="O26" s="215"/>
      <c r="P26" s="215"/>
      <c r="Q26" s="215"/>
      <c r="R26" s="215"/>
      <c r="S26" s="215"/>
    </row>
  </sheetData>
  <mergeCells count="3">
    <mergeCell ref="B6:M6"/>
    <mergeCell ref="N6:W6"/>
    <mergeCell ref="A6:A7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M32"/>
  <sheetViews>
    <sheetView showGridLines="0" zoomScale="85" zoomScaleNormal="85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W10" sqref="W10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96" customWidth="1"/>
    <col min="4" max="22" width="9.28515625" style="307" customWidth="1"/>
    <col min="23" max="23" width="12" customWidth="1"/>
  </cols>
  <sheetData>
    <row r="1" spans="1:23" x14ac:dyDescent="0.25">
      <c r="A1" s="29" t="s">
        <v>199</v>
      </c>
    </row>
    <row r="3" spans="1:23" x14ac:dyDescent="0.25">
      <c r="A3" s="14" t="s">
        <v>141</v>
      </c>
    </row>
    <row r="4" spans="1:23" ht="15" customHeight="1" x14ac:dyDescent="0.25">
      <c r="A4" s="55" t="s">
        <v>262</v>
      </c>
    </row>
    <row r="5" spans="1:23" x14ac:dyDescent="0.25">
      <c r="A5" s="55" t="s">
        <v>215</v>
      </c>
    </row>
    <row r="6" spans="1:23" x14ac:dyDescent="0.25">
      <c r="A6" s="19"/>
    </row>
    <row r="7" spans="1:23" ht="18.75" customHeight="1" x14ac:dyDescent="0.25">
      <c r="A7" s="523" t="s">
        <v>0</v>
      </c>
      <c r="B7" s="525">
        <v>2018</v>
      </c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23">
        <v>2019</v>
      </c>
      <c r="O7" s="524"/>
      <c r="P7" s="524"/>
      <c r="Q7" s="524"/>
      <c r="R7" s="524"/>
      <c r="S7" s="524"/>
      <c r="T7" s="524"/>
      <c r="U7" s="524"/>
      <c r="V7" s="524"/>
      <c r="W7" s="564"/>
    </row>
    <row r="8" spans="1:23" ht="27.75" customHeight="1" x14ac:dyDescent="0.25">
      <c r="A8" s="557"/>
      <c r="B8" s="455" t="s">
        <v>1</v>
      </c>
      <c r="C8" s="472" t="s">
        <v>2</v>
      </c>
      <c r="D8" s="448" t="s">
        <v>3</v>
      </c>
      <c r="E8" s="448" t="s">
        <v>4</v>
      </c>
      <c r="F8" s="448" t="s">
        <v>5</v>
      </c>
      <c r="G8" s="448" t="s">
        <v>6</v>
      </c>
      <c r="H8" s="448" t="s">
        <v>7</v>
      </c>
      <c r="I8" s="448" t="s">
        <v>8</v>
      </c>
      <c r="J8" s="448" t="s">
        <v>9</v>
      </c>
      <c r="K8" s="448" t="s">
        <v>10</v>
      </c>
      <c r="L8" s="448" t="s">
        <v>11</v>
      </c>
      <c r="M8" s="449" t="s">
        <v>12</v>
      </c>
      <c r="N8" s="448" t="s">
        <v>1</v>
      </c>
      <c r="O8" s="448" t="s">
        <v>2</v>
      </c>
      <c r="P8" s="458" t="s">
        <v>3</v>
      </c>
      <c r="Q8" s="458" t="s">
        <v>4</v>
      </c>
      <c r="R8" s="464" t="s">
        <v>5</v>
      </c>
      <c r="S8" s="464" t="s">
        <v>6</v>
      </c>
      <c r="T8" s="464" t="s">
        <v>7</v>
      </c>
      <c r="U8" s="464" t="s">
        <v>8</v>
      </c>
      <c r="V8" s="464" t="s">
        <v>9</v>
      </c>
      <c r="W8" s="474" t="s">
        <v>281</v>
      </c>
    </row>
    <row r="9" spans="1:23" x14ac:dyDescent="0.25">
      <c r="A9" s="168" t="s">
        <v>13</v>
      </c>
      <c r="B9" s="132">
        <f>+B10+B14+B19</f>
        <v>101.57866487000008</v>
      </c>
      <c r="C9" s="6">
        <f>+SUM(C10+C14+C19)</f>
        <v>233.44930459999998</v>
      </c>
      <c r="D9" s="6">
        <v>301.94</v>
      </c>
      <c r="E9" s="6">
        <f>+E10+E14+E19</f>
        <v>206.78</v>
      </c>
      <c r="F9" s="6">
        <f>+F10+F14+F19</f>
        <v>420.65999999999991</v>
      </c>
      <c r="G9" s="6">
        <f>+G10+G14+G19</f>
        <v>527.06000000000006</v>
      </c>
      <c r="H9" s="6">
        <v>462.51000000000005</v>
      </c>
      <c r="I9" s="6">
        <f t="shared" ref="I9:O9" si="0">+I10+I14+I19</f>
        <v>362.12</v>
      </c>
      <c r="J9" s="6">
        <f t="shared" si="0"/>
        <v>252.39000000000001</v>
      </c>
      <c r="K9" s="6">
        <f t="shared" si="0"/>
        <v>129.1</v>
      </c>
      <c r="L9" s="6">
        <f t="shared" si="0"/>
        <v>114.21999999999998</v>
      </c>
      <c r="M9" s="6">
        <f t="shared" si="0"/>
        <v>160.73999999999998</v>
      </c>
      <c r="N9" s="132">
        <f t="shared" si="0"/>
        <v>246.26</v>
      </c>
      <c r="O9" s="6">
        <f t="shared" si="0"/>
        <v>377.65999999999997</v>
      </c>
      <c r="P9" s="6">
        <f>+P10+P14+P19</f>
        <v>432.11</v>
      </c>
      <c r="Q9" s="6">
        <f>+Q10+Q14+Q19</f>
        <v>323.82999999999993</v>
      </c>
      <c r="R9" s="6">
        <f t="shared" ref="R9" si="1">+R10+R14+R19</f>
        <v>175.35</v>
      </c>
      <c r="S9" s="6">
        <f>+S10+S14+S19</f>
        <v>364.08000000000004</v>
      </c>
      <c r="T9" s="6">
        <f t="shared" ref="T9:U9" si="2">+T10+T14+T19</f>
        <v>397.18</v>
      </c>
      <c r="U9" s="6">
        <f t="shared" si="2"/>
        <v>238.86999999999998</v>
      </c>
      <c r="V9" s="6">
        <f>+V10+V14+V19</f>
        <v>277.15999999999997</v>
      </c>
      <c r="W9" s="123">
        <f>+IFERROR((V9/J9-1)*100,"-")</f>
        <v>9.8141764729188665</v>
      </c>
    </row>
    <row r="10" spans="1:23" x14ac:dyDescent="0.25">
      <c r="A10" s="96" t="s">
        <v>14</v>
      </c>
      <c r="B10" s="133">
        <f>SUM(B11:B13)</f>
        <v>87.292303030000085</v>
      </c>
      <c r="C10" s="12">
        <f>+SUM(C11:C13)</f>
        <v>102.58876002999997</v>
      </c>
      <c r="D10" s="12">
        <v>129.43</v>
      </c>
      <c r="E10" s="12">
        <f>SUM(E11:E13)</f>
        <v>132.41999999999999</v>
      </c>
      <c r="F10" s="12">
        <f>SUM(F11:F13)</f>
        <v>157.22999999999999</v>
      </c>
      <c r="G10" s="12">
        <f>SUM(G11:G13)</f>
        <v>162.84</v>
      </c>
      <c r="H10" s="12">
        <v>138.78</v>
      </c>
      <c r="I10" s="12">
        <f t="shared" ref="I10:Q10" si="3">SUM(I11:I13)</f>
        <v>97.78</v>
      </c>
      <c r="J10" s="12">
        <f t="shared" si="3"/>
        <v>84.66</v>
      </c>
      <c r="K10" s="12">
        <f t="shared" si="3"/>
        <v>75.030000000000015</v>
      </c>
      <c r="L10" s="12">
        <f t="shared" si="3"/>
        <v>81.669999999999987</v>
      </c>
      <c r="M10" s="12">
        <f t="shared" si="3"/>
        <v>67.72999999999999</v>
      </c>
      <c r="N10" s="133">
        <f t="shared" si="3"/>
        <v>84.570000000000007</v>
      </c>
      <c r="O10" s="12">
        <f t="shared" si="3"/>
        <v>124.19999999999999</v>
      </c>
      <c r="P10" s="12">
        <f t="shared" si="3"/>
        <v>176.81</v>
      </c>
      <c r="Q10" s="12">
        <f t="shared" si="3"/>
        <v>159.64999999999998</v>
      </c>
      <c r="R10" s="12">
        <f t="shared" ref="R10" si="4">SUM(R11:R13)</f>
        <v>102.12</v>
      </c>
      <c r="S10" s="12">
        <f>SUM(S11:S13)</f>
        <v>141.86000000000001</v>
      </c>
      <c r="T10" s="12">
        <f t="shared" ref="T10" si="5">SUM(T11:T13)</f>
        <v>155.02000000000001</v>
      </c>
      <c r="U10" s="12">
        <f t="shared" ref="U10" si="6">SUM(U11:U13)</f>
        <v>136.69</v>
      </c>
      <c r="V10" s="12">
        <f t="shared" ref="V10" si="7">SUM(V11:V13)</f>
        <v>139.72999999999999</v>
      </c>
      <c r="W10" s="125">
        <f t="shared" ref="W9:W19" si="8">+IFERROR((V10/J10-1)*100,"-")</f>
        <v>65.048429010158287</v>
      </c>
    </row>
    <row r="11" spans="1:23" x14ac:dyDescent="0.25">
      <c r="A11" s="169" t="s">
        <v>15</v>
      </c>
      <c r="B11" s="171">
        <v>5.3053500000000016</v>
      </c>
      <c r="C11" s="172">
        <v>7.8594141299999984</v>
      </c>
      <c r="D11" s="172">
        <v>6.84</v>
      </c>
      <c r="E11" s="172">
        <v>6.28</v>
      </c>
      <c r="F11" s="172">
        <v>8.9</v>
      </c>
      <c r="G11" s="172">
        <v>11.98</v>
      </c>
      <c r="H11" s="172">
        <v>9.8000000000000007</v>
      </c>
      <c r="I11" s="172">
        <v>10.17</v>
      </c>
      <c r="J11" s="172">
        <v>9.9499999999999993</v>
      </c>
      <c r="K11" s="172">
        <v>11.46</v>
      </c>
      <c r="L11" s="172">
        <v>8.58</v>
      </c>
      <c r="M11" s="172">
        <v>11.4</v>
      </c>
      <c r="N11" s="171">
        <v>5.89</v>
      </c>
      <c r="O11" s="172">
        <v>8.69</v>
      </c>
      <c r="P11" s="172">
        <v>6.73</v>
      </c>
      <c r="Q11" s="172">
        <v>6.92</v>
      </c>
      <c r="R11" s="172">
        <v>9.3000000000000007</v>
      </c>
      <c r="S11" s="172">
        <v>7.58</v>
      </c>
      <c r="T11" s="172">
        <v>10.59</v>
      </c>
      <c r="U11" s="172">
        <v>7.44</v>
      </c>
      <c r="V11" s="172">
        <v>13.04</v>
      </c>
      <c r="W11" s="127">
        <f t="shared" si="8"/>
        <v>31.055276381909547</v>
      </c>
    </row>
    <row r="12" spans="1:23" x14ac:dyDescent="0.25">
      <c r="A12" s="169" t="s">
        <v>16</v>
      </c>
      <c r="B12" s="171">
        <v>77.068213100000079</v>
      </c>
      <c r="C12" s="172">
        <v>89.351816169999964</v>
      </c>
      <c r="D12" s="172">
        <v>116.03</v>
      </c>
      <c r="E12" s="172">
        <v>118.3</v>
      </c>
      <c r="F12" s="172">
        <v>141.16999999999999</v>
      </c>
      <c r="G12" s="172">
        <v>143.05000000000001</v>
      </c>
      <c r="H12" s="172">
        <v>123.27</v>
      </c>
      <c r="I12" s="172">
        <v>81.069999999999993</v>
      </c>
      <c r="J12" s="172">
        <v>69.849999999999994</v>
      </c>
      <c r="K12" s="172">
        <v>57.81</v>
      </c>
      <c r="L12" s="172">
        <v>66.63</v>
      </c>
      <c r="M12" s="172">
        <v>50.23</v>
      </c>
      <c r="N12" s="171">
        <v>73.930000000000007</v>
      </c>
      <c r="O12" s="172">
        <v>108.49</v>
      </c>
      <c r="P12" s="172">
        <v>163.52000000000001</v>
      </c>
      <c r="Q12" s="172">
        <v>147.19999999999999</v>
      </c>
      <c r="R12" s="172">
        <v>85.28</v>
      </c>
      <c r="S12" s="172">
        <v>128.07</v>
      </c>
      <c r="T12" s="172">
        <v>138.11000000000001</v>
      </c>
      <c r="U12" s="172">
        <v>123.91</v>
      </c>
      <c r="V12" s="172">
        <v>124.93</v>
      </c>
      <c r="W12" s="127">
        <f t="shared" si="8"/>
        <v>78.85468861846816</v>
      </c>
    </row>
    <row r="13" spans="1:23" x14ac:dyDescent="0.25">
      <c r="A13" s="169" t="s">
        <v>19</v>
      </c>
      <c r="B13" s="171">
        <v>4.918739930000001</v>
      </c>
      <c r="C13" s="172">
        <v>5.37752973</v>
      </c>
      <c r="D13" s="172">
        <v>6.56</v>
      </c>
      <c r="E13" s="172">
        <v>7.84</v>
      </c>
      <c r="F13" s="172">
        <v>7.16</v>
      </c>
      <c r="G13" s="172">
        <v>7.81</v>
      </c>
      <c r="H13" s="172">
        <v>5.71</v>
      </c>
      <c r="I13" s="172">
        <v>6.54</v>
      </c>
      <c r="J13" s="172">
        <v>4.8600000000000003</v>
      </c>
      <c r="K13" s="172">
        <v>5.76</v>
      </c>
      <c r="L13" s="172">
        <v>6.46</v>
      </c>
      <c r="M13" s="172">
        <v>6.1</v>
      </c>
      <c r="N13" s="171">
        <v>4.75</v>
      </c>
      <c r="O13" s="172">
        <v>7.02</v>
      </c>
      <c r="P13" s="172">
        <v>6.56</v>
      </c>
      <c r="Q13" s="172">
        <v>5.53</v>
      </c>
      <c r="R13" s="172">
        <v>7.54</v>
      </c>
      <c r="S13" s="172">
        <v>6.21</v>
      </c>
      <c r="T13" s="172">
        <v>6.32</v>
      </c>
      <c r="U13" s="172">
        <v>5.34</v>
      </c>
      <c r="V13" s="172">
        <v>1.76</v>
      </c>
      <c r="W13" s="127">
        <f t="shared" si="8"/>
        <v>-63.786008230452687</v>
      </c>
    </row>
    <row r="14" spans="1:23" x14ac:dyDescent="0.25">
      <c r="A14" s="96" t="s">
        <v>110</v>
      </c>
      <c r="B14" s="133">
        <f>SUM(B15:B18)</f>
        <v>11.18284847</v>
      </c>
      <c r="C14" s="12">
        <f>+SUM(C15:C18)</f>
        <v>127.62901008</v>
      </c>
      <c r="D14" s="12">
        <v>168.1</v>
      </c>
      <c r="E14" s="12">
        <f>SUM(E15:E18)</f>
        <v>70.12</v>
      </c>
      <c r="F14" s="12">
        <f>SUM(F15:F18)</f>
        <v>261.33999999999997</v>
      </c>
      <c r="G14" s="12">
        <f>SUM(G15:G18)</f>
        <v>360.14</v>
      </c>
      <c r="H14" s="12">
        <v>319.32000000000005</v>
      </c>
      <c r="I14" s="12">
        <f t="shared" ref="I14:Q14" si="9">SUM(I15:I18)</f>
        <v>260.57</v>
      </c>
      <c r="J14" s="12">
        <f t="shared" si="9"/>
        <v>164.87</v>
      </c>
      <c r="K14" s="12">
        <f t="shared" si="9"/>
        <v>50.87</v>
      </c>
      <c r="L14" s="12">
        <f t="shared" si="9"/>
        <v>30.639999999999997</v>
      </c>
      <c r="M14" s="12">
        <f t="shared" si="9"/>
        <v>90.17</v>
      </c>
      <c r="N14" s="133">
        <f t="shared" si="9"/>
        <v>158.98999999999998</v>
      </c>
      <c r="O14" s="12">
        <f t="shared" si="9"/>
        <v>251.1</v>
      </c>
      <c r="P14" s="12">
        <f t="shared" si="9"/>
        <v>251.06000000000003</v>
      </c>
      <c r="Q14" s="12">
        <f t="shared" si="9"/>
        <v>160.15999999999997</v>
      </c>
      <c r="R14" s="12">
        <f t="shared" ref="R14" si="10">SUM(R15:R18)</f>
        <v>69.349999999999994</v>
      </c>
      <c r="S14" s="12">
        <f>SUM(S15:S18)</f>
        <v>217.99</v>
      </c>
      <c r="T14" s="12">
        <f t="shared" ref="T14" si="11">SUM(T15:T18)</f>
        <v>239.1</v>
      </c>
      <c r="U14" s="12">
        <f t="shared" ref="U14" si="12">SUM(U15:U18)</f>
        <v>98.509999999999991</v>
      </c>
      <c r="V14" s="12">
        <f t="shared" ref="V14" si="13">SUM(V15:V18)</f>
        <v>131.06</v>
      </c>
      <c r="W14" s="125">
        <f t="shared" si="8"/>
        <v>-20.507066173348697</v>
      </c>
    </row>
    <row r="15" spans="1:23" x14ac:dyDescent="0.25">
      <c r="A15" s="169" t="s">
        <v>122</v>
      </c>
      <c r="B15" s="171">
        <v>3.4856527100000001</v>
      </c>
      <c r="C15" s="172">
        <v>80.173391180000024</v>
      </c>
      <c r="D15" s="172">
        <v>144.13999999999999</v>
      </c>
      <c r="E15" s="172">
        <v>33.53</v>
      </c>
      <c r="F15" s="172">
        <v>250.32</v>
      </c>
      <c r="G15" s="172">
        <v>326.55</v>
      </c>
      <c r="H15" s="172">
        <v>256.29000000000002</v>
      </c>
      <c r="I15" s="172">
        <v>218.42</v>
      </c>
      <c r="J15" s="172">
        <v>99.61</v>
      </c>
      <c r="K15" s="172">
        <v>28.65</v>
      </c>
      <c r="L15" s="172">
        <v>12.44</v>
      </c>
      <c r="M15" s="172">
        <v>77.86</v>
      </c>
      <c r="N15" s="171">
        <v>138.34</v>
      </c>
      <c r="O15" s="172">
        <v>194.94</v>
      </c>
      <c r="P15" s="172">
        <v>203.36</v>
      </c>
      <c r="Q15" s="172">
        <v>138.97999999999999</v>
      </c>
      <c r="R15" s="172">
        <v>40.369999999999997</v>
      </c>
      <c r="S15" s="172">
        <v>184.65</v>
      </c>
      <c r="T15" s="172">
        <v>183.88</v>
      </c>
      <c r="U15" s="172">
        <v>54.14</v>
      </c>
      <c r="V15" s="172">
        <v>98.95</v>
      </c>
      <c r="W15" s="127">
        <f t="shared" si="8"/>
        <v>-0.66258407790381613</v>
      </c>
    </row>
    <row r="16" spans="1:23" x14ac:dyDescent="0.25">
      <c r="A16" s="169" t="s">
        <v>123</v>
      </c>
      <c r="B16" s="171">
        <v>0.69174235000000006</v>
      </c>
      <c r="C16" s="172">
        <v>0.71756015000000006</v>
      </c>
      <c r="D16" s="172">
        <v>0.95</v>
      </c>
      <c r="E16" s="172">
        <v>1.2</v>
      </c>
      <c r="F16" s="172">
        <v>0.73</v>
      </c>
      <c r="G16" s="172">
        <v>0.63</v>
      </c>
      <c r="H16" s="172">
        <v>0.54</v>
      </c>
      <c r="I16" s="172">
        <v>0.63</v>
      </c>
      <c r="J16" s="172">
        <v>0.55000000000000004</v>
      </c>
      <c r="K16" s="172">
        <v>0.52</v>
      </c>
      <c r="L16" s="172">
        <v>1.1100000000000001</v>
      </c>
      <c r="M16" s="172">
        <v>0.8</v>
      </c>
      <c r="N16" s="171">
        <v>0.95</v>
      </c>
      <c r="O16" s="172">
        <v>0.39</v>
      </c>
      <c r="P16" s="172">
        <v>1.43</v>
      </c>
      <c r="Q16" s="172">
        <v>0.92</v>
      </c>
      <c r="R16" s="172">
        <v>1.5</v>
      </c>
      <c r="S16" s="172">
        <v>1.1299999999999999</v>
      </c>
      <c r="T16" s="172">
        <v>1.21</v>
      </c>
      <c r="U16" s="172">
        <v>1.3</v>
      </c>
      <c r="V16" s="172">
        <v>0.62</v>
      </c>
      <c r="W16" s="127">
        <f t="shared" si="8"/>
        <v>12.72727272727272</v>
      </c>
    </row>
    <row r="17" spans="1:169" x14ac:dyDescent="0.25">
      <c r="A17" s="169" t="s">
        <v>112</v>
      </c>
      <c r="B17" s="171">
        <v>0.70659657000000009</v>
      </c>
      <c r="C17" s="172">
        <v>37.853949319999991</v>
      </c>
      <c r="D17" s="172">
        <v>10.24</v>
      </c>
      <c r="E17" s="172">
        <v>22.25</v>
      </c>
      <c r="F17" s="172">
        <v>3.86</v>
      </c>
      <c r="G17" s="172">
        <v>25.51</v>
      </c>
      <c r="H17" s="172">
        <v>50.2</v>
      </c>
      <c r="I17" s="172">
        <v>22.39</v>
      </c>
      <c r="J17" s="172">
        <v>56.09</v>
      </c>
      <c r="K17" s="172">
        <v>11.77</v>
      </c>
      <c r="L17" s="172">
        <v>10.57</v>
      </c>
      <c r="M17" s="172">
        <v>3.11</v>
      </c>
      <c r="N17" s="171">
        <v>4.7300000000000004</v>
      </c>
      <c r="O17" s="172">
        <v>44.25</v>
      </c>
      <c r="P17" s="172">
        <v>39.020000000000003</v>
      </c>
      <c r="Q17" s="172">
        <v>12.79</v>
      </c>
      <c r="R17" s="172">
        <v>12.54</v>
      </c>
      <c r="S17" s="172">
        <v>24.37</v>
      </c>
      <c r="T17" s="172">
        <v>39.04</v>
      </c>
      <c r="U17" s="172">
        <v>37.04</v>
      </c>
      <c r="V17" s="172">
        <v>23.45</v>
      </c>
      <c r="W17" s="127">
        <f t="shared" si="8"/>
        <v>-58.192191121412016</v>
      </c>
    </row>
    <row r="18" spans="1:169" x14ac:dyDescent="0.25">
      <c r="A18" s="169" t="s">
        <v>139</v>
      </c>
      <c r="B18" s="171">
        <v>6.29885684</v>
      </c>
      <c r="C18" s="172">
        <v>8.8841094300000023</v>
      </c>
      <c r="D18" s="172">
        <v>12.77</v>
      </c>
      <c r="E18" s="172">
        <v>13.14</v>
      </c>
      <c r="F18" s="172">
        <v>6.43</v>
      </c>
      <c r="G18" s="172">
        <v>7.45</v>
      </c>
      <c r="H18" s="172">
        <v>12.29</v>
      </c>
      <c r="I18" s="172">
        <v>19.13</v>
      </c>
      <c r="J18" s="172">
        <v>8.6199999999999992</v>
      </c>
      <c r="K18" s="172">
        <v>9.93</v>
      </c>
      <c r="L18" s="172">
        <v>6.52</v>
      </c>
      <c r="M18" s="172">
        <v>8.4</v>
      </c>
      <c r="N18" s="171">
        <v>14.97</v>
      </c>
      <c r="O18" s="172">
        <v>11.52</v>
      </c>
      <c r="P18" s="172">
        <v>7.25</v>
      </c>
      <c r="Q18" s="172">
        <v>7.47</v>
      </c>
      <c r="R18" s="172">
        <v>14.94</v>
      </c>
      <c r="S18" s="172">
        <v>7.84</v>
      </c>
      <c r="T18" s="172">
        <v>14.97</v>
      </c>
      <c r="U18" s="172">
        <v>6.03</v>
      </c>
      <c r="V18" s="172">
        <v>8.0399999999999991</v>
      </c>
      <c r="W18" s="127">
        <f t="shared" si="8"/>
        <v>-6.7285382830626457</v>
      </c>
      <c r="FM18">
        <v>0</v>
      </c>
    </row>
    <row r="19" spans="1:169" x14ac:dyDescent="0.25">
      <c r="A19" s="170" t="s">
        <v>73</v>
      </c>
      <c r="B19" s="173">
        <v>3.1035133699999995</v>
      </c>
      <c r="C19" s="174">
        <v>3.2315344899999996</v>
      </c>
      <c r="D19" s="174">
        <v>4.41</v>
      </c>
      <c r="E19" s="174">
        <v>4.24</v>
      </c>
      <c r="F19" s="174">
        <v>2.09</v>
      </c>
      <c r="G19" s="174">
        <v>4.08</v>
      </c>
      <c r="H19" s="174">
        <v>4.41</v>
      </c>
      <c r="I19" s="174">
        <v>3.77</v>
      </c>
      <c r="J19" s="174">
        <v>2.86</v>
      </c>
      <c r="K19" s="174">
        <v>3.2</v>
      </c>
      <c r="L19" s="174">
        <v>1.91</v>
      </c>
      <c r="M19" s="174">
        <v>2.84</v>
      </c>
      <c r="N19" s="173">
        <v>2.7</v>
      </c>
      <c r="O19" s="174">
        <v>2.36</v>
      </c>
      <c r="P19" s="174">
        <v>4.24</v>
      </c>
      <c r="Q19" s="174">
        <v>4.0199999999999996</v>
      </c>
      <c r="R19" s="174">
        <v>3.88</v>
      </c>
      <c r="S19" s="174">
        <v>4.2300000000000004</v>
      </c>
      <c r="T19" s="174">
        <v>3.06</v>
      </c>
      <c r="U19" s="174">
        <v>3.67</v>
      </c>
      <c r="V19" s="174">
        <v>6.37</v>
      </c>
      <c r="W19" s="167">
        <f t="shared" si="8"/>
        <v>122.72727272727275</v>
      </c>
    </row>
    <row r="20" spans="1:169" x14ac:dyDescent="0.25">
      <c r="A20" s="328" t="s">
        <v>23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</row>
    <row r="21" spans="1:169" ht="18.75" x14ac:dyDescent="0.3">
      <c r="A21" s="3" t="s">
        <v>140</v>
      </c>
      <c r="B21" s="216"/>
      <c r="M21" s="215"/>
      <c r="N21" s="393"/>
      <c r="O21" s="393"/>
      <c r="P21" s="393"/>
      <c r="Q21" s="393"/>
      <c r="R21" s="393"/>
      <c r="S21" s="393"/>
      <c r="T21" s="393"/>
      <c r="U21" s="393"/>
      <c r="V21" s="393"/>
      <c r="W21" s="394"/>
    </row>
    <row r="22" spans="1:169" ht="18.75" x14ac:dyDescent="0.3">
      <c r="A22" s="521" t="s">
        <v>207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394"/>
    </row>
    <row r="23" spans="1:169" x14ac:dyDescent="0.25">
      <c r="B23" s="216"/>
      <c r="C23" s="215"/>
      <c r="U23" s="215"/>
      <c r="V23" s="215"/>
    </row>
    <row r="24" spans="1:169" x14ac:dyDescent="0.25">
      <c r="B24" s="216"/>
      <c r="C24" s="215"/>
      <c r="M24" s="493"/>
    </row>
    <row r="25" spans="1:169" x14ac:dyDescent="0.25">
      <c r="B25" s="216"/>
      <c r="C25" s="215"/>
      <c r="M25" s="309"/>
    </row>
    <row r="26" spans="1:169" x14ac:dyDescent="0.25">
      <c r="B26" s="216"/>
      <c r="C26" s="215"/>
      <c r="M26" s="215"/>
    </row>
    <row r="27" spans="1:169" x14ac:dyDescent="0.25">
      <c r="B27" s="216"/>
      <c r="C27" s="215"/>
      <c r="V27" s="215"/>
    </row>
    <row r="28" spans="1:169" x14ac:dyDescent="0.25">
      <c r="B28" s="216"/>
      <c r="C28" s="215"/>
    </row>
    <row r="29" spans="1:169" x14ac:dyDescent="0.25">
      <c r="B29" s="216"/>
      <c r="C29" s="215"/>
    </row>
    <row r="30" spans="1:169" x14ac:dyDescent="0.25">
      <c r="B30" s="216"/>
      <c r="C30" s="215"/>
    </row>
    <row r="31" spans="1:169" x14ac:dyDescent="0.25">
      <c r="B31" s="216"/>
      <c r="C31" s="215"/>
    </row>
    <row r="32" spans="1:169" x14ac:dyDescent="0.25">
      <c r="B32" s="216"/>
      <c r="C32" s="215"/>
    </row>
  </sheetData>
  <mergeCells count="3">
    <mergeCell ref="B7:M7"/>
    <mergeCell ref="N7:W7"/>
    <mergeCell ref="A7:A8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0"/>
  <sheetViews>
    <sheetView showGridLines="0" zoomScale="130" zoomScaleNormal="130" workbookViewId="0">
      <pane ySplit="7" topLeftCell="A8" activePane="bottomLeft" state="frozen"/>
      <selection pane="bottomLeft" activeCell="D21" sqref="D21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8" customWidth="1"/>
  </cols>
  <sheetData>
    <row r="1" spans="1:5" x14ac:dyDescent="0.25">
      <c r="A1" s="181" t="s">
        <v>199</v>
      </c>
    </row>
    <row r="3" spans="1:5" x14ac:dyDescent="0.25">
      <c r="A3" s="575" t="s">
        <v>142</v>
      </c>
      <c r="B3" s="575"/>
      <c r="C3" s="575"/>
      <c r="D3" s="575"/>
    </row>
    <row r="4" spans="1:5" ht="15" customHeight="1" x14ac:dyDescent="0.25">
      <c r="A4" s="55" t="s">
        <v>263</v>
      </c>
      <c r="B4" s="55"/>
      <c r="C4" s="224"/>
      <c r="D4" s="224"/>
    </row>
    <row r="5" spans="1:5" ht="15" customHeight="1" x14ac:dyDescent="0.25">
      <c r="A5" s="226"/>
      <c r="B5" s="55"/>
      <c r="C5" s="224"/>
      <c r="D5" s="224"/>
    </row>
    <row r="6" spans="1:5" x14ac:dyDescent="0.25">
      <c r="A6" s="576" t="s">
        <v>143</v>
      </c>
      <c r="B6" s="476" t="s">
        <v>122</v>
      </c>
      <c r="C6" s="477" t="s">
        <v>144</v>
      </c>
      <c r="D6" s="478" t="s">
        <v>145</v>
      </c>
      <c r="E6" s="225"/>
    </row>
    <row r="7" spans="1:5" x14ac:dyDescent="0.25">
      <c r="A7" s="577"/>
      <c r="B7" s="479" t="s">
        <v>146</v>
      </c>
      <c r="C7" s="480" t="s">
        <v>147</v>
      </c>
      <c r="D7" s="481" t="s">
        <v>148</v>
      </c>
      <c r="E7" s="225"/>
    </row>
    <row r="8" spans="1:5" x14ac:dyDescent="0.25">
      <c r="A8" s="251">
        <v>2018</v>
      </c>
      <c r="B8" s="250"/>
      <c r="C8" s="250"/>
      <c r="D8" s="255"/>
      <c r="E8" s="23"/>
    </row>
    <row r="9" spans="1:5" x14ac:dyDescent="0.25">
      <c r="A9" s="252" t="s">
        <v>97</v>
      </c>
      <c r="B9" s="249">
        <v>1577.27</v>
      </c>
      <c r="C9" s="249">
        <v>316.85000000000002</v>
      </c>
      <c r="D9" s="253">
        <v>352.91</v>
      </c>
      <c r="E9" s="23"/>
    </row>
    <row r="10" spans="1:5" s="297" customFormat="1" x14ac:dyDescent="0.25">
      <c r="A10" s="254" t="s">
        <v>149</v>
      </c>
      <c r="B10" s="249">
        <v>1600</v>
      </c>
      <c r="C10" s="249">
        <v>354.4</v>
      </c>
      <c r="D10" s="253">
        <v>363.05</v>
      </c>
      <c r="E10" s="23"/>
    </row>
    <row r="11" spans="1:5" s="307" customFormat="1" x14ac:dyDescent="0.25">
      <c r="A11" s="254" t="s">
        <v>150</v>
      </c>
      <c r="B11" s="249">
        <v>1600</v>
      </c>
      <c r="C11" s="249">
        <v>382.9</v>
      </c>
      <c r="D11" s="253">
        <v>374.78</v>
      </c>
      <c r="E11" s="23"/>
    </row>
    <row r="12" spans="1:5" s="307" customFormat="1" x14ac:dyDescent="0.25">
      <c r="A12" s="254" t="s">
        <v>151</v>
      </c>
      <c r="B12" s="249">
        <v>1575</v>
      </c>
      <c r="C12" s="249">
        <v>374.11</v>
      </c>
      <c r="D12" s="253">
        <v>385.73</v>
      </c>
      <c r="E12" s="23"/>
    </row>
    <row r="13" spans="1:5" s="307" customFormat="1" x14ac:dyDescent="0.25">
      <c r="A13" s="254" t="s">
        <v>152</v>
      </c>
      <c r="B13" s="249">
        <v>1495</v>
      </c>
      <c r="C13" s="249">
        <v>392.86</v>
      </c>
      <c r="D13" s="253">
        <v>367.26</v>
      </c>
      <c r="E13" s="23"/>
    </row>
    <row r="14" spans="1:5" s="307" customFormat="1" x14ac:dyDescent="0.25">
      <c r="A14" s="254" t="s">
        <v>153</v>
      </c>
      <c r="B14" s="249">
        <v>1475</v>
      </c>
      <c r="C14" s="249">
        <v>350.95</v>
      </c>
      <c r="D14" s="253">
        <v>335.23</v>
      </c>
      <c r="E14" s="23"/>
    </row>
    <row r="15" spans="1:5" s="307" customFormat="1" x14ac:dyDescent="0.25">
      <c r="A15" s="254" t="s">
        <v>154</v>
      </c>
      <c r="B15" s="249">
        <v>1475</v>
      </c>
      <c r="C15" s="249">
        <v>340.43</v>
      </c>
      <c r="D15" s="253">
        <v>306.49</v>
      </c>
      <c r="E15" s="23"/>
    </row>
    <row r="16" spans="1:5" s="307" customFormat="1" x14ac:dyDescent="0.25">
      <c r="A16" s="254" t="s">
        <v>155</v>
      </c>
      <c r="B16" s="249">
        <v>1475</v>
      </c>
      <c r="C16" s="249">
        <v>332.62</v>
      </c>
      <c r="D16" s="253">
        <v>308.47000000000003</v>
      </c>
      <c r="E16" s="23"/>
    </row>
    <row r="17" spans="1:5" s="307" customFormat="1" x14ac:dyDescent="0.25">
      <c r="A17" s="254" t="s">
        <v>236</v>
      </c>
      <c r="B17" s="249">
        <v>1475</v>
      </c>
      <c r="C17" s="249">
        <v>320.75</v>
      </c>
      <c r="D17" s="253">
        <v>288.24</v>
      </c>
      <c r="E17" s="23"/>
    </row>
    <row r="18" spans="1:5" s="307" customFormat="1" ht="13.5" customHeight="1" x14ac:dyDescent="0.25">
      <c r="A18" s="254" t="s">
        <v>156</v>
      </c>
      <c r="B18" s="249">
        <v>1475</v>
      </c>
      <c r="C18" s="249">
        <v>317.52</v>
      </c>
      <c r="D18" s="253">
        <v>292.68</v>
      </c>
      <c r="E18" s="23"/>
    </row>
    <row r="19" spans="1:5" s="307" customFormat="1" x14ac:dyDescent="0.25">
      <c r="A19" s="254" t="s">
        <v>157</v>
      </c>
      <c r="B19" s="249">
        <v>1475</v>
      </c>
      <c r="C19" s="249">
        <v>310.88</v>
      </c>
      <c r="D19" s="253">
        <v>307.60000000000002</v>
      </c>
      <c r="E19" s="23"/>
    </row>
    <row r="20" spans="1:5" s="307" customFormat="1" x14ac:dyDescent="0.25">
      <c r="A20" s="252" t="s">
        <v>158</v>
      </c>
      <c r="B20" s="249">
        <v>1475</v>
      </c>
      <c r="C20" s="249">
        <v>310.8</v>
      </c>
      <c r="D20" s="253">
        <v>315.37</v>
      </c>
      <c r="E20" s="23"/>
    </row>
    <row r="21" spans="1:5" s="307" customFormat="1" x14ac:dyDescent="0.25">
      <c r="A21" s="251">
        <v>2019</v>
      </c>
      <c r="B21" s="250"/>
      <c r="C21" s="250"/>
      <c r="D21" s="255"/>
      <c r="E21" s="23"/>
    </row>
    <row r="22" spans="1:5" s="307" customFormat="1" x14ac:dyDescent="0.25">
      <c r="A22" s="254" t="s">
        <v>97</v>
      </c>
      <c r="B22" s="249">
        <v>1475</v>
      </c>
      <c r="C22" s="249">
        <v>345.86</v>
      </c>
      <c r="D22" s="253">
        <v>315.31</v>
      </c>
      <c r="E22" s="23"/>
    </row>
    <row r="23" spans="1:5" s="307" customFormat="1" x14ac:dyDescent="0.25">
      <c r="A23" s="254" t="s">
        <v>149</v>
      </c>
      <c r="B23" s="249">
        <v>1466.25</v>
      </c>
      <c r="C23" s="249">
        <v>336.12</v>
      </c>
      <c r="D23" s="253">
        <v>315.7</v>
      </c>
      <c r="E23" s="23"/>
    </row>
    <row r="24" spans="1:5" s="307" customFormat="1" x14ac:dyDescent="0.25">
      <c r="A24" s="254" t="s">
        <v>150</v>
      </c>
      <c r="B24" s="249">
        <v>1430.3</v>
      </c>
      <c r="C24" s="249">
        <v>339.1</v>
      </c>
      <c r="D24" s="253">
        <v>309.75</v>
      </c>
      <c r="E24" s="23"/>
    </row>
    <row r="25" spans="1:5" s="307" customFormat="1" x14ac:dyDescent="0.25">
      <c r="A25" s="254" t="s">
        <v>151</v>
      </c>
      <c r="B25" s="249">
        <v>1502.22</v>
      </c>
      <c r="C25" s="249">
        <v>339.57</v>
      </c>
      <c r="D25" s="253">
        <v>305.70999999999998</v>
      </c>
      <c r="E25" s="23"/>
    </row>
    <row r="26" spans="1:5" s="307" customFormat="1" x14ac:dyDescent="0.25">
      <c r="A26" s="254" t="s">
        <v>152</v>
      </c>
      <c r="B26" s="249">
        <v>1525</v>
      </c>
      <c r="C26" s="249">
        <v>299.5</v>
      </c>
      <c r="D26" s="253">
        <v>296.52</v>
      </c>
      <c r="E26" s="23"/>
    </row>
    <row r="27" spans="1:5" s="307" customFormat="1" x14ac:dyDescent="0.25">
      <c r="A27" s="254" t="s">
        <v>153</v>
      </c>
      <c r="B27" s="249">
        <v>1525</v>
      </c>
      <c r="C27" s="249">
        <v>325.32</v>
      </c>
      <c r="D27" s="253">
        <v>303.99</v>
      </c>
      <c r="E27" s="23"/>
    </row>
    <row r="28" spans="1:5" s="307" customFormat="1" x14ac:dyDescent="0.25">
      <c r="A28" s="254" t="s">
        <v>154</v>
      </c>
      <c r="B28" s="249">
        <v>1506.82</v>
      </c>
      <c r="C28" s="249">
        <v>310.77999999999997</v>
      </c>
      <c r="D28" s="253">
        <v>317.76</v>
      </c>
      <c r="E28" s="23"/>
    </row>
    <row r="29" spans="1:5" s="307" customFormat="1" x14ac:dyDescent="0.25">
      <c r="A29" s="254" t="s">
        <v>155</v>
      </c>
      <c r="B29" s="249">
        <v>1476.84</v>
      </c>
      <c r="C29" s="249">
        <v>296.83999999999997</v>
      </c>
      <c r="D29" s="253">
        <v>303.69</v>
      </c>
      <c r="E29" s="23"/>
    </row>
    <row r="30" spans="1:5" s="307" customFormat="1" x14ac:dyDescent="0.25">
      <c r="A30" s="353" t="s">
        <v>216</v>
      </c>
      <c r="B30" s="316">
        <v>1430</v>
      </c>
      <c r="C30" s="316" t="s">
        <v>279</v>
      </c>
      <c r="D30" s="317" t="s">
        <v>279</v>
      </c>
      <c r="E30" s="23"/>
    </row>
    <row r="31" spans="1:5" s="307" customFormat="1" x14ac:dyDescent="0.25">
      <c r="A31" s="20"/>
      <c r="B31" s="519"/>
      <c r="C31" s="221"/>
      <c r="D31" s="221"/>
      <c r="E31" s="23"/>
    </row>
    <row r="32" spans="1:5" x14ac:dyDescent="0.25">
      <c r="A32" s="299" t="s">
        <v>159</v>
      </c>
      <c r="B32" s="288"/>
      <c r="C32" s="288"/>
      <c r="D32" s="288"/>
    </row>
    <row r="33" spans="1:13" x14ac:dyDescent="0.25">
      <c r="A33" s="2" t="s">
        <v>160</v>
      </c>
      <c r="B33" s="10"/>
      <c r="C33" s="228"/>
      <c r="D33" s="228"/>
    </row>
    <row r="34" spans="1:13" x14ac:dyDescent="0.25">
      <c r="A34" s="568" t="s">
        <v>207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</row>
    <row r="37" spans="1:13" x14ac:dyDescent="0.25">
      <c r="B37" s="216"/>
    </row>
    <row r="40" spans="1:13" x14ac:dyDescent="0.25">
      <c r="C40"/>
    </row>
  </sheetData>
  <mergeCells count="3">
    <mergeCell ref="A3:D3"/>
    <mergeCell ref="A6:A7"/>
    <mergeCell ref="A34:M34"/>
  </mergeCells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4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J22" sqref="J22"/>
    </sheetView>
  </sheetViews>
  <sheetFormatPr baseColWidth="10" defaultRowHeight="15" x14ac:dyDescent="0.25"/>
  <cols>
    <col min="1" max="1" width="26" customWidth="1"/>
    <col min="3" max="3" width="11.42578125" style="298"/>
    <col min="4" max="13" width="11.42578125" style="307"/>
    <col min="14" max="22" width="10.28515625" style="307" customWidth="1"/>
    <col min="23" max="23" width="11.140625" bestFit="1" customWidth="1"/>
  </cols>
  <sheetData>
    <row r="1" spans="1:24" x14ac:dyDescent="0.25">
      <c r="A1" s="181" t="s">
        <v>199</v>
      </c>
    </row>
    <row r="2" spans="1:24" x14ac:dyDescent="0.25">
      <c r="A2" s="181"/>
    </row>
    <row r="3" spans="1:24" x14ac:dyDescent="0.25">
      <c r="A3" s="59" t="s">
        <v>161</v>
      </c>
    </row>
    <row r="4" spans="1:24" x14ac:dyDescent="0.25">
      <c r="A4" s="60" t="s">
        <v>264</v>
      </c>
    </row>
    <row r="5" spans="1:24" x14ac:dyDescent="0.25">
      <c r="A5" s="55" t="s">
        <v>215</v>
      </c>
    </row>
    <row r="6" spans="1:24" x14ac:dyDescent="0.25">
      <c r="A6" s="578" t="s">
        <v>162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7">
        <v>2019</v>
      </c>
      <c r="O6" s="528"/>
      <c r="P6" s="528"/>
      <c r="Q6" s="528"/>
      <c r="R6" s="528"/>
      <c r="S6" s="528"/>
      <c r="T6" s="528"/>
      <c r="U6" s="528"/>
      <c r="V6" s="528"/>
      <c r="W6" s="529"/>
    </row>
    <row r="7" spans="1:24" ht="25.5" x14ac:dyDescent="0.25">
      <c r="A7" s="579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517" t="s">
        <v>1</v>
      </c>
      <c r="O7" s="517" t="s">
        <v>2</v>
      </c>
      <c r="P7" s="518" t="s">
        <v>3</v>
      </c>
      <c r="Q7" s="464" t="s">
        <v>4</v>
      </c>
      <c r="R7" s="464" t="s">
        <v>5</v>
      </c>
      <c r="S7" s="464" t="s">
        <v>6</v>
      </c>
      <c r="T7" s="464" t="s">
        <v>7</v>
      </c>
      <c r="U7" s="464" t="s">
        <v>8</v>
      </c>
      <c r="V7" s="464" t="s">
        <v>9</v>
      </c>
      <c r="W7" s="517" t="s">
        <v>281</v>
      </c>
      <c r="X7" s="307"/>
    </row>
    <row r="8" spans="1:24" x14ac:dyDescent="0.25">
      <c r="A8" s="184" t="s">
        <v>13</v>
      </c>
      <c r="B8" s="185">
        <f t="shared" ref="B8:M8" si="0">+B9+B10+B11+B12+B13+B14+B19+B20+B21+B22+B23</f>
        <v>3961.23263253</v>
      </c>
      <c r="C8" s="185">
        <f t="shared" si="0"/>
        <v>3569.8636708099993</v>
      </c>
      <c r="D8" s="185">
        <f t="shared" si="0"/>
        <v>4098.2540018099999</v>
      </c>
      <c r="E8" s="185">
        <f t="shared" si="0"/>
        <v>3734.5678253799997</v>
      </c>
      <c r="F8" s="185">
        <f t="shared" si="0"/>
        <v>4118.7485664899996</v>
      </c>
      <c r="G8" s="185">
        <f t="shared" si="0"/>
        <v>4453.93019843</v>
      </c>
      <c r="H8" s="185">
        <f t="shared" si="0"/>
        <v>3988.4634955700003</v>
      </c>
      <c r="I8" s="185">
        <f t="shared" si="0"/>
        <v>3885.1704278799994</v>
      </c>
      <c r="J8" s="185">
        <f t="shared" si="0"/>
        <v>3707.7040165099993</v>
      </c>
      <c r="K8" s="185">
        <f t="shared" si="0"/>
        <v>3854.4525448599998</v>
      </c>
      <c r="L8" s="185">
        <f t="shared" si="0"/>
        <v>3889.1934868900003</v>
      </c>
      <c r="M8" s="185">
        <f t="shared" si="0"/>
        <v>4097.0561676199995</v>
      </c>
      <c r="N8" s="185">
        <f>+SUM(N9:N14,N19:N23)</f>
        <v>3787.9072742900003</v>
      </c>
      <c r="O8" s="185">
        <f>+SUM(O9:O14,O19:O23)</f>
        <v>3372.22332456</v>
      </c>
      <c r="P8" s="185">
        <f t="shared" ref="P8:R8" si="1">+P9+P10+P11+P12+P13+P14+P19+P20+P21+P22+P23</f>
        <v>3636.7443741700004</v>
      </c>
      <c r="Q8" s="185">
        <f t="shared" si="1"/>
        <v>3640.8307838299997</v>
      </c>
      <c r="R8" s="185">
        <f t="shared" si="1"/>
        <v>3475.8517337899989</v>
      </c>
      <c r="S8" s="185">
        <f>+S9+S10+S11+S12+S13+S14+S19+S20+S21+S22+S23</f>
        <v>3866.6541133500009</v>
      </c>
      <c r="T8" s="185">
        <f t="shared" ref="T8:V8" si="2">+T9+T10+T11+T12+T13+T14+T19+T20+T21+T22+T23</f>
        <v>3887.5891413299996</v>
      </c>
      <c r="U8" s="185">
        <f t="shared" si="2"/>
        <v>3609.8274162100001</v>
      </c>
      <c r="V8" s="185">
        <f t="shared" si="2"/>
        <v>3676.9451265899997</v>
      </c>
      <c r="W8" s="186">
        <f t="shared" ref="W8:W23" si="3">+IFERROR((V8/J8-1)*100,"-")</f>
        <v>-0.82959399625842645</v>
      </c>
      <c r="X8" s="307"/>
    </row>
    <row r="9" spans="1:24" x14ac:dyDescent="0.25">
      <c r="A9" s="280" t="s">
        <v>163</v>
      </c>
      <c r="B9" s="191">
        <v>47.52730769999998</v>
      </c>
      <c r="C9" s="191">
        <v>34.874720010000004</v>
      </c>
      <c r="D9" s="191">
        <v>15.402547989999999</v>
      </c>
      <c r="E9" s="191">
        <v>15.684992629999996</v>
      </c>
      <c r="F9" s="191">
        <v>23.754578519999992</v>
      </c>
      <c r="G9" s="191">
        <v>42.661005370000005</v>
      </c>
      <c r="H9" s="191">
        <v>58.836508450000011</v>
      </c>
      <c r="I9" s="191">
        <v>90.936459009999965</v>
      </c>
      <c r="J9" s="191">
        <v>101.1011905</v>
      </c>
      <c r="K9" s="191">
        <v>128.13897975</v>
      </c>
      <c r="L9" s="191">
        <v>98.324062450000028</v>
      </c>
      <c r="M9" s="191">
        <v>81.841224649999987</v>
      </c>
      <c r="N9" s="190">
        <v>52.73037441999999</v>
      </c>
      <c r="O9" s="191">
        <v>22.714526979999999</v>
      </c>
      <c r="P9" s="191">
        <v>17.137218949999998</v>
      </c>
      <c r="Q9" s="191">
        <v>24.491306740000002</v>
      </c>
      <c r="R9" s="191">
        <v>21.426957259999995</v>
      </c>
      <c r="S9" s="191">
        <v>34.364345440000008</v>
      </c>
      <c r="T9" s="191">
        <v>86.549087389999983</v>
      </c>
      <c r="U9" s="191">
        <v>88.317715059999983</v>
      </c>
      <c r="V9" s="191">
        <v>118.40328194000001</v>
      </c>
      <c r="W9" s="192">
        <f t="shared" si="3"/>
        <v>17.113637687579963</v>
      </c>
      <c r="X9" s="307"/>
    </row>
    <row r="10" spans="1:24" x14ac:dyDescent="0.25">
      <c r="A10" s="280" t="s">
        <v>164</v>
      </c>
      <c r="B10" s="191">
        <v>578.26608950000013</v>
      </c>
      <c r="C10" s="191">
        <v>397.77039402999992</v>
      </c>
      <c r="D10" s="191">
        <v>364.73600908999987</v>
      </c>
      <c r="E10" s="191">
        <v>381.55761026000016</v>
      </c>
      <c r="F10" s="191">
        <v>446.25821272000024</v>
      </c>
      <c r="G10" s="191">
        <v>421.30202778000034</v>
      </c>
      <c r="H10" s="191">
        <v>443.46066338999975</v>
      </c>
      <c r="I10" s="191">
        <v>527.71560590000024</v>
      </c>
      <c r="J10" s="191">
        <v>467.07674700000013</v>
      </c>
      <c r="K10" s="191">
        <v>575.31229418000032</v>
      </c>
      <c r="L10" s="191">
        <v>563.72402575000012</v>
      </c>
      <c r="M10" s="191">
        <v>680.60279606999995</v>
      </c>
      <c r="N10" s="190">
        <v>671.15342431000033</v>
      </c>
      <c r="O10" s="191">
        <v>387.66701232999986</v>
      </c>
      <c r="P10" s="191">
        <v>375.80937050000006</v>
      </c>
      <c r="Q10" s="191">
        <v>379.01399977999978</v>
      </c>
      <c r="R10" s="191">
        <v>408.93455681999973</v>
      </c>
      <c r="S10" s="191">
        <v>464.57073133999995</v>
      </c>
      <c r="T10" s="191">
        <v>547.62235383999996</v>
      </c>
      <c r="U10" s="191">
        <v>470.18222854999999</v>
      </c>
      <c r="V10" s="191">
        <v>494.76750014999988</v>
      </c>
      <c r="W10" s="192">
        <f t="shared" si="3"/>
        <v>5.9285231662366877</v>
      </c>
      <c r="X10" s="307"/>
    </row>
    <row r="11" spans="1:24" x14ac:dyDescent="0.25">
      <c r="A11" s="280" t="s">
        <v>165</v>
      </c>
      <c r="B11" s="191">
        <v>47.74738937999998</v>
      </c>
      <c r="C11" s="191">
        <v>50.388587339999994</v>
      </c>
      <c r="D11" s="191">
        <v>50.269895289999972</v>
      </c>
      <c r="E11" s="191">
        <v>44.999137390000037</v>
      </c>
      <c r="F11" s="191">
        <v>47.701361269999907</v>
      </c>
      <c r="G11" s="191">
        <v>53.32112719000002</v>
      </c>
      <c r="H11" s="191">
        <v>44.391537199999973</v>
      </c>
      <c r="I11" s="191">
        <v>44.188508460000037</v>
      </c>
      <c r="J11" s="191">
        <v>45.36504762999995</v>
      </c>
      <c r="K11" s="191">
        <v>57.236959850000019</v>
      </c>
      <c r="L11" s="191">
        <v>44.534557059999997</v>
      </c>
      <c r="M11" s="191">
        <v>60.69829977000002</v>
      </c>
      <c r="N11" s="190">
        <v>45.665092850000015</v>
      </c>
      <c r="O11" s="191">
        <v>46.499144419999972</v>
      </c>
      <c r="P11" s="191">
        <v>45.955713760000023</v>
      </c>
      <c r="Q11" s="191">
        <v>44.39514449</v>
      </c>
      <c r="R11" s="191">
        <v>56.886380029999998</v>
      </c>
      <c r="S11" s="191">
        <v>41.663976499999983</v>
      </c>
      <c r="T11" s="191">
        <v>38.202960620000006</v>
      </c>
      <c r="U11" s="191">
        <v>41.643104429999994</v>
      </c>
      <c r="V11" s="191">
        <v>50.030476390000011</v>
      </c>
      <c r="W11" s="192">
        <f t="shared" si="3"/>
        <v>10.284192354544807</v>
      </c>
      <c r="X11" s="307"/>
    </row>
    <row r="12" spans="1:24" x14ac:dyDescent="0.25">
      <c r="A12" s="280" t="s">
        <v>218</v>
      </c>
      <c r="B12" s="191">
        <v>47.109760139999992</v>
      </c>
      <c r="C12" s="191">
        <v>46.013954579999989</v>
      </c>
      <c r="D12" s="191">
        <v>53.723332679999992</v>
      </c>
      <c r="E12" s="191">
        <v>51.680499149999982</v>
      </c>
      <c r="F12" s="191">
        <v>49.925176330000006</v>
      </c>
      <c r="G12" s="191">
        <v>51.684947029999982</v>
      </c>
      <c r="H12" s="191">
        <v>55.933315950000001</v>
      </c>
      <c r="I12" s="191">
        <v>52.751853339999997</v>
      </c>
      <c r="J12" s="191">
        <v>56.249415380000002</v>
      </c>
      <c r="K12" s="191">
        <v>47.996125249999999</v>
      </c>
      <c r="L12" s="191">
        <v>54.091331579999974</v>
      </c>
      <c r="M12" s="191">
        <v>57.399035579999996</v>
      </c>
      <c r="N12" s="190">
        <v>42.468990280000007</v>
      </c>
      <c r="O12" s="191">
        <v>45.844039869999996</v>
      </c>
      <c r="P12" s="191">
        <v>47.154129980000008</v>
      </c>
      <c r="Q12" s="191">
        <v>53.877932419999993</v>
      </c>
      <c r="R12" s="191">
        <v>58.148164149999992</v>
      </c>
      <c r="S12" s="191">
        <v>54.650568339999971</v>
      </c>
      <c r="T12" s="191">
        <v>57.568258359999959</v>
      </c>
      <c r="U12" s="191">
        <v>46.286007659999981</v>
      </c>
      <c r="V12" s="191">
        <v>53.670854029999987</v>
      </c>
      <c r="W12" s="192">
        <f t="shared" si="3"/>
        <v>-4.5841567109279673</v>
      </c>
      <c r="X12" s="307"/>
    </row>
    <row r="13" spans="1:24" x14ac:dyDescent="0.25">
      <c r="A13" s="280" t="s">
        <v>166</v>
      </c>
      <c r="B13" s="191">
        <v>2334.0178129199999</v>
      </c>
      <c r="C13" s="191">
        <v>2175.1536261599999</v>
      </c>
      <c r="D13" s="191">
        <v>2538.0205700699998</v>
      </c>
      <c r="E13" s="191">
        <v>2309.8428706399995</v>
      </c>
      <c r="F13" s="191">
        <v>2381.6900701099994</v>
      </c>
      <c r="G13" s="191">
        <v>2565.91382479</v>
      </c>
      <c r="H13" s="191">
        <v>2181.8966438400003</v>
      </c>
      <c r="I13" s="191">
        <v>2080.0464676399993</v>
      </c>
      <c r="J13" s="191">
        <v>2029.8387781799997</v>
      </c>
      <c r="K13" s="191">
        <v>2104.1013222499996</v>
      </c>
      <c r="L13" s="191">
        <v>2291.1038011300002</v>
      </c>
      <c r="M13" s="191">
        <v>2326.8334904100002</v>
      </c>
      <c r="N13" s="190">
        <v>2045.7542110900001</v>
      </c>
      <c r="O13" s="191">
        <v>1851.6295286499999</v>
      </c>
      <c r="P13" s="191">
        <v>2015.1870559700001</v>
      </c>
      <c r="Q13" s="191">
        <v>2192.4250448500002</v>
      </c>
      <c r="R13" s="191">
        <v>2141.2657973499995</v>
      </c>
      <c r="S13" s="191">
        <v>2288.741905150001</v>
      </c>
      <c r="T13" s="191">
        <v>2109.2776669499999</v>
      </c>
      <c r="U13" s="191">
        <v>2132.78156141</v>
      </c>
      <c r="V13" s="191">
        <v>2033.6161076599999</v>
      </c>
      <c r="W13" s="192">
        <f t="shared" si="3"/>
        <v>0.18609012304844352</v>
      </c>
      <c r="X13" s="307"/>
    </row>
    <row r="14" spans="1:24" x14ac:dyDescent="0.25">
      <c r="A14" s="281" t="s">
        <v>167</v>
      </c>
      <c r="B14" s="188">
        <f t="shared" ref="B14:V14" si="4">+B15+B16</f>
        <v>100.77000000000001</v>
      </c>
      <c r="C14" s="188">
        <f t="shared" si="4"/>
        <v>233.45</v>
      </c>
      <c r="D14" s="188">
        <f t="shared" si="4"/>
        <v>301.94</v>
      </c>
      <c r="E14" s="188">
        <f t="shared" si="4"/>
        <v>206.78</v>
      </c>
      <c r="F14" s="188">
        <f t="shared" si="4"/>
        <v>420.66</v>
      </c>
      <c r="G14" s="188">
        <f t="shared" si="4"/>
        <v>522.98</v>
      </c>
      <c r="H14" s="188">
        <f t="shared" si="4"/>
        <v>462.51</v>
      </c>
      <c r="I14" s="188">
        <f t="shared" si="4"/>
        <v>362.12</v>
      </c>
      <c r="J14" s="188">
        <f t="shared" si="4"/>
        <v>252.39</v>
      </c>
      <c r="K14" s="188">
        <f t="shared" si="4"/>
        <v>129.10000000000002</v>
      </c>
      <c r="L14" s="188">
        <f t="shared" si="4"/>
        <v>114.22</v>
      </c>
      <c r="M14" s="188">
        <f t="shared" si="4"/>
        <v>160.74</v>
      </c>
      <c r="N14" s="187">
        <f t="shared" si="4"/>
        <v>246.26</v>
      </c>
      <c r="O14" s="188">
        <f t="shared" si="4"/>
        <v>377.66</v>
      </c>
      <c r="P14" s="188">
        <f t="shared" si="4"/>
        <v>432.11</v>
      </c>
      <c r="Q14" s="188">
        <f t="shared" si="4"/>
        <v>323.83</v>
      </c>
      <c r="R14" s="188">
        <f t="shared" si="4"/>
        <v>175.35</v>
      </c>
      <c r="S14" s="188">
        <f t="shared" si="4"/>
        <v>364.08000000000004</v>
      </c>
      <c r="T14" s="188">
        <f t="shared" si="4"/>
        <v>397.18</v>
      </c>
      <c r="U14" s="188">
        <f t="shared" si="4"/>
        <v>238.87</v>
      </c>
      <c r="V14" s="188">
        <f t="shared" si="4"/>
        <v>277.16054105000001</v>
      </c>
      <c r="W14" s="189">
        <f t="shared" si="3"/>
        <v>9.8143908435358149</v>
      </c>
      <c r="X14" s="307"/>
    </row>
    <row r="15" spans="1:24" x14ac:dyDescent="0.25">
      <c r="A15" s="282" t="s">
        <v>168</v>
      </c>
      <c r="B15" s="315">
        <v>90.23</v>
      </c>
      <c r="C15" s="24">
        <v>105.83</v>
      </c>
      <c r="D15" s="24">
        <v>133.84</v>
      </c>
      <c r="E15" s="315">
        <v>136.66</v>
      </c>
      <c r="F15" s="24">
        <v>159.32</v>
      </c>
      <c r="G15" s="24">
        <v>162.84</v>
      </c>
      <c r="H15" s="315">
        <v>143.19</v>
      </c>
      <c r="I15" s="24">
        <v>101.55</v>
      </c>
      <c r="J15" s="24">
        <v>87.52</v>
      </c>
      <c r="K15" s="24">
        <v>78.23</v>
      </c>
      <c r="L15" s="24">
        <v>83.58</v>
      </c>
      <c r="M15" s="24">
        <v>70.569999999999993</v>
      </c>
      <c r="N15" s="183">
        <v>87.27</v>
      </c>
      <c r="O15" s="24">
        <v>126.56</v>
      </c>
      <c r="P15" s="24">
        <v>181.05</v>
      </c>
      <c r="Q15" s="24">
        <v>163.66999999999999</v>
      </c>
      <c r="R15" s="24">
        <v>106</v>
      </c>
      <c r="S15" s="24">
        <v>145.99</v>
      </c>
      <c r="T15" s="24">
        <v>158.08000000000001</v>
      </c>
      <c r="U15" s="24">
        <v>140.36000000000001</v>
      </c>
      <c r="V15" s="24">
        <v>146.1</v>
      </c>
      <c r="W15" s="182">
        <f t="shared" si="3"/>
        <v>66.933272394881158</v>
      </c>
      <c r="X15" s="307"/>
    </row>
    <row r="16" spans="1:24" x14ac:dyDescent="0.25">
      <c r="A16" s="282" t="s">
        <v>169</v>
      </c>
      <c r="B16" s="315">
        <f t="shared" ref="B16:V16" si="5">+B17+B18</f>
        <v>10.54</v>
      </c>
      <c r="C16" s="24">
        <f t="shared" si="5"/>
        <v>127.62</v>
      </c>
      <c r="D16" s="24">
        <f t="shared" si="5"/>
        <v>168.1</v>
      </c>
      <c r="E16" s="315">
        <f t="shared" si="5"/>
        <v>70.12</v>
      </c>
      <c r="F16" s="24">
        <f t="shared" si="5"/>
        <v>261.34000000000003</v>
      </c>
      <c r="G16" s="24">
        <f t="shared" si="5"/>
        <v>360.14</v>
      </c>
      <c r="H16" s="315">
        <f t="shared" si="5"/>
        <v>319.32</v>
      </c>
      <c r="I16" s="24">
        <f t="shared" si="5"/>
        <v>260.57</v>
      </c>
      <c r="J16" s="24">
        <f t="shared" si="5"/>
        <v>164.87</v>
      </c>
      <c r="K16" s="24">
        <f t="shared" si="5"/>
        <v>50.870000000000005</v>
      </c>
      <c r="L16" s="24">
        <f t="shared" si="5"/>
        <v>30.64</v>
      </c>
      <c r="M16" s="24">
        <f t="shared" si="5"/>
        <v>90.17</v>
      </c>
      <c r="N16" s="183">
        <f t="shared" si="5"/>
        <v>158.98999999999998</v>
      </c>
      <c r="O16" s="24">
        <f t="shared" si="5"/>
        <v>251.10000000000002</v>
      </c>
      <c r="P16" s="24">
        <f t="shared" si="5"/>
        <v>251.06</v>
      </c>
      <c r="Q16" s="24">
        <f t="shared" si="5"/>
        <v>160.16</v>
      </c>
      <c r="R16" s="24">
        <f t="shared" si="5"/>
        <v>69.349999999999994</v>
      </c>
      <c r="S16" s="24">
        <f t="shared" si="5"/>
        <v>218.09</v>
      </c>
      <c r="T16" s="24">
        <f t="shared" si="5"/>
        <v>239.1</v>
      </c>
      <c r="U16" s="24">
        <f t="shared" si="5"/>
        <v>98.509999999999991</v>
      </c>
      <c r="V16" s="24">
        <f t="shared" si="5"/>
        <v>131.06054104999998</v>
      </c>
      <c r="W16" s="182">
        <f t="shared" si="3"/>
        <v>-20.506738005701475</v>
      </c>
      <c r="X16" s="307"/>
    </row>
    <row r="17" spans="1:24" x14ac:dyDescent="0.25">
      <c r="A17" s="282" t="s">
        <v>170</v>
      </c>
      <c r="B17" s="315">
        <v>4.18</v>
      </c>
      <c r="C17" s="24">
        <v>80.89</v>
      </c>
      <c r="D17" s="24">
        <v>145.09</v>
      </c>
      <c r="E17" s="315">
        <v>34.729999999999997</v>
      </c>
      <c r="F17" s="24">
        <v>251.05</v>
      </c>
      <c r="G17" s="24">
        <v>327.18</v>
      </c>
      <c r="H17" s="315">
        <v>256.83</v>
      </c>
      <c r="I17" s="24">
        <v>219.05</v>
      </c>
      <c r="J17" s="24">
        <v>100.16</v>
      </c>
      <c r="K17" s="24">
        <v>29.17</v>
      </c>
      <c r="L17" s="24">
        <v>13.55</v>
      </c>
      <c r="M17" s="24">
        <v>78.66</v>
      </c>
      <c r="N17" s="183">
        <v>139.29</v>
      </c>
      <c r="O17" s="24">
        <v>195.33</v>
      </c>
      <c r="P17" s="24">
        <v>204.79</v>
      </c>
      <c r="Q17" s="24">
        <v>139.9</v>
      </c>
      <c r="R17" s="24">
        <v>41.87</v>
      </c>
      <c r="S17" s="24">
        <v>185.78</v>
      </c>
      <c r="T17" s="24">
        <v>185.09</v>
      </c>
      <c r="U17" s="24">
        <v>55.44</v>
      </c>
      <c r="V17" s="24">
        <v>99.57</v>
      </c>
      <c r="W17" s="182">
        <f t="shared" si="3"/>
        <v>-0.58905750798722289</v>
      </c>
      <c r="X17" s="307"/>
    </row>
    <row r="18" spans="1:24" x14ac:dyDescent="0.25">
      <c r="A18" s="282" t="s">
        <v>171</v>
      </c>
      <c r="B18" s="315">
        <v>6.36</v>
      </c>
      <c r="C18" s="24">
        <v>46.73</v>
      </c>
      <c r="D18" s="24">
        <v>23.01</v>
      </c>
      <c r="E18" s="315">
        <v>35.39</v>
      </c>
      <c r="F18" s="24">
        <v>10.29</v>
      </c>
      <c r="G18" s="24">
        <v>32.96</v>
      </c>
      <c r="H18" s="315">
        <v>62.49</v>
      </c>
      <c r="I18" s="24">
        <v>41.52</v>
      </c>
      <c r="J18" s="24">
        <v>64.709999999999994</v>
      </c>
      <c r="K18" s="24">
        <v>21.7</v>
      </c>
      <c r="L18" s="24">
        <v>17.09</v>
      </c>
      <c r="M18" s="24">
        <v>11.51</v>
      </c>
      <c r="N18" s="183">
        <v>19.7</v>
      </c>
      <c r="O18" s="24">
        <v>55.77</v>
      </c>
      <c r="P18" s="24">
        <v>46.27</v>
      </c>
      <c r="Q18" s="24">
        <v>20.260000000000002</v>
      </c>
      <c r="R18" s="24">
        <v>27.48</v>
      </c>
      <c r="S18" s="24">
        <v>32.31</v>
      </c>
      <c r="T18" s="24">
        <v>54.01</v>
      </c>
      <c r="U18" s="24">
        <v>43.07</v>
      </c>
      <c r="V18" s="24">
        <v>31.490541050000001</v>
      </c>
      <c r="W18" s="182">
        <f t="shared" si="3"/>
        <v>-51.335897002008956</v>
      </c>
      <c r="X18" s="307"/>
    </row>
    <row r="19" spans="1:24" x14ac:dyDescent="0.25">
      <c r="A19" s="280" t="s">
        <v>219</v>
      </c>
      <c r="B19" s="191">
        <v>426.68859715000002</v>
      </c>
      <c r="C19" s="191">
        <v>226.55082455000002</v>
      </c>
      <c r="D19" s="191">
        <v>343.27438243</v>
      </c>
      <c r="E19" s="191">
        <v>294.26731381999997</v>
      </c>
      <c r="F19" s="191">
        <v>310.88703186999993</v>
      </c>
      <c r="G19" s="191">
        <v>369.96587319999998</v>
      </c>
      <c r="H19" s="191">
        <v>350.79242542999992</v>
      </c>
      <c r="I19" s="191">
        <v>308.52327304000011</v>
      </c>
      <c r="J19" s="191">
        <v>369.96523382999999</v>
      </c>
      <c r="K19" s="191">
        <v>361.24070505000003</v>
      </c>
      <c r="L19" s="191">
        <v>319.66469036000007</v>
      </c>
      <c r="M19" s="191">
        <v>343.46378108000005</v>
      </c>
      <c r="N19" s="190">
        <v>283.55571810999999</v>
      </c>
      <c r="O19" s="191">
        <v>284.98879372999994</v>
      </c>
      <c r="P19" s="191">
        <v>270.92801337000009</v>
      </c>
      <c r="Q19" s="191">
        <v>231.54576660999999</v>
      </c>
      <c r="R19" s="191">
        <v>196.41712648999999</v>
      </c>
      <c r="S19" s="191">
        <v>213.72841307000002</v>
      </c>
      <c r="T19" s="191">
        <v>239.12269447</v>
      </c>
      <c r="U19" s="191">
        <v>214.87164609000001</v>
      </c>
      <c r="V19" s="191">
        <v>224.92994280999997</v>
      </c>
      <c r="W19" s="192">
        <f t="shared" si="3"/>
        <v>-39.202410864001379</v>
      </c>
      <c r="X19" s="307"/>
    </row>
    <row r="20" spans="1:24" x14ac:dyDescent="0.25">
      <c r="A20" s="280" t="s">
        <v>220</v>
      </c>
      <c r="B20" s="191">
        <v>120.63449229999999</v>
      </c>
      <c r="C20" s="191">
        <v>132.50289970999987</v>
      </c>
      <c r="D20" s="191">
        <v>127.40329659999989</v>
      </c>
      <c r="E20" s="191">
        <v>136.35179133000011</v>
      </c>
      <c r="F20" s="191">
        <v>134.10223265999997</v>
      </c>
      <c r="G20" s="191">
        <v>129.15310217000001</v>
      </c>
      <c r="H20" s="191">
        <v>121.93035893000004</v>
      </c>
      <c r="I20" s="191">
        <v>132.11813662</v>
      </c>
      <c r="J20" s="191">
        <v>120.78233258999997</v>
      </c>
      <c r="K20" s="191">
        <v>139.71253024000004</v>
      </c>
      <c r="L20" s="191">
        <v>127.86523054000004</v>
      </c>
      <c r="M20" s="191">
        <v>118.12313919</v>
      </c>
      <c r="N20" s="190">
        <v>118.86276293999993</v>
      </c>
      <c r="O20" s="191">
        <v>116.11643224000008</v>
      </c>
      <c r="P20" s="191">
        <v>139.77722665000007</v>
      </c>
      <c r="Q20" s="191">
        <v>120.94878976</v>
      </c>
      <c r="R20" s="191">
        <v>140.72134930999999</v>
      </c>
      <c r="S20" s="191">
        <v>147.16723089999994</v>
      </c>
      <c r="T20" s="191">
        <v>137.09697104</v>
      </c>
      <c r="U20" s="191">
        <v>136.30896479999996</v>
      </c>
      <c r="V20" s="191">
        <v>138.37385032999993</v>
      </c>
      <c r="W20" s="192">
        <f t="shared" si="3"/>
        <v>14.564644814167483</v>
      </c>
      <c r="X20" s="307"/>
    </row>
    <row r="21" spans="1:24" x14ac:dyDescent="0.25">
      <c r="A21" s="280" t="s">
        <v>221</v>
      </c>
      <c r="B21" s="191">
        <v>100.37835560999997</v>
      </c>
      <c r="C21" s="191">
        <v>115.59409206999999</v>
      </c>
      <c r="D21" s="191">
        <v>118.13824532000001</v>
      </c>
      <c r="E21" s="191">
        <v>114.51571241000001</v>
      </c>
      <c r="F21" s="191">
        <v>109.22726954000001</v>
      </c>
      <c r="G21" s="191">
        <v>101.75001453000002</v>
      </c>
      <c r="H21" s="191">
        <v>86.685286330000025</v>
      </c>
      <c r="I21" s="191">
        <v>92.110024639999992</v>
      </c>
      <c r="J21" s="191">
        <v>78.103669980000021</v>
      </c>
      <c r="K21" s="191">
        <v>93.709192730000041</v>
      </c>
      <c r="L21" s="191">
        <v>88.502785440000011</v>
      </c>
      <c r="M21" s="191">
        <v>89.232611729999917</v>
      </c>
      <c r="N21" s="190">
        <v>91.677563400000039</v>
      </c>
      <c r="O21" s="191">
        <v>74.869680449999976</v>
      </c>
      <c r="P21" s="191">
        <v>95.018444860000017</v>
      </c>
      <c r="Q21" s="191">
        <v>92.687218619999996</v>
      </c>
      <c r="R21" s="191">
        <v>100.39671906000001</v>
      </c>
      <c r="S21" s="191">
        <v>86.599269899999996</v>
      </c>
      <c r="T21" s="191">
        <v>93.849794400000007</v>
      </c>
      <c r="U21" s="191">
        <v>97.201322660000017</v>
      </c>
      <c r="V21" s="191">
        <v>119.34999344000006</v>
      </c>
      <c r="W21" s="192">
        <f t="shared" si="3"/>
        <v>52.809712361227042</v>
      </c>
      <c r="X21" s="307"/>
    </row>
    <row r="22" spans="1:24" x14ac:dyDescent="0.25">
      <c r="A22" s="280" t="s">
        <v>172</v>
      </c>
      <c r="B22" s="191">
        <v>101.30282783000004</v>
      </c>
      <c r="C22" s="191">
        <v>103.37457236000004</v>
      </c>
      <c r="D22" s="191">
        <v>120.21572233999997</v>
      </c>
      <c r="E22" s="191">
        <v>111.71789774999996</v>
      </c>
      <c r="F22" s="191">
        <v>114.85263346999993</v>
      </c>
      <c r="G22" s="191">
        <v>122.95827636999996</v>
      </c>
      <c r="H22" s="191">
        <v>119.34675605</v>
      </c>
      <c r="I22" s="191">
        <v>124.98009922999995</v>
      </c>
      <c r="J22" s="191">
        <v>123.11160141999996</v>
      </c>
      <c r="K22" s="191">
        <v>133.59443555999997</v>
      </c>
      <c r="L22" s="191">
        <v>108.91300258</v>
      </c>
      <c r="M22" s="191">
        <v>110.38178914000002</v>
      </c>
      <c r="N22" s="190">
        <v>124.85913689000004</v>
      </c>
      <c r="O22" s="191">
        <v>106.47416589000005</v>
      </c>
      <c r="P22" s="191">
        <v>117.15720013000001</v>
      </c>
      <c r="Q22" s="191">
        <v>104.78558055999993</v>
      </c>
      <c r="R22" s="191">
        <v>114.06468332000001</v>
      </c>
      <c r="S22" s="191">
        <v>114.22767271000011</v>
      </c>
      <c r="T22" s="191">
        <v>124.55935426000006</v>
      </c>
      <c r="U22" s="191">
        <v>92.314865549999908</v>
      </c>
      <c r="V22" s="191">
        <v>107.50257878999997</v>
      </c>
      <c r="W22" s="192">
        <f t="shared" si="3"/>
        <v>-12.678758500386333</v>
      </c>
      <c r="X22" s="307"/>
    </row>
    <row r="23" spans="1:24" ht="15.75" thickBot="1" x14ac:dyDescent="0.3">
      <c r="A23" s="283" t="s">
        <v>73</v>
      </c>
      <c r="B23" s="194">
        <v>56.79</v>
      </c>
      <c r="C23" s="194">
        <v>54.19</v>
      </c>
      <c r="D23" s="194">
        <v>65.13</v>
      </c>
      <c r="E23" s="194">
        <v>67.17</v>
      </c>
      <c r="F23" s="194">
        <v>79.69</v>
      </c>
      <c r="G23" s="194">
        <v>72.239999999999995</v>
      </c>
      <c r="H23" s="194">
        <v>62.68</v>
      </c>
      <c r="I23" s="194">
        <v>69.680000000000007</v>
      </c>
      <c r="J23" s="194">
        <v>63.72</v>
      </c>
      <c r="K23" s="194">
        <v>84.31</v>
      </c>
      <c r="L23" s="194">
        <v>78.25</v>
      </c>
      <c r="M23" s="194">
        <v>67.739999999999995</v>
      </c>
      <c r="N23" s="193">
        <v>64.92</v>
      </c>
      <c r="O23" s="194">
        <v>57.76</v>
      </c>
      <c r="P23" s="194">
        <v>80.510000000000005</v>
      </c>
      <c r="Q23" s="194">
        <v>72.83</v>
      </c>
      <c r="R23" s="194">
        <v>62.24</v>
      </c>
      <c r="S23" s="194">
        <v>56.86</v>
      </c>
      <c r="T23" s="194">
        <v>56.56</v>
      </c>
      <c r="U23" s="194">
        <v>51.05</v>
      </c>
      <c r="V23" s="194">
        <v>59.14</v>
      </c>
      <c r="W23" s="195">
        <f t="shared" si="3"/>
        <v>-7.1876961707470155</v>
      </c>
      <c r="X23" s="307"/>
    </row>
    <row r="24" spans="1:24" x14ac:dyDescent="0.25">
      <c r="A24" s="25" t="s">
        <v>23</v>
      </c>
      <c r="B24" s="218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218"/>
      <c r="X24" s="307"/>
    </row>
    <row r="25" spans="1:24" x14ac:dyDescent="0.25">
      <c r="A25" s="26" t="s">
        <v>140</v>
      </c>
      <c r="B25" s="218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218"/>
    </row>
    <row r="26" spans="1:24" x14ac:dyDescent="0.25">
      <c r="A26" s="521" t="s">
        <v>207</v>
      </c>
      <c r="B26" s="218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218"/>
    </row>
    <row r="27" spans="1:24" x14ac:dyDescent="0.25"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</row>
    <row r="28" spans="1:24" x14ac:dyDescent="0.25"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O28" s="300"/>
      <c r="P28" s="300"/>
      <c r="Q28" s="300"/>
      <c r="R28" s="300"/>
      <c r="S28" s="300"/>
      <c r="T28" s="300"/>
      <c r="U28" s="300"/>
      <c r="V28" s="300"/>
    </row>
    <row r="29" spans="1:24" x14ac:dyDescent="0.25"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214"/>
      <c r="O29" s="214"/>
      <c r="P29" s="300"/>
      <c r="Q29" s="300"/>
      <c r="R29" s="300"/>
      <c r="S29" s="300"/>
      <c r="T29" s="300"/>
      <c r="U29" s="300"/>
      <c r="V29" s="300"/>
    </row>
    <row r="30" spans="1:24" x14ac:dyDescent="0.25"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214"/>
      <c r="O30" s="214"/>
      <c r="P30" s="261"/>
      <c r="Q30" s="300"/>
      <c r="R30" s="300"/>
      <c r="S30" s="300"/>
      <c r="T30" s="300"/>
      <c r="U30" s="300"/>
      <c r="V30" s="300"/>
    </row>
    <row r="31" spans="1:24" x14ac:dyDescent="0.25"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</row>
    <row r="32" spans="1:24" x14ac:dyDescent="0.25"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</row>
    <row r="33" spans="2:22" x14ac:dyDescent="0.25"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</row>
    <row r="34" spans="2:22" x14ac:dyDescent="0.25">
      <c r="B34" s="215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</row>
    <row r="35" spans="2:22" x14ac:dyDescent="0.25">
      <c r="B35" s="215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</row>
    <row r="36" spans="2:22" x14ac:dyDescent="0.25"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</row>
    <row r="37" spans="2:22" x14ac:dyDescent="0.25"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</row>
    <row r="38" spans="2:22" x14ac:dyDescent="0.25"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</row>
    <row r="39" spans="2:22" x14ac:dyDescent="0.25"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</row>
    <row r="40" spans="2:22" x14ac:dyDescent="0.25"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</row>
    <row r="41" spans="2:22" x14ac:dyDescent="0.25"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</row>
    <row r="42" spans="2:22" x14ac:dyDescent="0.25"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</row>
    <row r="43" spans="2:22" x14ac:dyDescent="0.25"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</row>
  </sheetData>
  <sortState ref="D27:E37">
    <sortCondition descending="1" ref="E27:E37"/>
  </sortState>
  <mergeCells count="3">
    <mergeCell ref="N6:W6"/>
    <mergeCell ref="A6:A7"/>
    <mergeCell ref="B6:M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"/>
  <sheetViews>
    <sheetView showGridLines="0" zoomScale="80" zoomScaleNormal="8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H15" sqref="H15"/>
    </sheetView>
  </sheetViews>
  <sheetFormatPr baseColWidth="10" defaultRowHeight="15" x14ac:dyDescent="0.25"/>
  <cols>
    <col min="1" max="1" width="14.85546875" customWidth="1"/>
    <col min="4" max="6" width="11.42578125" style="307"/>
    <col min="7" max="7" width="9.140625" style="307" bestFit="1" customWidth="1"/>
    <col min="8" max="8" width="8.7109375" style="307" bestFit="1" customWidth="1"/>
    <col min="9" max="9" width="9.28515625" style="307" bestFit="1" customWidth="1"/>
    <col min="10" max="10" width="9.140625" style="307" bestFit="1" customWidth="1"/>
    <col min="11" max="12" width="10" style="307" bestFit="1" customWidth="1"/>
    <col min="13" max="13" width="12.28515625" style="307" customWidth="1"/>
    <col min="14" max="16" width="10.42578125" style="307" bestFit="1" customWidth="1"/>
    <col min="17" max="19" width="10.28515625" style="307" bestFit="1" customWidth="1"/>
    <col min="20" max="21" width="10" style="307" bestFit="1" customWidth="1"/>
    <col min="22" max="22" width="11.28515625" style="307" bestFit="1" customWidth="1"/>
    <col min="23" max="23" width="13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x14ac:dyDescent="0.25">
      <c r="A3" s="14" t="s">
        <v>25</v>
      </c>
    </row>
    <row r="4" spans="1:23" x14ac:dyDescent="0.25">
      <c r="A4" s="55" t="s">
        <v>244</v>
      </c>
    </row>
    <row r="5" spans="1:23" x14ac:dyDescent="0.25">
      <c r="A5" s="56" t="s">
        <v>211</v>
      </c>
    </row>
    <row r="6" spans="1:23" x14ac:dyDescent="0.25">
      <c r="A6" s="523" t="s">
        <v>201</v>
      </c>
      <c r="B6" s="530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27"/>
      <c r="N6" s="530">
        <v>2019</v>
      </c>
      <c r="O6" s="530"/>
      <c r="P6" s="530"/>
      <c r="Q6" s="530"/>
      <c r="R6" s="530"/>
      <c r="S6" s="530"/>
      <c r="T6" s="530"/>
      <c r="U6" s="530"/>
      <c r="V6" s="530"/>
      <c r="W6" s="530"/>
    </row>
    <row r="7" spans="1:23" ht="33" customHeight="1" x14ac:dyDescent="0.25">
      <c r="A7" s="525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48" t="s">
        <v>1</v>
      </c>
      <c r="O7" s="448" t="s">
        <v>2</v>
      </c>
      <c r="P7" s="448" t="s">
        <v>3</v>
      </c>
      <c r="Q7" s="448" t="s">
        <v>4</v>
      </c>
      <c r="R7" s="483" t="s">
        <v>5</v>
      </c>
      <c r="S7" s="494" t="s">
        <v>6</v>
      </c>
      <c r="T7" s="496" t="s">
        <v>7</v>
      </c>
      <c r="U7" s="500" t="s">
        <v>8</v>
      </c>
      <c r="V7" s="512" t="s">
        <v>9</v>
      </c>
      <c r="W7" s="500" t="s">
        <v>275</v>
      </c>
    </row>
    <row r="8" spans="1:23" x14ac:dyDescent="0.25">
      <c r="A8" s="206" t="s">
        <v>13</v>
      </c>
      <c r="B8" s="203">
        <f t="shared" ref="B8:T8" si="0">SUM(B9:B20)</f>
        <v>7850.56</v>
      </c>
      <c r="C8" s="32">
        <f t="shared" si="0"/>
        <v>9694.06</v>
      </c>
      <c r="D8" s="32">
        <f t="shared" si="0"/>
        <v>16479</v>
      </c>
      <c r="E8" s="32">
        <f t="shared" si="0"/>
        <v>13643.779999999999</v>
      </c>
      <c r="F8" s="32">
        <f t="shared" si="0"/>
        <v>12257.090000000002</v>
      </c>
      <c r="G8" s="32">
        <f t="shared" si="0"/>
        <v>6082.2099999999991</v>
      </c>
      <c r="H8" s="32">
        <f t="shared" si="0"/>
        <v>4646.0900000000011</v>
      </c>
      <c r="I8" s="32">
        <f t="shared" si="0"/>
        <v>11593.080000000002</v>
      </c>
      <c r="J8" s="32">
        <f t="shared" si="0"/>
        <v>7428.4499999999989</v>
      </c>
      <c r="K8" s="32">
        <f t="shared" si="0"/>
        <v>15763.85</v>
      </c>
      <c r="L8" s="32">
        <f t="shared" si="0"/>
        <v>16233.710000000001</v>
      </c>
      <c r="M8" s="32">
        <f t="shared" si="0"/>
        <v>10147.41</v>
      </c>
      <c r="N8" s="203">
        <f t="shared" si="0"/>
        <v>14744.389999999998</v>
      </c>
      <c r="O8" s="32">
        <f t="shared" si="0"/>
        <v>21014.63</v>
      </c>
      <c r="P8" s="32">
        <f t="shared" si="0"/>
        <v>21443.739999999998</v>
      </c>
      <c r="Q8" s="32">
        <f t="shared" si="0"/>
        <v>11612.31</v>
      </c>
      <c r="R8" s="32">
        <f t="shared" si="0"/>
        <v>11248.529999999995</v>
      </c>
      <c r="S8" s="32">
        <f t="shared" si="0"/>
        <v>14216.330000000002</v>
      </c>
      <c r="T8" s="32">
        <f t="shared" si="0"/>
        <v>12236.529999999999</v>
      </c>
      <c r="U8" s="32">
        <f>SUM(U9:U20)</f>
        <v>12834.599999999999</v>
      </c>
      <c r="V8" s="32">
        <f>SUM(V9:V20)</f>
        <v>6081.3799999999983</v>
      </c>
      <c r="W8" s="199">
        <f>+IFERROR((V8/J8-1)*100,"-")</f>
        <v>-18.133931035411166</v>
      </c>
    </row>
    <row r="9" spans="1:23" x14ac:dyDescent="0.25">
      <c r="A9" s="53" t="s">
        <v>27</v>
      </c>
      <c r="B9" s="204">
        <v>47.4</v>
      </c>
      <c r="C9" s="45">
        <v>0.55000000000000004</v>
      </c>
      <c r="D9" s="45">
        <v>1.32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204">
        <v>50.15</v>
      </c>
      <c r="O9" s="45">
        <v>24.5</v>
      </c>
      <c r="P9" s="45">
        <v>0</v>
      </c>
      <c r="Q9" s="45">
        <v>0</v>
      </c>
      <c r="R9" s="45">
        <v>0</v>
      </c>
      <c r="S9" s="45">
        <v>0</v>
      </c>
      <c r="T9" s="45">
        <v>22.73</v>
      </c>
      <c r="U9" s="45">
        <v>13.48</v>
      </c>
      <c r="V9" s="45">
        <v>11.9</v>
      </c>
      <c r="W9" s="143" t="str">
        <f t="shared" ref="W9:W19" si="1">+IFERROR((V9/J9-1)*100,"-")</f>
        <v>-</v>
      </c>
    </row>
    <row r="10" spans="1:23" x14ac:dyDescent="0.25">
      <c r="A10" s="53" t="s">
        <v>21</v>
      </c>
      <c r="B10" s="204">
        <v>4570.99</v>
      </c>
      <c r="C10" s="45">
        <v>5798.81</v>
      </c>
      <c r="D10" s="45">
        <v>7159.93</v>
      </c>
      <c r="E10" s="45">
        <v>4616.42</v>
      </c>
      <c r="F10" s="45">
        <v>6135.29</v>
      </c>
      <c r="G10" s="45">
        <v>2414.62</v>
      </c>
      <c r="H10" s="45">
        <v>1574.39</v>
      </c>
      <c r="I10" s="45">
        <v>3379.94</v>
      </c>
      <c r="J10" s="45">
        <v>4989.78</v>
      </c>
      <c r="K10" s="45">
        <v>7014.69</v>
      </c>
      <c r="L10" s="45">
        <v>8388.86</v>
      </c>
      <c r="M10" s="45">
        <v>3698.69</v>
      </c>
      <c r="N10" s="204">
        <v>7001.68</v>
      </c>
      <c r="O10" s="45">
        <v>4196.8999999999996</v>
      </c>
      <c r="P10" s="45">
        <v>6902.45</v>
      </c>
      <c r="Q10" s="45">
        <v>4182.66</v>
      </c>
      <c r="R10" s="45">
        <v>4611.24</v>
      </c>
      <c r="S10" s="45">
        <v>9085.35</v>
      </c>
      <c r="T10" s="45">
        <v>5168.8900000000003</v>
      </c>
      <c r="U10" s="45">
        <v>5644.06</v>
      </c>
      <c r="V10" s="45">
        <v>2115.9899999999998</v>
      </c>
      <c r="W10" s="200">
        <f t="shared" si="1"/>
        <v>-57.593521157245405</v>
      </c>
    </row>
    <row r="11" spans="1:23" x14ac:dyDescent="0.25">
      <c r="A11" s="53" t="s">
        <v>29</v>
      </c>
      <c r="B11" s="204">
        <v>1369.51</v>
      </c>
      <c r="C11" s="45">
        <v>1316.63</v>
      </c>
      <c r="D11" s="45">
        <v>1493.05</v>
      </c>
      <c r="E11" s="45">
        <v>1326.35</v>
      </c>
      <c r="F11" s="45">
        <v>1512.35</v>
      </c>
      <c r="G11" s="45">
        <v>1053.17</v>
      </c>
      <c r="H11" s="45">
        <v>1402.57</v>
      </c>
      <c r="I11" s="45">
        <v>1557.59</v>
      </c>
      <c r="J11" s="45">
        <v>306.77999999999997</v>
      </c>
      <c r="K11" s="45">
        <v>1248.25</v>
      </c>
      <c r="L11" s="45">
        <v>2301.4299999999998</v>
      </c>
      <c r="M11" s="45">
        <v>1468.19</v>
      </c>
      <c r="N11" s="204">
        <v>1714.79</v>
      </c>
      <c r="O11" s="45">
        <v>1205.1099999999999</v>
      </c>
      <c r="P11" s="45">
        <v>1878.48</v>
      </c>
      <c r="Q11" s="45">
        <v>1828.51</v>
      </c>
      <c r="R11" s="45">
        <v>2106.9699999999998</v>
      </c>
      <c r="S11" s="45">
        <v>1750.03</v>
      </c>
      <c r="T11" s="45">
        <v>1669.41</v>
      </c>
      <c r="U11" s="45">
        <v>1966.8</v>
      </c>
      <c r="V11" s="45">
        <v>1885.34</v>
      </c>
      <c r="W11" s="200">
        <f t="shared" si="1"/>
        <v>514.55766347219503</v>
      </c>
    </row>
    <row r="12" spans="1:23" x14ac:dyDescent="0.25">
      <c r="A12" s="53" t="s">
        <v>30</v>
      </c>
      <c r="B12" s="148">
        <v>161.06</v>
      </c>
      <c r="C12" s="34">
        <v>253.07</v>
      </c>
      <c r="D12" s="34">
        <v>467.8</v>
      </c>
      <c r="E12" s="34">
        <v>497.15</v>
      </c>
      <c r="F12" s="34">
        <v>148.13999999999999</v>
      </c>
      <c r="G12" s="34">
        <v>328.06</v>
      </c>
      <c r="H12" s="34">
        <v>260.26</v>
      </c>
      <c r="I12" s="34">
        <v>447.8</v>
      </c>
      <c r="J12" s="34">
        <v>453.88</v>
      </c>
      <c r="K12" s="34">
        <v>435.4</v>
      </c>
      <c r="L12" s="34">
        <v>518.51</v>
      </c>
      <c r="M12" s="34">
        <v>484.5</v>
      </c>
      <c r="N12" s="148">
        <v>578.71</v>
      </c>
      <c r="O12" s="34">
        <v>408.94</v>
      </c>
      <c r="P12" s="34">
        <v>1270.19</v>
      </c>
      <c r="Q12" s="34">
        <v>790.75</v>
      </c>
      <c r="R12" s="34">
        <v>684.2</v>
      </c>
      <c r="S12" s="34">
        <v>819.26</v>
      </c>
      <c r="T12" s="34">
        <v>532.36</v>
      </c>
      <c r="U12" s="34">
        <v>675.46</v>
      </c>
      <c r="V12" s="34">
        <v>855.5</v>
      </c>
      <c r="W12" s="200">
        <f t="shared" si="1"/>
        <v>88.485943421168599</v>
      </c>
    </row>
    <row r="13" spans="1:23" x14ac:dyDescent="0.25">
      <c r="A13" s="53" t="s">
        <v>31</v>
      </c>
      <c r="B13" s="204">
        <v>330.89</v>
      </c>
      <c r="C13" s="45">
        <v>670.51</v>
      </c>
      <c r="D13" s="45">
        <v>955.27</v>
      </c>
      <c r="E13" s="45">
        <v>211.96</v>
      </c>
      <c r="F13" s="45">
        <v>195.77</v>
      </c>
      <c r="G13" s="45">
        <v>181.06</v>
      </c>
      <c r="H13" s="45">
        <v>143.05000000000001</v>
      </c>
      <c r="I13" s="45">
        <v>233.4</v>
      </c>
      <c r="J13" s="45">
        <v>42.24</v>
      </c>
      <c r="K13" s="45">
        <v>123.37</v>
      </c>
      <c r="L13" s="45">
        <v>888.79</v>
      </c>
      <c r="M13" s="45">
        <v>634.66</v>
      </c>
      <c r="N13" s="204">
        <v>349.15</v>
      </c>
      <c r="O13" s="45">
        <v>661.34</v>
      </c>
      <c r="P13" s="45">
        <v>1195.68</v>
      </c>
      <c r="Q13" s="45">
        <v>2380.98</v>
      </c>
      <c r="R13" s="45">
        <v>1229.83</v>
      </c>
      <c r="S13" s="45">
        <v>80.069999999999993</v>
      </c>
      <c r="T13" s="45">
        <v>172.83</v>
      </c>
      <c r="U13" s="45">
        <v>129.51</v>
      </c>
      <c r="V13" s="45">
        <v>119.29</v>
      </c>
      <c r="W13" s="200">
        <f t="shared" si="1"/>
        <v>182.41003787878788</v>
      </c>
    </row>
    <row r="14" spans="1:23" x14ac:dyDescent="0.25">
      <c r="A14" s="53" t="s">
        <v>32</v>
      </c>
      <c r="B14" s="204">
        <v>906.54</v>
      </c>
      <c r="C14" s="45">
        <v>669.46</v>
      </c>
      <c r="D14" s="45">
        <v>5551.52</v>
      </c>
      <c r="E14" s="45">
        <v>5466.15</v>
      </c>
      <c r="F14" s="45">
        <v>2772.57</v>
      </c>
      <c r="G14" s="45">
        <v>1097.8599999999999</v>
      </c>
      <c r="H14" s="45">
        <v>700.86</v>
      </c>
      <c r="I14" s="45">
        <v>387.82</v>
      </c>
      <c r="J14" s="45">
        <v>816.68</v>
      </c>
      <c r="K14" s="45">
        <v>808.93</v>
      </c>
      <c r="L14" s="45">
        <v>1975.15</v>
      </c>
      <c r="M14" s="45">
        <v>2054.4699999999998</v>
      </c>
      <c r="N14" s="204">
        <v>1013.85</v>
      </c>
      <c r="O14" s="45">
        <v>7371.89</v>
      </c>
      <c r="P14" s="45">
        <v>7955.94</v>
      </c>
      <c r="Q14" s="45">
        <v>591.12</v>
      </c>
      <c r="R14" s="45">
        <v>659.21</v>
      </c>
      <c r="S14" s="45">
        <v>684.39</v>
      </c>
      <c r="T14" s="45">
        <v>853.18</v>
      </c>
      <c r="U14" s="45">
        <v>717.72</v>
      </c>
      <c r="V14" s="45">
        <v>303.24</v>
      </c>
      <c r="W14" s="200">
        <f t="shared" si="1"/>
        <v>-62.869177646079244</v>
      </c>
    </row>
    <row r="15" spans="1:23" s="307" customFormat="1" x14ac:dyDescent="0.25">
      <c r="A15" s="53" t="s">
        <v>265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148">
        <v>0</v>
      </c>
      <c r="O15" s="34">
        <v>2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143" t="str">
        <f t="shared" si="1"/>
        <v>-</v>
      </c>
    </row>
    <row r="16" spans="1:23" x14ac:dyDescent="0.25">
      <c r="A16" s="53" t="s">
        <v>34</v>
      </c>
      <c r="B16" s="204">
        <v>5.53</v>
      </c>
      <c r="C16" s="45">
        <v>0</v>
      </c>
      <c r="D16" s="45">
        <v>133.94999999999999</v>
      </c>
      <c r="E16" s="45">
        <v>75.599999999999994</v>
      </c>
      <c r="F16" s="45">
        <v>499.21</v>
      </c>
      <c r="G16" s="45">
        <v>204.21</v>
      </c>
      <c r="H16" s="45">
        <v>5.24</v>
      </c>
      <c r="I16" s="45">
        <v>4762.1099999999997</v>
      </c>
      <c r="J16" s="45">
        <v>199.15</v>
      </c>
      <c r="K16" s="45">
        <v>6076.45</v>
      </c>
      <c r="L16" s="45">
        <v>2113.67</v>
      </c>
      <c r="M16" s="45">
        <v>1320.48</v>
      </c>
      <c r="N16" s="204">
        <v>3865.64</v>
      </c>
      <c r="O16" s="45">
        <v>7056.72</v>
      </c>
      <c r="P16" s="45">
        <v>2179.33</v>
      </c>
      <c r="Q16" s="45">
        <v>1170.6500000000001</v>
      </c>
      <c r="R16" s="45">
        <v>1646.22</v>
      </c>
      <c r="S16" s="45">
        <v>1204.78</v>
      </c>
      <c r="T16" s="45">
        <v>3088.14</v>
      </c>
      <c r="U16" s="45">
        <v>3210.25</v>
      </c>
      <c r="V16" s="45">
        <v>568</v>
      </c>
      <c r="W16" s="200">
        <f t="shared" si="1"/>
        <v>185.21215164448907</v>
      </c>
    </row>
    <row r="17" spans="1:25" x14ac:dyDescent="0.25">
      <c r="A17" s="53" t="s">
        <v>35</v>
      </c>
      <c r="B17" s="204">
        <v>8.67</v>
      </c>
      <c r="C17" s="45">
        <v>112.22</v>
      </c>
      <c r="D17" s="45">
        <v>22.52</v>
      </c>
      <c r="E17" s="45">
        <v>97.61</v>
      </c>
      <c r="F17" s="45">
        <v>267.98</v>
      </c>
      <c r="G17" s="45">
        <v>113.04</v>
      </c>
      <c r="H17" s="45">
        <v>288.36</v>
      </c>
      <c r="I17" s="45">
        <v>235.37</v>
      </c>
      <c r="J17" s="45">
        <v>123.37</v>
      </c>
      <c r="K17" s="45">
        <v>27.92</v>
      </c>
      <c r="L17" s="45">
        <v>12.93</v>
      </c>
      <c r="M17" s="45">
        <v>0</v>
      </c>
      <c r="N17" s="204">
        <v>37.83</v>
      </c>
      <c r="O17" s="45">
        <v>2.57</v>
      </c>
      <c r="P17" s="45">
        <v>8.23</v>
      </c>
      <c r="Q17" s="45">
        <v>49.96</v>
      </c>
      <c r="R17" s="45">
        <v>30.96</v>
      </c>
      <c r="S17" s="45">
        <v>34.909999999999997</v>
      </c>
      <c r="T17" s="45">
        <v>173.32</v>
      </c>
      <c r="U17" s="45">
        <v>129.15</v>
      </c>
      <c r="V17" s="45">
        <v>160.53</v>
      </c>
      <c r="W17" s="200">
        <f t="shared" si="1"/>
        <v>30.12077490475804</v>
      </c>
    </row>
    <row r="18" spans="1:25" x14ac:dyDescent="0.25">
      <c r="A18" s="53" t="s">
        <v>36</v>
      </c>
      <c r="B18" s="204">
        <v>10.34</v>
      </c>
      <c r="C18" s="45">
        <v>112</v>
      </c>
      <c r="D18" s="45">
        <v>193.99</v>
      </c>
      <c r="E18" s="45">
        <v>165.07</v>
      </c>
      <c r="F18" s="45">
        <v>99.79</v>
      </c>
      <c r="G18" s="45">
        <v>83.16</v>
      </c>
      <c r="H18" s="45">
        <v>26.51</v>
      </c>
      <c r="I18" s="45">
        <v>8.3699999999999992</v>
      </c>
      <c r="J18" s="45">
        <v>43</v>
      </c>
      <c r="K18" s="45">
        <v>20.09</v>
      </c>
      <c r="L18" s="45">
        <v>34.369999999999997</v>
      </c>
      <c r="M18" s="45">
        <v>0</v>
      </c>
      <c r="N18" s="204">
        <v>38.75</v>
      </c>
      <c r="O18" s="45">
        <v>75.16</v>
      </c>
      <c r="P18" s="45">
        <v>34.82</v>
      </c>
      <c r="Q18" s="45">
        <v>15.06</v>
      </c>
      <c r="R18" s="45">
        <v>75.02</v>
      </c>
      <c r="S18" s="45">
        <v>20.87</v>
      </c>
      <c r="T18" s="45">
        <v>80.040000000000006</v>
      </c>
      <c r="U18" s="45">
        <v>84.6</v>
      </c>
      <c r="V18" s="45">
        <v>54.86</v>
      </c>
      <c r="W18" s="200">
        <f t="shared" si="1"/>
        <v>27.581395348837212</v>
      </c>
    </row>
    <row r="19" spans="1:25" x14ac:dyDescent="0.25">
      <c r="A19" s="53" t="s">
        <v>37</v>
      </c>
      <c r="B19" s="204">
        <v>0</v>
      </c>
      <c r="C19" s="45">
        <v>0</v>
      </c>
      <c r="D19" s="45">
        <v>0</v>
      </c>
      <c r="E19" s="45">
        <v>0</v>
      </c>
      <c r="F19" s="45">
        <v>6.54</v>
      </c>
      <c r="G19" s="45">
        <v>0</v>
      </c>
      <c r="H19" s="45">
        <v>24.18</v>
      </c>
      <c r="I19" s="45">
        <v>5.82</v>
      </c>
      <c r="J19" s="45">
        <v>8.32</v>
      </c>
      <c r="K19" s="45">
        <v>0</v>
      </c>
      <c r="L19" s="45">
        <v>0</v>
      </c>
      <c r="M19" s="45">
        <v>0</v>
      </c>
      <c r="N19" s="204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200">
        <f t="shared" si="1"/>
        <v>-100</v>
      </c>
    </row>
    <row r="20" spans="1:25" x14ac:dyDescent="0.25">
      <c r="A20" s="49" t="s">
        <v>38</v>
      </c>
      <c r="B20" s="205">
        <v>439.63</v>
      </c>
      <c r="C20" s="201">
        <v>760.81</v>
      </c>
      <c r="D20" s="201">
        <v>499.65</v>
      </c>
      <c r="E20" s="201">
        <v>1187.47</v>
      </c>
      <c r="F20" s="201">
        <v>619.45000000000005</v>
      </c>
      <c r="G20" s="201">
        <v>607.03</v>
      </c>
      <c r="H20" s="201">
        <v>220.67</v>
      </c>
      <c r="I20" s="201">
        <v>574.86</v>
      </c>
      <c r="J20" s="201">
        <v>445.25</v>
      </c>
      <c r="K20" s="201">
        <v>8.75</v>
      </c>
      <c r="L20" s="201">
        <v>0</v>
      </c>
      <c r="M20" s="201">
        <v>486.42</v>
      </c>
      <c r="N20" s="205">
        <v>93.84</v>
      </c>
      <c r="O20" s="201">
        <v>9.5</v>
      </c>
      <c r="P20" s="201">
        <v>18.62</v>
      </c>
      <c r="Q20" s="201">
        <v>602.62</v>
      </c>
      <c r="R20" s="201">
        <v>204.88</v>
      </c>
      <c r="S20" s="201">
        <v>536.66999999999996</v>
      </c>
      <c r="T20" s="201">
        <v>475.63</v>
      </c>
      <c r="U20" s="201">
        <v>263.57</v>
      </c>
      <c r="V20" s="201">
        <v>6.73</v>
      </c>
      <c r="W20" s="202">
        <f>+IFERROR((V20/J20-1)*100,"-")</f>
        <v>-98.488489612577197</v>
      </c>
    </row>
    <row r="21" spans="1:25" x14ac:dyDescent="0.25">
      <c r="A21" s="2" t="s">
        <v>23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</row>
    <row r="22" spans="1:25" x14ac:dyDescent="0.25">
      <c r="A22" s="2" t="s">
        <v>24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</row>
    <row r="23" spans="1:25" x14ac:dyDescent="0.25">
      <c r="A23" s="3" t="s">
        <v>207</v>
      </c>
      <c r="I23" s="215"/>
      <c r="J23" s="215"/>
      <c r="K23" s="215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</row>
    <row r="24" spans="1:25" x14ac:dyDescent="0.25">
      <c r="B24" s="215"/>
      <c r="E24" s="215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</row>
  </sheetData>
  <mergeCells count="3">
    <mergeCell ref="N6:W6"/>
    <mergeCell ref="A6:A7"/>
    <mergeCell ref="B6:M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O14" sqref="O14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307" bestFit="1" customWidth="1"/>
    <col min="14" max="14" width="10.28515625" style="307" bestFit="1" customWidth="1"/>
    <col min="15" max="15" width="8.85546875" style="307" bestFit="1" customWidth="1"/>
    <col min="16" max="19" width="7.85546875" style="307" bestFit="1" customWidth="1"/>
    <col min="20" max="22" width="7.85546875" style="307" customWidth="1"/>
    <col min="23" max="23" width="9.7109375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x14ac:dyDescent="0.25">
      <c r="A3" s="14" t="s">
        <v>39</v>
      </c>
    </row>
    <row r="4" spans="1:23" x14ac:dyDescent="0.25">
      <c r="A4" s="55" t="s">
        <v>245</v>
      </c>
    </row>
    <row r="5" spans="1:23" x14ac:dyDescent="0.25">
      <c r="A5" s="56" t="s">
        <v>211</v>
      </c>
    </row>
    <row r="6" spans="1:23" x14ac:dyDescent="0.25">
      <c r="A6" s="531" t="s">
        <v>201</v>
      </c>
      <c r="B6" s="534">
        <v>2018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5"/>
      <c r="N6" s="534">
        <v>2019</v>
      </c>
      <c r="O6" s="534"/>
      <c r="P6" s="534"/>
      <c r="Q6" s="534"/>
      <c r="R6" s="534"/>
      <c r="S6" s="534"/>
      <c r="T6" s="534"/>
      <c r="U6" s="534"/>
      <c r="V6" s="534"/>
      <c r="W6" s="534"/>
    </row>
    <row r="7" spans="1:23" ht="38.25" x14ac:dyDescent="0.25">
      <c r="A7" s="532"/>
      <c r="B7" s="448" t="s">
        <v>1</v>
      </c>
      <c r="C7" s="452" t="s">
        <v>2</v>
      </c>
      <c r="D7" s="452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3" t="s">
        <v>1</v>
      </c>
      <c r="O7" s="448" t="s">
        <v>2</v>
      </c>
      <c r="P7" s="448" t="s">
        <v>3</v>
      </c>
      <c r="Q7" s="448" t="s">
        <v>4</v>
      </c>
      <c r="R7" s="483" t="s">
        <v>5</v>
      </c>
      <c r="S7" s="494" t="s">
        <v>6</v>
      </c>
      <c r="T7" s="496" t="s">
        <v>7</v>
      </c>
      <c r="U7" s="500" t="s">
        <v>8</v>
      </c>
      <c r="V7" s="512" t="s">
        <v>9</v>
      </c>
      <c r="W7" s="512" t="s">
        <v>275</v>
      </c>
    </row>
    <row r="8" spans="1:23" x14ac:dyDescent="0.25">
      <c r="A8" s="37" t="s">
        <v>13</v>
      </c>
      <c r="B8" s="43">
        <f t="shared" ref="B8:D8" si="0">SUM(B9:B25)</f>
        <v>37676.640000000007</v>
      </c>
      <c r="C8" s="274">
        <f t="shared" si="0"/>
        <v>59614.509999999995</v>
      </c>
      <c r="D8" s="274">
        <f t="shared" si="0"/>
        <v>74832.25</v>
      </c>
      <c r="E8" s="274">
        <f t="shared" ref="E8:S8" si="1">SUM(E9:E25)</f>
        <v>66848.62999999999</v>
      </c>
      <c r="F8" s="274">
        <f t="shared" si="1"/>
        <v>56473.039999999994</v>
      </c>
      <c r="G8" s="274">
        <f t="shared" si="1"/>
        <v>71876.679999999993</v>
      </c>
      <c r="H8" s="274">
        <f t="shared" si="1"/>
        <v>34965.1</v>
      </c>
      <c r="I8" s="274">
        <f t="shared" si="1"/>
        <v>33475.26</v>
      </c>
      <c r="J8" s="274">
        <f t="shared" si="1"/>
        <v>19334.099999999999</v>
      </c>
      <c r="K8" s="274">
        <f t="shared" si="1"/>
        <v>38370.370000000003</v>
      </c>
      <c r="L8" s="274">
        <f t="shared" si="1"/>
        <v>35069.770000000004</v>
      </c>
      <c r="M8" s="274">
        <f t="shared" si="1"/>
        <v>24457.620000000003</v>
      </c>
      <c r="N8" s="395">
        <f t="shared" si="1"/>
        <v>83256.259999999995</v>
      </c>
      <c r="O8" s="274">
        <f t="shared" si="1"/>
        <v>107268.51000000001</v>
      </c>
      <c r="P8" s="274">
        <f t="shared" si="1"/>
        <v>88560.29</v>
      </c>
      <c r="Q8" s="274">
        <f t="shared" si="1"/>
        <v>51848.350000000006</v>
      </c>
      <c r="R8" s="274">
        <f t="shared" si="1"/>
        <v>43554.41</v>
      </c>
      <c r="S8" s="274">
        <f t="shared" si="1"/>
        <v>70271.14</v>
      </c>
      <c r="T8" s="274">
        <f>SUM(T9:T25)</f>
        <v>67260.62</v>
      </c>
      <c r="U8" s="274">
        <f>SUM(U9:U25)</f>
        <v>57768.14</v>
      </c>
      <c r="V8" s="274">
        <f>SUM(V9:V25)</f>
        <v>44605.43</v>
      </c>
      <c r="W8" s="35">
        <f>+IFERROR((V8/J8-1)*100,"-")</f>
        <v>130.70859259029385</v>
      </c>
    </row>
    <row r="9" spans="1:23" x14ac:dyDescent="0.25">
      <c r="A9" s="53" t="s">
        <v>21</v>
      </c>
      <c r="B9" s="44">
        <v>2465.6999999999998</v>
      </c>
      <c r="C9" s="275">
        <v>3251.73</v>
      </c>
      <c r="D9" s="275">
        <v>4136.82</v>
      </c>
      <c r="E9" s="275">
        <v>2148.23</v>
      </c>
      <c r="F9" s="275">
        <v>2737.41</v>
      </c>
      <c r="G9" s="275">
        <v>1791.04</v>
      </c>
      <c r="H9" s="275">
        <v>2172.0100000000002</v>
      </c>
      <c r="I9" s="275">
        <v>2732.59</v>
      </c>
      <c r="J9" s="275">
        <v>3490.7</v>
      </c>
      <c r="K9" s="275">
        <v>2877.35</v>
      </c>
      <c r="L9" s="275">
        <v>4085.52</v>
      </c>
      <c r="M9" s="275">
        <v>3586.75</v>
      </c>
      <c r="N9" s="396">
        <v>2540.04</v>
      </c>
      <c r="O9" s="275">
        <v>2955.94</v>
      </c>
      <c r="P9" s="275">
        <v>2507.15</v>
      </c>
      <c r="Q9" s="275">
        <v>3715.93</v>
      </c>
      <c r="R9" s="275">
        <v>1831.38</v>
      </c>
      <c r="S9" s="275">
        <v>1664.98</v>
      </c>
      <c r="T9" s="275">
        <v>3034.37</v>
      </c>
      <c r="U9" s="275">
        <v>3021.82</v>
      </c>
      <c r="V9" s="275">
        <v>1600.62</v>
      </c>
      <c r="W9" s="346">
        <f>+IFERROR((V9/J9-1)*100,"-")</f>
        <v>-54.146159796029458</v>
      </c>
    </row>
    <row r="10" spans="1:23" x14ac:dyDescent="0.25">
      <c r="A10" s="53" t="s">
        <v>40</v>
      </c>
      <c r="B10" s="44">
        <v>325.60000000000002</v>
      </c>
      <c r="C10" s="275">
        <v>434.95</v>
      </c>
      <c r="D10" s="275">
        <v>272.56</v>
      </c>
      <c r="E10" s="275">
        <v>284.29000000000002</v>
      </c>
      <c r="F10" s="275">
        <v>335.56</v>
      </c>
      <c r="G10" s="275">
        <v>336.49</v>
      </c>
      <c r="H10" s="275">
        <v>271.52</v>
      </c>
      <c r="I10" s="275">
        <v>330.59</v>
      </c>
      <c r="J10" s="275">
        <v>291.08999999999997</v>
      </c>
      <c r="K10" s="275">
        <v>231.11</v>
      </c>
      <c r="L10" s="275">
        <v>207.83</v>
      </c>
      <c r="M10" s="275">
        <v>299.41000000000003</v>
      </c>
      <c r="N10" s="396">
        <v>359.79</v>
      </c>
      <c r="O10" s="275">
        <v>334.53</v>
      </c>
      <c r="P10" s="275">
        <v>419.32</v>
      </c>
      <c r="Q10" s="275">
        <v>374.76</v>
      </c>
      <c r="R10" s="275">
        <v>413.26</v>
      </c>
      <c r="S10" s="275">
        <v>379.26</v>
      </c>
      <c r="T10" s="275">
        <v>307.16000000000003</v>
      </c>
      <c r="U10" s="275">
        <v>492.11</v>
      </c>
      <c r="V10" s="275">
        <v>304.37</v>
      </c>
      <c r="W10" s="346">
        <f>+IFERROR((V10/J10-1)*100,"-")</f>
        <v>4.5621629049434897</v>
      </c>
    </row>
    <row r="11" spans="1:23" x14ac:dyDescent="0.25">
      <c r="A11" s="53" t="s">
        <v>29</v>
      </c>
      <c r="B11" s="44">
        <v>484.52</v>
      </c>
      <c r="C11" s="275">
        <v>837.95</v>
      </c>
      <c r="D11" s="275">
        <v>1012.76</v>
      </c>
      <c r="E11" s="275">
        <v>830.15</v>
      </c>
      <c r="F11" s="275">
        <v>435.8</v>
      </c>
      <c r="G11" s="275">
        <v>729.3</v>
      </c>
      <c r="H11" s="275">
        <v>733.74</v>
      </c>
      <c r="I11" s="275">
        <v>812.5</v>
      </c>
      <c r="J11" s="275">
        <v>856.43</v>
      </c>
      <c r="K11" s="275">
        <v>797.76</v>
      </c>
      <c r="L11" s="275">
        <v>650.29999999999995</v>
      </c>
      <c r="M11" s="275">
        <v>640.63</v>
      </c>
      <c r="N11" s="396">
        <v>338.8</v>
      </c>
      <c r="O11" s="275">
        <v>692.47</v>
      </c>
      <c r="P11" s="275">
        <v>559.05999999999995</v>
      </c>
      <c r="Q11" s="275">
        <v>565.4</v>
      </c>
      <c r="R11" s="275">
        <v>1554.27</v>
      </c>
      <c r="S11" s="275">
        <v>1453.71</v>
      </c>
      <c r="T11" s="275">
        <v>1609.26</v>
      </c>
      <c r="U11" s="275">
        <v>783.44</v>
      </c>
      <c r="V11" s="275">
        <v>848.63</v>
      </c>
      <c r="W11" s="346">
        <f>+IFERROR((V11/J11-1)*100,"-")</f>
        <v>-0.91075744660975566</v>
      </c>
    </row>
    <row r="12" spans="1:23" x14ac:dyDescent="0.25">
      <c r="A12" s="53" t="s">
        <v>30</v>
      </c>
      <c r="B12" s="44">
        <v>555.79</v>
      </c>
      <c r="C12" s="33">
        <v>386.54</v>
      </c>
      <c r="D12" s="33">
        <v>105.81</v>
      </c>
      <c r="E12" s="33">
        <v>234.75</v>
      </c>
      <c r="F12" s="33">
        <v>197.37</v>
      </c>
      <c r="G12" s="33">
        <v>848.38</v>
      </c>
      <c r="H12" s="33">
        <v>603.85</v>
      </c>
      <c r="I12" s="33">
        <v>0</v>
      </c>
      <c r="J12" s="33">
        <v>78.150000000000006</v>
      </c>
      <c r="K12" s="33">
        <v>371.37</v>
      </c>
      <c r="L12" s="33">
        <v>590.36</v>
      </c>
      <c r="M12" s="33">
        <v>675.85</v>
      </c>
      <c r="N12" s="44">
        <v>1500.02</v>
      </c>
      <c r="O12" s="275">
        <v>1277.47</v>
      </c>
      <c r="P12" s="275">
        <v>611.91</v>
      </c>
      <c r="Q12" s="275">
        <v>2586.23</v>
      </c>
      <c r="R12" s="275">
        <v>1437.32</v>
      </c>
      <c r="S12" s="275">
        <v>604.91</v>
      </c>
      <c r="T12" s="275">
        <v>407.92</v>
      </c>
      <c r="U12" s="275">
        <v>163.79</v>
      </c>
      <c r="V12" s="275">
        <v>0</v>
      </c>
      <c r="W12" s="346">
        <f t="shared" ref="W12:W25" si="2">+IFERROR((V12/J12-1)*100,"-")</f>
        <v>-100</v>
      </c>
    </row>
    <row r="13" spans="1:23" x14ac:dyDescent="0.25">
      <c r="A13" s="53" t="s">
        <v>31</v>
      </c>
      <c r="B13" s="44">
        <v>199.36</v>
      </c>
      <c r="C13" s="269">
        <v>921.03</v>
      </c>
      <c r="D13" s="269">
        <v>1379.69</v>
      </c>
      <c r="E13" s="269">
        <v>371.24</v>
      </c>
      <c r="F13" s="269">
        <v>245.08</v>
      </c>
      <c r="G13" s="269">
        <v>288.14</v>
      </c>
      <c r="H13" s="269">
        <v>404.76</v>
      </c>
      <c r="I13" s="269">
        <v>180.67</v>
      </c>
      <c r="J13" s="269">
        <v>0</v>
      </c>
      <c r="K13" s="269">
        <v>49.83</v>
      </c>
      <c r="L13" s="269">
        <v>485.7</v>
      </c>
      <c r="M13" s="269">
        <v>125.02</v>
      </c>
      <c r="N13" s="268">
        <v>96.16</v>
      </c>
      <c r="O13" s="275">
        <v>406.33</v>
      </c>
      <c r="P13" s="275">
        <v>431.98</v>
      </c>
      <c r="Q13" s="275">
        <v>339.8</v>
      </c>
      <c r="R13" s="275">
        <v>470.55</v>
      </c>
      <c r="S13" s="275">
        <v>0</v>
      </c>
      <c r="T13" s="275">
        <v>0.54</v>
      </c>
      <c r="U13" s="275">
        <v>0</v>
      </c>
      <c r="V13" s="275">
        <v>0</v>
      </c>
      <c r="W13" s="346" t="str">
        <f t="shared" si="2"/>
        <v>-</v>
      </c>
    </row>
    <row r="14" spans="1:23" s="8" customFormat="1" x14ac:dyDescent="0.25">
      <c r="A14" s="504" t="s">
        <v>32</v>
      </c>
      <c r="B14" s="505">
        <v>78.53</v>
      </c>
      <c r="C14" s="506">
        <v>253.79</v>
      </c>
      <c r="D14" s="506">
        <v>16166.27</v>
      </c>
      <c r="E14" s="506">
        <v>2099.48</v>
      </c>
      <c r="F14" s="506">
        <v>1.7</v>
      </c>
      <c r="G14" s="506">
        <v>0</v>
      </c>
      <c r="H14" s="506">
        <v>0</v>
      </c>
      <c r="I14" s="506">
        <v>1271.58</v>
      </c>
      <c r="J14" s="506">
        <v>351</v>
      </c>
      <c r="K14" s="506">
        <v>966.33</v>
      </c>
      <c r="L14" s="506">
        <v>5032.97</v>
      </c>
      <c r="M14" s="506">
        <v>70.02</v>
      </c>
      <c r="N14" s="505">
        <v>7235.48</v>
      </c>
      <c r="O14" s="507">
        <v>8826.81</v>
      </c>
      <c r="P14" s="507">
        <v>3724.52</v>
      </c>
      <c r="Q14" s="507">
        <v>0</v>
      </c>
      <c r="R14" s="507">
        <v>0</v>
      </c>
      <c r="S14" s="507">
        <v>0</v>
      </c>
      <c r="T14" s="507">
        <v>323.88</v>
      </c>
      <c r="U14" s="507">
        <v>0</v>
      </c>
      <c r="V14" s="507">
        <v>0</v>
      </c>
      <c r="W14" s="508">
        <f t="shared" si="2"/>
        <v>-100</v>
      </c>
    </row>
    <row r="15" spans="1:23" x14ac:dyDescent="0.25">
      <c r="A15" s="53" t="s">
        <v>33</v>
      </c>
      <c r="B15" s="44">
        <v>1.77</v>
      </c>
      <c r="C15" s="275">
        <v>0</v>
      </c>
      <c r="D15" s="275">
        <v>0</v>
      </c>
      <c r="E15" s="275">
        <v>5.35</v>
      </c>
      <c r="F15" s="275">
        <v>0</v>
      </c>
      <c r="G15" s="275">
        <v>0</v>
      </c>
      <c r="H15" s="275">
        <v>0</v>
      </c>
      <c r="I15" s="275">
        <v>1.76</v>
      </c>
      <c r="J15" s="275">
        <v>22.16</v>
      </c>
      <c r="K15" s="275">
        <v>3.52</v>
      </c>
      <c r="L15" s="275">
        <v>1.7</v>
      </c>
      <c r="M15" s="275">
        <v>0</v>
      </c>
      <c r="N15" s="396">
        <v>0</v>
      </c>
      <c r="O15" s="275">
        <v>0.81</v>
      </c>
      <c r="P15" s="275">
        <v>11.93</v>
      </c>
      <c r="Q15" s="275">
        <v>12.13</v>
      </c>
      <c r="R15" s="275">
        <v>2007.25</v>
      </c>
      <c r="S15" s="275">
        <v>1884.98</v>
      </c>
      <c r="T15" s="275">
        <v>601.04999999999995</v>
      </c>
      <c r="U15" s="275">
        <v>31.66</v>
      </c>
      <c r="V15" s="275">
        <v>37.53</v>
      </c>
      <c r="W15" s="346">
        <f t="shared" si="2"/>
        <v>69.359205776173297</v>
      </c>
    </row>
    <row r="16" spans="1:23" s="270" customFormat="1" x14ac:dyDescent="0.25">
      <c r="A16" s="580" t="s">
        <v>41</v>
      </c>
      <c r="B16" s="268">
        <v>168.65</v>
      </c>
      <c r="C16" s="581">
        <v>304.94</v>
      </c>
      <c r="D16" s="581">
        <v>365.32</v>
      </c>
      <c r="E16" s="581">
        <v>212.8</v>
      </c>
      <c r="F16" s="581">
        <v>296.89999999999998</v>
      </c>
      <c r="G16" s="581">
        <v>392.49</v>
      </c>
      <c r="H16" s="581">
        <v>961.37</v>
      </c>
      <c r="I16" s="581">
        <v>2422.84</v>
      </c>
      <c r="J16" s="581">
        <v>3154.2</v>
      </c>
      <c r="K16" s="581">
        <v>3670.7</v>
      </c>
      <c r="L16" s="581">
        <v>3281.28</v>
      </c>
      <c r="M16" s="581">
        <v>1619.74</v>
      </c>
      <c r="N16" s="582">
        <v>1747.41</v>
      </c>
      <c r="O16" s="581">
        <v>373.9</v>
      </c>
      <c r="P16" s="581">
        <v>930.52</v>
      </c>
      <c r="Q16" s="581">
        <v>434.6</v>
      </c>
      <c r="R16" s="581">
        <v>1841.03</v>
      </c>
      <c r="S16" s="581">
        <v>361.78</v>
      </c>
      <c r="T16" s="581">
        <v>1682.09</v>
      </c>
      <c r="U16" s="581">
        <v>2347.79</v>
      </c>
      <c r="V16" s="581">
        <v>3394.79</v>
      </c>
      <c r="W16" s="346">
        <f t="shared" si="2"/>
        <v>7.6276076342654209</v>
      </c>
    </row>
    <row r="17" spans="1:23" x14ac:dyDescent="0.25">
      <c r="A17" s="53" t="s">
        <v>34</v>
      </c>
      <c r="B17" s="44">
        <v>75.34</v>
      </c>
      <c r="C17" s="275">
        <v>118.96</v>
      </c>
      <c r="D17" s="275">
        <v>772.01</v>
      </c>
      <c r="E17" s="275">
        <v>29.02</v>
      </c>
      <c r="F17" s="275">
        <v>0</v>
      </c>
      <c r="G17" s="275">
        <v>0</v>
      </c>
      <c r="H17" s="275">
        <v>0</v>
      </c>
      <c r="I17" s="275">
        <v>6619.48</v>
      </c>
      <c r="J17" s="275">
        <v>2.21</v>
      </c>
      <c r="K17" s="275">
        <v>11255.37</v>
      </c>
      <c r="L17" s="275">
        <v>6030.02</v>
      </c>
      <c r="M17" s="275">
        <v>412.58</v>
      </c>
      <c r="N17" s="396">
        <v>10531.93</v>
      </c>
      <c r="O17" s="275">
        <v>42124.33</v>
      </c>
      <c r="P17" s="275">
        <v>10067.370000000001</v>
      </c>
      <c r="Q17" s="275">
        <v>0</v>
      </c>
      <c r="R17" s="275">
        <v>4.71</v>
      </c>
      <c r="S17" s="275">
        <v>203.26</v>
      </c>
      <c r="T17" s="275">
        <v>313.19</v>
      </c>
      <c r="U17" s="275">
        <v>175.3</v>
      </c>
      <c r="V17" s="275">
        <v>27.37</v>
      </c>
      <c r="W17" s="346">
        <f t="shared" si="2"/>
        <v>1138.4615384615386</v>
      </c>
    </row>
    <row r="18" spans="1:23" x14ac:dyDescent="0.25">
      <c r="A18" s="53" t="s">
        <v>42</v>
      </c>
      <c r="B18" s="44">
        <v>3722.23</v>
      </c>
      <c r="C18" s="275">
        <v>3927.82</v>
      </c>
      <c r="D18" s="275">
        <v>4110.78</v>
      </c>
      <c r="E18" s="275">
        <v>4329.24</v>
      </c>
      <c r="F18" s="275">
        <v>4770.84</v>
      </c>
      <c r="G18" s="275">
        <v>3647.4</v>
      </c>
      <c r="H18" s="275">
        <v>3338.04</v>
      </c>
      <c r="I18" s="275">
        <v>4697.7</v>
      </c>
      <c r="J18" s="275">
        <v>3450.35</v>
      </c>
      <c r="K18" s="275">
        <v>3243.43</v>
      </c>
      <c r="L18" s="275">
        <v>3889.11</v>
      </c>
      <c r="M18" s="275">
        <v>3395.52</v>
      </c>
      <c r="N18" s="396">
        <v>5149.0600000000004</v>
      </c>
      <c r="O18" s="275">
        <v>1521.23</v>
      </c>
      <c r="P18" s="275">
        <v>4238.83</v>
      </c>
      <c r="Q18" s="275">
        <v>4491.45</v>
      </c>
      <c r="R18" s="275">
        <v>3721.56</v>
      </c>
      <c r="S18" s="275">
        <v>2836.3</v>
      </c>
      <c r="T18" s="275">
        <v>3322.78</v>
      </c>
      <c r="U18" s="275">
        <v>3176.21</v>
      </c>
      <c r="V18" s="275">
        <v>3867.63</v>
      </c>
      <c r="W18" s="346">
        <f t="shared" si="2"/>
        <v>12.093845551900539</v>
      </c>
    </row>
    <row r="19" spans="1:23" x14ac:dyDescent="0.25">
      <c r="A19" s="53" t="s">
        <v>43</v>
      </c>
      <c r="B19" s="44">
        <v>4757.26</v>
      </c>
      <c r="C19" s="275">
        <v>4211.96</v>
      </c>
      <c r="D19" s="275">
        <v>4262.22</v>
      </c>
      <c r="E19" s="275">
        <v>2743.43</v>
      </c>
      <c r="F19" s="275">
        <v>3070.45</v>
      </c>
      <c r="G19" s="275">
        <v>3428.55</v>
      </c>
      <c r="H19" s="275">
        <v>2436.6999999999998</v>
      </c>
      <c r="I19" s="275">
        <v>2391.02</v>
      </c>
      <c r="J19" s="275">
        <v>261.60000000000002</v>
      </c>
      <c r="K19" s="275">
        <v>2599.39</v>
      </c>
      <c r="L19" s="275">
        <v>1597.64</v>
      </c>
      <c r="M19" s="275">
        <v>3020.25</v>
      </c>
      <c r="N19" s="396">
        <v>5313.7</v>
      </c>
      <c r="O19" s="275">
        <v>4869.1499999999996</v>
      </c>
      <c r="P19" s="275">
        <v>3817.77</v>
      </c>
      <c r="Q19" s="275">
        <v>2792.38</v>
      </c>
      <c r="R19" s="275">
        <v>2756.55</v>
      </c>
      <c r="S19" s="275">
        <v>2493.4499999999998</v>
      </c>
      <c r="T19" s="275">
        <v>1957.11</v>
      </c>
      <c r="U19" s="275">
        <v>2778.63</v>
      </c>
      <c r="V19" s="275">
        <v>1012.09</v>
      </c>
      <c r="W19" s="346">
        <f t="shared" si="2"/>
        <v>286.88455657492352</v>
      </c>
    </row>
    <row r="20" spans="1:23" x14ac:dyDescent="0.25">
      <c r="A20" s="53" t="s">
        <v>44</v>
      </c>
      <c r="B20" s="44">
        <v>0</v>
      </c>
      <c r="C20" s="33">
        <v>4.78</v>
      </c>
      <c r="D20" s="33">
        <v>0</v>
      </c>
      <c r="E20" s="33">
        <v>21.13</v>
      </c>
      <c r="F20" s="33">
        <v>129.56</v>
      </c>
      <c r="G20" s="33">
        <v>275.54000000000002</v>
      </c>
      <c r="H20" s="33">
        <v>162.84</v>
      </c>
      <c r="I20" s="33">
        <v>80.040000000000006</v>
      </c>
      <c r="J20" s="33">
        <v>0</v>
      </c>
      <c r="K20" s="33">
        <v>48.26</v>
      </c>
      <c r="L20" s="33">
        <v>22.08</v>
      </c>
      <c r="M20" s="33">
        <v>60.78</v>
      </c>
      <c r="N20" s="44">
        <v>32.53</v>
      </c>
      <c r="O20" s="275">
        <v>3.23</v>
      </c>
      <c r="P20" s="275">
        <v>47.44</v>
      </c>
      <c r="Q20" s="275">
        <v>188.81</v>
      </c>
      <c r="R20" s="275">
        <v>124.49</v>
      </c>
      <c r="S20" s="275">
        <v>19.53</v>
      </c>
      <c r="T20" s="275">
        <v>58.62</v>
      </c>
      <c r="U20" s="275">
        <v>236.29</v>
      </c>
      <c r="V20" s="275">
        <v>4.49</v>
      </c>
      <c r="W20" s="346" t="str">
        <f t="shared" si="2"/>
        <v>-</v>
      </c>
    </row>
    <row r="21" spans="1:23" x14ac:dyDescent="0.25">
      <c r="A21" s="53" t="s">
        <v>45</v>
      </c>
      <c r="B21" s="44">
        <v>10657.76</v>
      </c>
      <c r="C21" s="33">
        <v>4466.68</v>
      </c>
      <c r="D21" s="33">
        <v>462.23</v>
      </c>
      <c r="E21" s="33">
        <v>60.22</v>
      </c>
      <c r="F21" s="33">
        <v>187.46</v>
      </c>
      <c r="G21" s="33">
        <v>223.22</v>
      </c>
      <c r="H21" s="33">
        <v>6.68</v>
      </c>
      <c r="I21" s="33">
        <v>98</v>
      </c>
      <c r="J21" s="33">
        <v>18.45</v>
      </c>
      <c r="K21" s="33">
        <v>2841.01</v>
      </c>
      <c r="L21" s="33">
        <v>1682.33</v>
      </c>
      <c r="M21" s="33">
        <v>4103.8</v>
      </c>
      <c r="N21" s="44">
        <v>3511.47</v>
      </c>
      <c r="O21" s="275">
        <v>885.74</v>
      </c>
      <c r="P21" s="275">
        <v>213.37</v>
      </c>
      <c r="Q21" s="275">
        <v>157.09</v>
      </c>
      <c r="R21" s="275">
        <v>4.62</v>
      </c>
      <c r="S21" s="275">
        <v>138.06</v>
      </c>
      <c r="T21" s="275">
        <v>0</v>
      </c>
      <c r="U21" s="275">
        <v>74.12</v>
      </c>
      <c r="V21" s="275">
        <v>0</v>
      </c>
      <c r="W21" s="346">
        <f t="shared" si="2"/>
        <v>-100</v>
      </c>
    </row>
    <row r="22" spans="1:23" x14ac:dyDescent="0.25">
      <c r="A22" s="53" t="s">
        <v>27</v>
      </c>
      <c r="B22" s="41">
        <v>12.45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24.9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397">
        <v>0</v>
      </c>
      <c r="O22" s="275">
        <v>0</v>
      </c>
      <c r="P22" s="275" t="s">
        <v>28</v>
      </c>
      <c r="Q22" s="275">
        <v>0</v>
      </c>
      <c r="R22" s="275">
        <v>0</v>
      </c>
      <c r="S22" s="275">
        <v>0</v>
      </c>
      <c r="T22" s="275">
        <v>82.49</v>
      </c>
      <c r="U22" s="275">
        <v>7.48</v>
      </c>
      <c r="V22" s="275">
        <v>11.94</v>
      </c>
      <c r="W22" s="346" t="str">
        <f t="shared" si="2"/>
        <v>-</v>
      </c>
    </row>
    <row r="23" spans="1:23" x14ac:dyDescent="0.25">
      <c r="A23" s="53" t="s">
        <v>36</v>
      </c>
      <c r="B23" s="44">
        <v>9973.41</v>
      </c>
      <c r="C23" s="275">
        <v>35491.5</v>
      </c>
      <c r="D23" s="275">
        <v>37323.94</v>
      </c>
      <c r="E23" s="275">
        <v>52750.71</v>
      </c>
      <c r="F23" s="275">
        <v>40598.76</v>
      </c>
      <c r="G23" s="275">
        <v>55884.68</v>
      </c>
      <c r="H23" s="275">
        <v>19874.91</v>
      </c>
      <c r="I23" s="275">
        <v>7910.32</v>
      </c>
      <c r="J23" s="275">
        <v>5051.59</v>
      </c>
      <c r="K23" s="275">
        <v>6468.76</v>
      </c>
      <c r="L23" s="275">
        <v>4607.26</v>
      </c>
      <c r="M23" s="275">
        <v>3940.06</v>
      </c>
      <c r="N23" s="396">
        <v>43944.59</v>
      </c>
      <c r="O23" s="275">
        <v>42802.3</v>
      </c>
      <c r="P23" s="275">
        <v>60667.89</v>
      </c>
      <c r="Q23" s="275">
        <v>33309.550000000003</v>
      </c>
      <c r="R23" s="275">
        <v>26956.73</v>
      </c>
      <c r="S23" s="275">
        <v>56833.38</v>
      </c>
      <c r="T23" s="275">
        <v>51064.9</v>
      </c>
      <c r="U23" s="275">
        <v>42877.72</v>
      </c>
      <c r="V23" s="275">
        <v>31753.66</v>
      </c>
      <c r="W23" s="346">
        <f t="shared" si="2"/>
        <v>528.58743484724619</v>
      </c>
    </row>
    <row r="24" spans="1:23" x14ac:dyDescent="0.25">
      <c r="A24" s="53" t="s">
        <v>37</v>
      </c>
      <c r="B24" s="44">
        <v>77.510000000000005</v>
      </c>
      <c r="C24" s="275">
        <v>18.45</v>
      </c>
      <c r="D24" s="275">
        <v>14.08</v>
      </c>
      <c r="E24" s="275">
        <v>36.04</v>
      </c>
      <c r="F24" s="275">
        <v>95.31</v>
      </c>
      <c r="G24" s="275">
        <v>115.29</v>
      </c>
      <c r="H24" s="275">
        <v>152.43</v>
      </c>
      <c r="I24" s="275">
        <v>160.38999999999999</v>
      </c>
      <c r="J24" s="275">
        <v>173.05</v>
      </c>
      <c r="K24" s="275">
        <v>103.5</v>
      </c>
      <c r="L24" s="275">
        <v>11.58</v>
      </c>
      <c r="M24" s="275">
        <v>10.75</v>
      </c>
      <c r="N24" s="396">
        <v>12.3</v>
      </c>
      <c r="O24" s="275">
        <v>13.08</v>
      </c>
      <c r="P24" s="275">
        <v>27.01</v>
      </c>
      <c r="Q24" s="275">
        <v>55.48</v>
      </c>
      <c r="R24" s="275">
        <v>32.5</v>
      </c>
      <c r="S24" s="275">
        <v>224.59</v>
      </c>
      <c r="T24" s="275">
        <v>108.06</v>
      </c>
      <c r="U24" s="275">
        <v>168.29</v>
      </c>
      <c r="V24" s="275">
        <v>185.67</v>
      </c>
      <c r="W24" s="346">
        <f t="shared" si="2"/>
        <v>7.2926899739959472</v>
      </c>
    </row>
    <row r="25" spans="1:23" x14ac:dyDescent="0.25">
      <c r="A25" s="49" t="s">
        <v>38</v>
      </c>
      <c r="B25" s="48">
        <v>4120.76</v>
      </c>
      <c r="C25" s="277">
        <v>4983.43</v>
      </c>
      <c r="D25" s="277">
        <v>4447.76</v>
      </c>
      <c r="E25" s="277">
        <v>692.55</v>
      </c>
      <c r="F25" s="277">
        <v>3370.84</v>
      </c>
      <c r="G25" s="277">
        <v>3916.16</v>
      </c>
      <c r="H25" s="277">
        <v>3821.35</v>
      </c>
      <c r="I25" s="277">
        <v>3765.78</v>
      </c>
      <c r="J25" s="277">
        <v>2133.12</v>
      </c>
      <c r="K25" s="277">
        <v>2842.68</v>
      </c>
      <c r="L25" s="277">
        <v>2894.09</v>
      </c>
      <c r="M25" s="277">
        <v>2496.46</v>
      </c>
      <c r="N25" s="398">
        <v>942.98</v>
      </c>
      <c r="O25" s="277">
        <v>181.19</v>
      </c>
      <c r="P25" s="277">
        <v>284.22000000000003</v>
      </c>
      <c r="Q25" s="277">
        <v>2824.74</v>
      </c>
      <c r="R25" s="277">
        <v>398.19</v>
      </c>
      <c r="S25" s="277">
        <v>1172.95</v>
      </c>
      <c r="T25" s="277">
        <v>2387.1999999999998</v>
      </c>
      <c r="U25" s="277">
        <v>1433.49</v>
      </c>
      <c r="V25" s="277">
        <v>1556.64</v>
      </c>
      <c r="W25" s="399">
        <f t="shared" si="2"/>
        <v>-27.025202520252012</v>
      </c>
    </row>
    <row r="26" spans="1:23" x14ac:dyDescent="0.25">
      <c r="A26" s="2" t="s">
        <v>23</v>
      </c>
      <c r="R26" s="275"/>
      <c r="S26" s="275"/>
      <c r="T26" s="275"/>
      <c r="U26" s="275"/>
      <c r="V26" s="275"/>
    </row>
    <row r="27" spans="1:23" x14ac:dyDescent="0.25">
      <c r="A27" s="2" t="s">
        <v>24</v>
      </c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</row>
    <row r="28" spans="1:23" x14ac:dyDescent="0.25">
      <c r="A28" s="3" t="s">
        <v>207</v>
      </c>
      <c r="B28" s="215"/>
      <c r="W28" s="307"/>
    </row>
    <row r="29" spans="1:23" x14ac:dyDescent="0.25">
      <c r="A29" s="7"/>
      <c r="B29" s="215"/>
      <c r="W29" s="307"/>
    </row>
    <row r="30" spans="1:23" x14ac:dyDescent="0.25">
      <c r="B30" s="262"/>
      <c r="C30" s="19"/>
      <c r="W30" s="307"/>
    </row>
    <row r="31" spans="1:23" x14ac:dyDescent="0.25">
      <c r="B31" s="19"/>
      <c r="C31" s="19"/>
      <c r="W31" s="307"/>
    </row>
    <row r="32" spans="1:23" x14ac:dyDescent="0.25">
      <c r="B32" s="215"/>
      <c r="W32" s="307"/>
    </row>
    <row r="33" spans="2:23" x14ac:dyDescent="0.25">
      <c r="B33" s="215"/>
      <c r="W33" s="307"/>
    </row>
    <row r="34" spans="2:23" x14ac:dyDescent="0.25">
      <c r="W34" s="307"/>
    </row>
    <row r="35" spans="2:23" x14ac:dyDescent="0.25">
      <c r="W35" s="307"/>
    </row>
    <row r="73" spans="1:1" x14ac:dyDescent="0.25">
      <c r="A73" s="320" t="s">
        <v>230</v>
      </c>
    </row>
  </sheetData>
  <mergeCells count="3">
    <mergeCell ref="A6:A7"/>
    <mergeCell ref="N6:W6"/>
    <mergeCell ref="B6:M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K17" sqref="K17"/>
    </sheetView>
  </sheetViews>
  <sheetFormatPr baseColWidth="10" defaultRowHeight="12.75" x14ac:dyDescent="0.2"/>
  <cols>
    <col min="1" max="1" width="14.5703125" style="19" customWidth="1"/>
    <col min="2" max="3" width="9.42578125" style="19" customWidth="1"/>
    <col min="4" max="22" width="9.42578125" style="308" customWidth="1"/>
    <col min="23" max="23" width="11.7109375" style="19" customWidth="1"/>
    <col min="24" max="16384" width="11.42578125" style="19"/>
  </cols>
  <sheetData>
    <row r="1" spans="1:23" x14ac:dyDescent="0.2">
      <c r="A1" s="69" t="s">
        <v>199</v>
      </c>
    </row>
    <row r="3" spans="1:23" x14ac:dyDescent="0.2">
      <c r="A3" s="14" t="s">
        <v>46</v>
      </c>
    </row>
    <row r="4" spans="1:23" ht="15" customHeight="1" x14ac:dyDescent="0.2">
      <c r="A4" s="55" t="s">
        <v>246</v>
      </c>
    </row>
    <row r="5" spans="1:23" x14ac:dyDescent="0.2">
      <c r="A5" s="56" t="s">
        <v>211</v>
      </c>
    </row>
    <row r="6" spans="1:23" x14ac:dyDescent="0.2">
      <c r="A6" s="536" t="s">
        <v>201</v>
      </c>
      <c r="B6" s="538">
        <v>2018</v>
      </c>
      <c r="C6" s="539"/>
      <c r="D6" s="539"/>
      <c r="E6" s="540"/>
      <c r="F6" s="540"/>
      <c r="G6" s="540"/>
      <c r="H6" s="540"/>
      <c r="I6" s="540"/>
      <c r="J6" s="540"/>
      <c r="K6" s="540"/>
      <c r="L6" s="540"/>
      <c r="M6" s="540"/>
      <c r="N6" s="541">
        <v>2019</v>
      </c>
      <c r="O6" s="538"/>
      <c r="P6" s="542"/>
      <c r="Q6" s="542"/>
      <c r="R6" s="542"/>
      <c r="S6" s="542"/>
      <c r="T6" s="542"/>
      <c r="U6" s="542"/>
      <c r="V6" s="542"/>
      <c r="W6" s="543"/>
    </row>
    <row r="7" spans="1:23" ht="28.5" customHeight="1" x14ac:dyDescent="0.2">
      <c r="A7" s="537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3" t="s">
        <v>1</v>
      </c>
      <c r="O7" s="448" t="s">
        <v>2</v>
      </c>
      <c r="P7" s="448" t="s">
        <v>3</v>
      </c>
      <c r="Q7" s="448" t="s">
        <v>4</v>
      </c>
      <c r="R7" s="483" t="s">
        <v>5</v>
      </c>
      <c r="S7" s="494" t="s">
        <v>6</v>
      </c>
      <c r="T7" s="496" t="s">
        <v>7</v>
      </c>
      <c r="U7" s="500" t="s">
        <v>8</v>
      </c>
      <c r="V7" s="512" t="s">
        <v>9</v>
      </c>
      <c r="W7" s="512" t="s">
        <v>275</v>
      </c>
    </row>
    <row r="8" spans="1:23" x14ac:dyDescent="0.2">
      <c r="A8" s="37" t="s">
        <v>13</v>
      </c>
      <c r="B8" s="154">
        <f t="shared" ref="B8:D8" si="0">SUM(B9:B19)</f>
        <v>1645.08</v>
      </c>
      <c r="C8" s="154">
        <f t="shared" si="0"/>
        <v>1664.45</v>
      </c>
      <c r="D8" s="154">
        <f t="shared" si="0"/>
        <v>1177.6300000000001</v>
      </c>
      <c r="E8" s="154">
        <f t="shared" ref="E8:N8" si="1">SUM(E9:E19)</f>
        <v>1534.85</v>
      </c>
      <c r="F8" s="154">
        <f t="shared" si="1"/>
        <v>1639.1199999999997</v>
      </c>
      <c r="G8" s="154">
        <f t="shared" si="1"/>
        <v>1456.2999999999997</v>
      </c>
      <c r="H8" s="154">
        <f t="shared" si="1"/>
        <v>1501.6</v>
      </c>
      <c r="I8" s="154">
        <f t="shared" si="1"/>
        <v>1731.0899999999997</v>
      </c>
      <c r="J8" s="154">
        <f t="shared" si="1"/>
        <v>1464.48</v>
      </c>
      <c r="K8" s="154">
        <f t="shared" si="1"/>
        <v>1827.7599999999998</v>
      </c>
      <c r="L8" s="154">
        <f t="shared" si="1"/>
        <v>2032.8300000000002</v>
      </c>
      <c r="M8" s="272">
        <f t="shared" si="1"/>
        <v>1856.69</v>
      </c>
      <c r="N8" s="400">
        <f t="shared" si="1"/>
        <v>2231.9300000000003</v>
      </c>
      <c r="O8" s="256">
        <f t="shared" ref="O8:V8" si="2">+SUM(O9:O19)</f>
        <v>1225.8799999999999</v>
      </c>
      <c r="P8" s="256">
        <f t="shared" si="2"/>
        <v>909.00999999999988</v>
      </c>
      <c r="Q8" s="256">
        <f t="shared" si="2"/>
        <v>1586.32</v>
      </c>
      <c r="R8" s="256">
        <f t="shared" si="2"/>
        <v>1413.68</v>
      </c>
      <c r="S8" s="256">
        <f t="shared" si="2"/>
        <v>1709.57</v>
      </c>
      <c r="T8" s="256">
        <f t="shared" si="2"/>
        <v>1462.45</v>
      </c>
      <c r="U8" s="256">
        <f t="shared" si="2"/>
        <v>1747.1</v>
      </c>
      <c r="V8" s="256">
        <f t="shared" si="2"/>
        <v>1609.83</v>
      </c>
      <c r="W8" s="35">
        <f>+IFERROR((V8/J8-1)*100,"-")</f>
        <v>9.9250245821042249</v>
      </c>
    </row>
    <row r="9" spans="1:23" x14ac:dyDescent="0.2">
      <c r="A9" s="70" t="s">
        <v>21</v>
      </c>
      <c r="B9" s="235">
        <v>1425.08</v>
      </c>
      <c r="C9" s="235">
        <v>1481.12</v>
      </c>
      <c r="D9" s="235">
        <v>982.73</v>
      </c>
      <c r="E9" s="235">
        <v>1357.6</v>
      </c>
      <c r="F9" s="235">
        <v>1458.26</v>
      </c>
      <c r="G9" s="235">
        <v>1296.0999999999999</v>
      </c>
      <c r="H9" s="235">
        <v>1344.03</v>
      </c>
      <c r="I9" s="235">
        <v>1559.24</v>
      </c>
      <c r="J9" s="235">
        <v>1338.36</v>
      </c>
      <c r="K9" s="235">
        <v>1642.06</v>
      </c>
      <c r="L9" s="235">
        <v>1884.03</v>
      </c>
      <c r="M9" s="273">
        <v>1692.69</v>
      </c>
      <c r="N9" s="401">
        <v>2036.93</v>
      </c>
      <c r="O9" s="273">
        <v>981.28</v>
      </c>
      <c r="P9" s="273">
        <v>674.31</v>
      </c>
      <c r="Q9" s="273">
        <v>1396.94</v>
      </c>
      <c r="R9" s="273">
        <v>1226.18</v>
      </c>
      <c r="S9" s="273">
        <v>1523.2</v>
      </c>
      <c r="T9" s="273">
        <v>1257.29</v>
      </c>
      <c r="U9" s="273">
        <v>1576.01</v>
      </c>
      <c r="V9" s="273">
        <v>1473.31</v>
      </c>
      <c r="W9" s="406">
        <f t="shared" ref="W9:W19" si="3">+IFERROR((V9/J9-1)*100,"-")</f>
        <v>10.083236199527779</v>
      </c>
    </row>
    <row r="10" spans="1:23" x14ac:dyDescent="0.2">
      <c r="A10" s="70" t="s">
        <v>32</v>
      </c>
      <c r="B10" s="235">
        <v>15.5</v>
      </c>
      <c r="C10" s="235">
        <v>6.75</v>
      </c>
      <c r="D10" s="235">
        <v>15.6</v>
      </c>
      <c r="E10" s="235">
        <v>17.5</v>
      </c>
      <c r="F10" s="235">
        <v>15</v>
      </c>
      <c r="G10" s="235">
        <v>8.6</v>
      </c>
      <c r="H10" s="235">
        <v>10.4</v>
      </c>
      <c r="I10" s="235">
        <v>9</v>
      </c>
      <c r="J10" s="235">
        <v>7</v>
      </c>
      <c r="K10" s="235">
        <v>7.2</v>
      </c>
      <c r="L10" s="235">
        <v>9.5</v>
      </c>
      <c r="M10" s="273">
        <v>8.5</v>
      </c>
      <c r="N10" s="401">
        <v>16</v>
      </c>
      <c r="O10" s="273">
        <v>26.25</v>
      </c>
      <c r="P10" s="273">
        <v>17.5</v>
      </c>
      <c r="Q10" s="273">
        <v>0</v>
      </c>
      <c r="R10" s="273">
        <v>0</v>
      </c>
      <c r="S10" s="273">
        <v>8.5</v>
      </c>
      <c r="T10" s="273">
        <v>7.4</v>
      </c>
      <c r="U10" s="273">
        <v>6.1</v>
      </c>
      <c r="V10" s="273">
        <v>6.6</v>
      </c>
      <c r="W10" s="406">
        <f t="shared" si="3"/>
        <v>-5.7142857142857162</v>
      </c>
    </row>
    <row r="11" spans="1:23" x14ac:dyDescent="0.2">
      <c r="A11" s="70" t="s">
        <v>47</v>
      </c>
      <c r="B11" s="175">
        <v>5</v>
      </c>
      <c r="C11" s="175">
        <v>3</v>
      </c>
      <c r="D11" s="175">
        <v>3.5</v>
      </c>
      <c r="E11" s="175">
        <v>3.8</v>
      </c>
      <c r="F11" s="175">
        <v>5.6</v>
      </c>
      <c r="G11" s="175">
        <v>7.5</v>
      </c>
      <c r="H11" s="175">
        <v>10</v>
      </c>
      <c r="I11" s="175">
        <v>15</v>
      </c>
      <c r="J11" s="175">
        <v>6.5</v>
      </c>
      <c r="K11" s="175">
        <v>7.5</v>
      </c>
      <c r="L11" s="175">
        <v>1.5</v>
      </c>
      <c r="M11" s="175">
        <v>5.5</v>
      </c>
      <c r="N11" s="402">
        <v>0</v>
      </c>
      <c r="O11" s="273">
        <v>2.25</v>
      </c>
      <c r="P11" s="273">
        <v>1</v>
      </c>
      <c r="Q11" s="273">
        <v>2.5</v>
      </c>
      <c r="R11" s="273">
        <v>4</v>
      </c>
      <c r="S11" s="273">
        <v>2.5</v>
      </c>
      <c r="T11" s="273">
        <v>0</v>
      </c>
      <c r="U11" s="273">
        <v>2</v>
      </c>
      <c r="V11" s="273">
        <v>3.8</v>
      </c>
      <c r="W11" s="406">
        <f t="shared" si="3"/>
        <v>-41.538461538461547</v>
      </c>
    </row>
    <row r="12" spans="1:23" x14ac:dyDescent="0.2">
      <c r="A12" s="70" t="s">
        <v>34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402">
        <v>25</v>
      </c>
      <c r="O12" s="273">
        <v>35.5</v>
      </c>
      <c r="P12" s="273">
        <v>15.55</v>
      </c>
      <c r="Q12" s="273">
        <v>0</v>
      </c>
      <c r="R12" s="273">
        <v>0</v>
      </c>
      <c r="S12" s="273">
        <v>12.6</v>
      </c>
      <c r="T12" s="273">
        <v>15</v>
      </c>
      <c r="U12" s="273">
        <v>15</v>
      </c>
      <c r="V12" s="273">
        <v>5.8</v>
      </c>
      <c r="W12" s="36" t="str">
        <f t="shared" si="3"/>
        <v>-</v>
      </c>
    </row>
    <row r="13" spans="1:23" x14ac:dyDescent="0.2">
      <c r="A13" s="70" t="s">
        <v>48</v>
      </c>
      <c r="B13" s="235">
        <v>8.5</v>
      </c>
      <c r="C13" s="235">
        <v>4</v>
      </c>
      <c r="D13" s="235">
        <v>7.2</v>
      </c>
      <c r="E13" s="235">
        <v>9.8000000000000007</v>
      </c>
      <c r="F13" s="235">
        <v>9.5</v>
      </c>
      <c r="G13" s="235">
        <v>10</v>
      </c>
      <c r="H13" s="235">
        <v>8.6</v>
      </c>
      <c r="I13" s="235">
        <v>9.6</v>
      </c>
      <c r="J13" s="235">
        <v>12.5</v>
      </c>
      <c r="K13" s="235">
        <v>7.5</v>
      </c>
      <c r="L13" s="235">
        <v>4.2</v>
      </c>
      <c r="M13" s="273">
        <v>4.5</v>
      </c>
      <c r="N13" s="401">
        <v>17.5</v>
      </c>
      <c r="O13" s="273">
        <v>18</v>
      </c>
      <c r="P13" s="273">
        <v>19.5</v>
      </c>
      <c r="Q13" s="273">
        <v>22.5</v>
      </c>
      <c r="R13" s="273">
        <v>20</v>
      </c>
      <c r="S13" s="273">
        <v>23</v>
      </c>
      <c r="T13" s="273">
        <v>12.5</v>
      </c>
      <c r="U13" s="273">
        <v>15</v>
      </c>
      <c r="V13" s="273">
        <v>21.6</v>
      </c>
      <c r="W13" s="406">
        <f t="shared" si="3"/>
        <v>72.800000000000026</v>
      </c>
    </row>
    <row r="14" spans="1:23" x14ac:dyDescent="0.2">
      <c r="A14" s="70" t="s">
        <v>43</v>
      </c>
      <c r="B14" s="235">
        <v>16.5</v>
      </c>
      <c r="C14" s="235">
        <v>14.85</v>
      </c>
      <c r="D14" s="235">
        <v>10.5</v>
      </c>
      <c r="E14" s="235">
        <v>12.8</v>
      </c>
      <c r="F14" s="235">
        <v>14</v>
      </c>
      <c r="G14" s="235">
        <v>12.8</v>
      </c>
      <c r="H14" s="235">
        <v>9.75</v>
      </c>
      <c r="I14" s="235">
        <v>8.6</v>
      </c>
      <c r="J14" s="235">
        <v>5</v>
      </c>
      <c r="K14" s="235">
        <v>8.6</v>
      </c>
      <c r="L14" s="235">
        <v>7</v>
      </c>
      <c r="M14" s="273">
        <v>7.5</v>
      </c>
      <c r="N14" s="401">
        <v>11</v>
      </c>
      <c r="O14" s="273">
        <v>6.75</v>
      </c>
      <c r="P14" s="273">
        <v>10.5</v>
      </c>
      <c r="Q14" s="273">
        <v>11.8</v>
      </c>
      <c r="R14" s="273">
        <v>10.5</v>
      </c>
      <c r="S14" s="273">
        <v>10</v>
      </c>
      <c r="T14" s="273">
        <v>8</v>
      </c>
      <c r="U14" s="273">
        <v>8.5</v>
      </c>
      <c r="V14" s="273">
        <v>4.6500000000000004</v>
      </c>
      <c r="W14" s="406">
        <f t="shared" si="3"/>
        <v>-6.9999999999999947</v>
      </c>
    </row>
    <row r="15" spans="1:23" x14ac:dyDescent="0.2">
      <c r="A15" s="70" t="s">
        <v>45</v>
      </c>
      <c r="B15" s="235">
        <v>25</v>
      </c>
      <c r="C15" s="235">
        <v>20.9</v>
      </c>
      <c r="D15" s="235">
        <v>7.6</v>
      </c>
      <c r="E15" s="235">
        <v>2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73">
        <v>9.5</v>
      </c>
      <c r="N15" s="401">
        <v>18</v>
      </c>
      <c r="O15" s="273">
        <v>14.6</v>
      </c>
      <c r="P15" s="273">
        <v>10.8</v>
      </c>
      <c r="Q15" s="273">
        <v>3.6</v>
      </c>
      <c r="R15" s="273">
        <v>0</v>
      </c>
      <c r="S15" s="273">
        <v>0</v>
      </c>
      <c r="T15" s="273">
        <v>0</v>
      </c>
      <c r="U15" s="273">
        <v>0</v>
      </c>
      <c r="V15" s="273">
        <v>0</v>
      </c>
      <c r="W15" s="406" t="str">
        <f t="shared" si="3"/>
        <v>-</v>
      </c>
    </row>
    <row r="16" spans="1:23" x14ac:dyDescent="0.2">
      <c r="A16" s="70" t="s">
        <v>223</v>
      </c>
      <c r="B16" s="235">
        <v>4.5</v>
      </c>
      <c r="C16" s="235">
        <v>2.65</v>
      </c>
      <c r="D16" s="235">
        <v>5</v>
      </c>
      <c r="E16" s="235">
        <v>5.4</v>
      </c>
      <c r="F16" s="235">
        <v>2.6</v>
      </c>
      <c r="G16" s="235">
        <v>1.6</v>
      </c>
      <c r="H16" s="235">
        <v>2</v>
      </c>
      <c r="I16" s="235">
        <v>2.8</v>
      </c>
      <c r="J16" s="235">
        <v>0</v>
      </c>
      <c r="K16" s="235">
        <v>3.2</v>
      </c>
      <c r="L16" s="235">
        <v>6</v>
      </c>
      <c r="M16" s="273">
        <v>3.5</v>
      </c>
      <c r="N16" s="401">
        <v>16.5</v>
      </c>
      <c r="O16" s="273">
        <v>15</v>
      </c>
      <c r="P16" s="273">
        <v>9.85</v>
      </c>
      <c r="Q16" s="273">
        <v>2.5</v>
      </c>
      <c r="R16" s="273">
        <v>5</v>
      </c>
      <c r="S16" s="273">
        <v>0</v>
      </c>
      <c r="T16" s="273">
        <v>6</v>
      </c>
      <c r="U16" s="273">
        <v>2.5</v>
      </c>
      <c r="V16" s="273">
        <v>2</v>
      </c>
      <c r="W16" s="406" t="str">
        <f t="shared" si="3"/>
        <v>-</v>
      </c>
    </row>
    <row r="17" spans="1:23" x14ac:dyDescent="0.2">
      <c r="A17" s="70" t="s">
        <v>49</v>
      </c>
      <c r="B17" s="235">
        <v>1</v>
      </c>
      <c r="C17" s="235">
        <v>1.45</v>
      </c>
      <c r="D17" s="235">
        <v>4</v>
      </c>
      <c r="E17" s="235">
        <v>5.2</v>
      </c>
      <c r="F17" s="235">
        <v>4.3</v>
      </c>
      <c r="G17" s="235">
        <v>5</v>
      </c>
      <c r="H17" s="235">
        <v>4</v>
      </c>
      <c r="I17" s="235">
        <v>4.3499999999999996</v>
      </c>
      <c r="J17" s="235">
        <v>1.65</v>
      </c>
      <c r="K17" s="235">
        <v>1.1000000000000001</v>
      </c>
      <c r="L17" s="235">
        <v>0</v>
      </c>
      <c r="M17" s="273">
        <v>0</v>
      </c>
      <c r="N17" s="401">
        <v>1</v>
      </c>
      <c r="O17" s="273">
        <v>1</v>
      </c>
      <c r="P17" s="273">
        <v>8.5</v>
      </c>
      <c r="Q17" s="273">
        <v>12.3</v>
      </c>
      <c r="R17" s="273">
        <v>12.5</v>
      </c>
      <c r="S17" s="273">
        <v>0</v>
      </c>
      <c r="T17" s="273">
        <v>3.5</v>
      </c>
      <c r="U17" s="273">
        <v>1</v>
      </c>
      <c r="V17" s="273">
        <v>0</v>
      </c>
      <c r="W17" s="406">
        <f t="shared" si="3"/>
        <v>-100</v>
      </c>
    </row>
    <row r="18" spans="1:23" s="72" customFormat="1" x14ac:dyDescent="0.2">
      <c r="A18" s="71" t="s">
        <v>38</v>
      </c>
      <c r="B18" s="236">
        <v>140</v>
      </c>
      <c r="C18" s="236">
        <v>124.73</v>
      </c>
      <c r="D18" s="236">
        <v>135</v>
      </c>
      <c r="E18" s="236">
        <v>115</v>
      </c>
      <c r="F18" s="236">
        <v>123.86</v>
      </c>
      <c r="G18" s="236">
        <v>110</v>
      </c>
      <c r="H18" s="236">
        <v>106.82</v>
      </c>
      <c r="I18" s="236">
        <v>115</v>
      </c>
      <c r="J18" s="236">
        <v>87.97</v>
      </c>
      <c r="K18" s="236">
        <v>144.80000000000001</v>
      </c>
      <c r="L18" s="236">
        <v>115.4</v>
      </c>
      <c r="M18" s="342">
        <v>125</v>
      </c>
      <c r="N18" s="403">
        <v>83.5</v>
      </c>
      <c r="O18" s="273">
        <v>120.25</v>
      </c>
      <c r="P18" s="273">
        <v>135</v>
      </c>
      <c r="Q18" s="273">
        <v>127.18</v>
      </c>
      <c r="R18" s="273">
        <v>130</v>
      </c>
      <c r="S18" s="273">
        <v>124.97</v>
      </c>
      <c r="T18" s="273">
        <v>147.26</v>
      </c>
      <c r="U18" s="273">
        <v>114.99</v>
      </c>
      <c r="V18" s="273">
        <v>84.9</v>
      </c>
      <c r="W18" s="486">
        <f t="shared" si="3"/>
        <v>-3.4898260770717227</v>
      </c>
    </row>
    <row r="19" spans="1:23" s="72" customFormat="1" x14ac:dyDescent="0.2">
      <c r="A19" s="73" t="s">
        <v>50</v>
      </c>
      <c r="B19" s="237">
        <v>4</v>
      </c>
      <c r="C19" s="237">
        <v>5</v>
      </c>
      <c r="D19" s="237">
        <v>6.5</v>
      </c>
      <c r="E19" s="237">
        <v>5.75</v>
      </c>
      <c r="F19" s="237">
        <v>6</v>
      </c>
      <c r="G19" s="237">
        <v>4.7</v>
      </c>
      <c r="H19" s="237">
        <v>6</v>
      </c>
      <c r="I19" s="237">
        <v>7.5</v>
      </c>
      <c r="J19" s="237">
        <v>5.5</v>
      </c>
      <c r="K19" s="237">
        <v>5.8</v>
      </c>
      <c r="L19" s="237">
        <v>5.2</v>
      </c>
      <c r="M19" s="237">
        <v>0</v>
      </c>
      <c r="N19" s="404">
        <v>6.5</v>
      </c>
      <c r="O19" s="405">
        <v>5</v>
      </c>
      <c r="P19" s="405">
        <v>6.5</v>
      </c>
      <c r="Q19" s="405">
        <v>7</v>
      </c>
      <c r="R19" s="405">
        <v>5.5</v>
      </c>
      <c r="S19" s="405">
        <v>4.8</v>
      </c>
      <c r="T19" s="405">
        <v>5.5</v>
      </c>
      <c r="U19" s="405">
        <v>6</v>
      </c>
      <c r="V19" s="405">
        <v>7.17</v>
      </c>
      <c r="W19" s="487">
        <f t="shared" si="3"/>
        <v>30.36363636363637</v>
      </c>
    </row>
    <row r="20" spans="1:23" x14ac:dyDescent="0.2">
      <c r="A20" s="3" t="s">
        <v>23</v>
      </c>
      <c r="O20" s="273"/>
      <c r="P20" s="273"/>
      <c r="Q20" s="273"/>
      <c r="R20" s="273"/>
      <c r="S20" s="273"/>
      <c r="T20" s="273"/>
      <c r="U20" s="273"/>
      <c r="V20" s="273"/>
    </row>
    <row r="21" spans="1:23" x14ac:dyDescent="0.2">
      <c r="A21" s="3" t="s">
        <v>24</v>
      </c>
      <c r="O21" s="273"/>
      <c r="P21" s="273"/>
      <c r="Q21" s="273"/>
      <c r="R21" s="273"/>
      <c r="S21" s="273"/>
      <c r="T21" s="273"/>
      <c r="U21" s="273"/>
      <c r="V21" s="273"/>
    </row>
    <row r="22" spans="1:23" x14ac:dyDescent="0.2">
      <c r="A22" s="3" t="s">
        <v>207</v>
      </c>
      <c r="O22" s="273"/>
      <c r="P22" s="273"/>
      <c r="Q22" s="273"/>
      <c r="R22" s="273"/>
      <c r="S22" s="273"/>
      <c r="T22" s="273"/>
      <c r="U22" s="273"/>
      <c r="V22" s="273"/>
    </row>
    <row r="23" spans="1:23" x14ac:dyDescent="0.2">
      <c r="E23" s="333"/>
    </row>
  </sheetData>
  <mergeCells count="3">
    <mergeCell ref="A6:A7"/>
    <mergeCell ref="B6:M6"/>
    <mergeCell ref="N6:W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K22" sqref="K22"/>
    </sheetView>
  </sheetViews>
  <sheetFormatPr baseColWidth="10" defaultRowHeight="15" x14ac:dyDescent="0.25"/>
  <cols>
    <col min="1" max="1" width="18.42578125" customWidth="1"/>
    <col min="2" max="2" width="8.140625" bestFit="1" customWidth="1"/>
    <col min="3" max="3" width="7.85546875" bestFit="1" customWidth="1"/>
    <col min="4" max="13" width="7.85546875" style="307" bestFit="1" customWidth="1"/>
    <col min="14" max="14" width="11" style="307" bestFit="1" customWidth="1"/>
    <col min="15" max="19" width="7.85546875" style="307" bestFit="1" customWidth="1"/>
    <col min="20" max="22" width="7.85546875" style="307" customWidth="1"/>
    <col min="23" max="23" width="11.140625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x14ac:dyDescent="0.25">
      <c r="A3" s="14" t="s">
        <v>51</v>
      </c>
    </row>
    <row r="4" spans="1:25" x14ac:dyDescent="0.25">
      <c r="A4" s="55" t="s">
        <v>247</v>
      </c>
    </row>
    <row r="5" spans="1:25" x14ac:dyDescent="0.25">
      <c r="A5" s="56" t="s">
        <v>211</v>
      </c>
    </row>
    <row r="6" spans="1:25" x14ac:dyDescent="0.25">
      <c r="A6" s="532" t="s">
        <v>201</v>
      </c>
      <c r="B6" s="534">
        <v>2018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>
        <v>2019</v>
      </c>
      <c r="O6" s="534"/>
      <c r="P6" s="534"/>
      <c r="Q6" s="534"/>
      <c r="R6" s="534"/>
      <c r="S6" s="534"/>
      <c r="T6" s="534"/>
      <c r="U6" s="534"/>
      <c r="V6" s="534"/>
      <c r="W6" s="534"/>
    </row>
    <row r="7" spans="1:25" ht="25.5" x14ac:dyDescent="0.25">
      <c r="A7" s="544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1" t="s">
        <v>12</v>
      </c>
      <c r="N7" s="451" t="s">
        <v>1</v>
      </c>
      <c r="O7" s="451" t="s">
        <v>2</v>
      </c>
      <c r="P7" s="448" t="s">
        <v>3</v>
      </c>
      <c r="Q7" s="451" t="s">
        <v>4</v>
      </c>
      <c r="R7" s="485" t="s">
        <v>5</v>
      </c>
      <c r="S7" s="494" t="s">
        <v>6</v>
      </c>
      <c r="T7" s="496" t="s">
        <v>7</v>
      </c>
      <c r="U7" s="500" t="s">
        <v>8</v>
      </c>
      <c r="V7" s="512" t="s">
        <v>9</v>
      </c>
      <c r="W7" s="512" t="s">
        <v>275</v>
      </c>
    </row>
    <row r="8" spans="1:25" x14ac:dyDescent="0.25">
      <c r="A8" s="50" t="s">
        <v>13</v>
      </c>
      <c r="B8" s="39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R8" si="1">SUM(K9:K30)</f>
        <v>29504.97</v>
      </c>
      <c r="L8" s="6">
        <f t="shared" si="1"/>
        <v>33026.579999999994</v>
      </c>
      <c r="M8" s="32">
        <f t="shared" si="1"/>
        <v>36180.65</v>
      </c>
      <c r="N8" s="43">
        <f t="shared" si="1"/>
        <v>33293.89</v>
      </c>
      <c r="O8" s="32">
        <f t="shared" si="1"/>
        <v>32165.81</v>
      </c>
      <c r="P8" s="32">
        <f t="shared" si="1"/>
        <v>34183.07</v>
      </c>
      <c r="Q8" s="32">
        <f t="shared" si="1"/>
        <v>31358.38</v>
      </c>
      <c r="R8" s="32">
        <f t="shared" si="1"/>
        <v>33251.870000000003</v>
      </c>
      <c r="S8" s="32">
        <f>SUM(S9:S30)</f>
        <v>32141.100000000002</v>
      </c>
      <c r="T8" s="32">
        <f>SUM(T9:T30)</f>
        <v>32100.99</v>
      </c>
      <c r="U8" s="32">
        <f>SUM(U9:U30)</f>
        <v>33734.53</v>
      </c>
      <c r="V8" s="32">
        <f>SUM(V9:V30)</f>
        <v>27047.43</v>
      </c>
      <c r="W8" s="35">
        <f>+IFERROR((V8/J8-1)*100,"-")</f>
        <v>16.467182414841709</v>
      </c>
      <c r="X8" s="307"/>
      <c r="Y8" s="307"/>
    </row>
    <row r="9" spans="1:25" x14ac:dyDescent="0.25">
      <c r="A9" s="51" t="s">
        <v>21</v>
      </c>
      <c r="B9" s="41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41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14.88</v>
      </c>
      <c r="V9" s="34">
        <v>17.87</v>
      </c>
      <c r="W9" s="36" t="str">
        <f t="shared" ref="W9:W29" si="2">+IFERROR((V9/J9-1)*100,"-")</f>
        <v>-</v>
      </c>
      <c r="X9" s="307"/>
      <c r="Y9" s="307"/>
    </row>
    <row r="10" spans="1:25" x14ac:dyDescent="0.25">
      <c r="A10" s="51" t="s">
        <v>31</v>
      </c>
      <c r="B10" s="40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5">
        <v>5345.18</v>
      </c>
      <c r="N10" s="40">
        <v>5248.77</v>
      </c>
      <c r="O10" s="34">
        <v>5684.09</v>
      </c>
      <c r="P10" s="34">
        <v>8231.4</v>
      </c>
      <c r="Q10" s="34">
        <v>10566.13</v>
      </c>
      <c r="R10" s="34">
        <v>9037.6</v>
      </c>
      <c r="S10" s="34">
        <v>6224.38</v>
      </c>
      <c r="T10" s="34">
        <v>1735.56</v>
      </c>
      <c r="U10" s="34">
        <v>2010.31</v>
      </c>
      <c r="V10" s="34">
        <v>1564.8</v>
      </c>
      <c r="W10" s="406">
        <f t="shared" si="2"/>
        <v>49.877879411905553</v>
      </c>
      <c r="X10" s="307"/>
      <c r="Y10" s="307"/>
    </row>
    <row r="11" spans="1:25" x14ac:dyDescent="0.25">
      <c r="A11" s="51" t="s">
        <v>32</v>
      </c>
      <c r="B11" s="40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5">
        <v>1613.75</v>
      </c>
      <c r="N11" s="40">
        <v>1017.81</v>
      </c>
      <c r="O11" s="34">
        <v>1794.52</v>
      </c>
      <c r="P11" s="34">
        <v>1165.1300000000001</v>
      </c>
      <c r="Q11" s="34">
        <v>92</v>
      </c>
      <c r="R11" s="34">
        <v>50.75</v>
      </c>
      <c r="S11" s="34">
        <v>495.31</v>
      </c>
      <c r="T11" s="34">
        <v>429.96</v>
      </c>
      <c r="U11" s="34">
        <v>389.23</v>
      </c>
      <c r="V11" s="34">
        <v>438.25</v>
      </c>
      <c r="W11" s="406">
        <f t="shared" si="2"/>
        <v>-62.658270990610241</v>
      </c>
      <c r="X11" s="307"/>
      <c r="Y11" s="307"/>
    </row>
    <row r="12" spans="1:25" x14ac:dyDescent="0.25">
      <c r="A12" s="51" t="s">
        <v>52</v>
      </c>
      <c r="B12" s="40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5">
        <v>388.25</v>
      </c>
      <c r="N12" s="40">
        <v>639.30999999999995</v>
      </c>
      <c r="O12" s="34">
        <v>133.71</v>
      </c>
      <c r="P12" s="34">
        <v>319.08999999999997</v>
      </c>
      <c r="Q12" s="34">
        <v>367.7</v>
      </c>
      <c r="R12" s="34">
        <v>389.41</v>
      </c>
      <c r="S12" s="34">
        <v>558.9</v>
      </c>
      <c r="T12" s="34">
        <v>465.32</v>
      </c>
      <c r="U12" s="34">
        <v>526.49</v>
      </c>
      <c r="V12" s="34">
        <v>513.42999999999995</v>
      </c>
      <c r="W12" s="406">
        <f t="shared" si="2"/>
        <v>-12.977966101694927</v>
      </c>
      <c r="X12" s="307"/>
      <c r="Y12" s="307"/>
    </row>
    <row r="13" spans="1:25" x14ac:dyDescent="0.25">
      <c r="A13" s="51" t="s">
        <v>33</v>
      </c>
      <c r="B13" s="40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5">
        <v>56.25</v>
      </c>
      <c r="N13" s="40">
        <v>74.5</v>
      </c>
      <c r="O13" s="34">
        <v>158.38</v>
      </c>
      <c r="P13" s="34">
        <v>270.88</v>
      </c>
      <c r="Q13" s="34">
        <v>124.58</v>
      </c>
      <c r="R13" s="34">
        <v>503.25</v>
      </c>
      <c r="S13" s="34">
        <v>419.5</v>
      </c>
      <c r="T13" s="34">
        <v>456.5</v>
      </c>
      <c r="U13" s="34">
        <v>318.77999999999997</v>
      </c>
      <c r="V13" s="34">
        <v>216.95</v>
      </c>
      <c r="W13" s="406">
        <f t="shared" si="2"/>
        <v>459.00541097655241</v>
      </c>
      <c r="X13" s="307"/>
      <c r="Y13" s="307"/>
    </row>
    <row r="14" spans="1:25" s="307" customFormat="1" x14ac:dyDescent="0.25">
      <c r="A14" s="51" t="s">
        <v>132</v>
      </c>
      <c r="B14" s="40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5">
        <v>0</v>
      </c>
      <c r="N14" s="40">
        <f>+[1]D_Fresco_Especie!D14</f>
        <v>172.38</v>
      </c>
      <c r="O14" s="34">
        <f>+[1]D_Fresco_Especie!E14</f>
        <v>102.78</v>
      </c>
      <c r="P14" s="34">
        <v>117</v>
      </c>
      <c r="Q14" s="34">
        <v>133.88</v>
      </c>
      <c r="R14" s="34">
        <v>74.25</v>
      </c>
      <c r="S14" s="34">
        <v>94</v>
      </c>
      <c r="T14" s="34">
        <v>103.5</v>
      </c>
      <c r="U14" s="34">
        <v>48.4</v>
      </c>
      <c r="V14" s="34">
        <v>82.5</v>
      </c>
      <c r="W14" s="406" t="str">
        <f t="shared" si="2"/>
        <v>-</v>
      </c>
    </row>
    <row r="15" spans="1:25" x14ac:dyDescent="0.25">
      <c r="A15" s="51" t="s">
        <v>53</v>
      </c>
      <c r="B15" s="40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5">
        <v>137.41999999999999</v>
      </c>
      <c r="N15" s="40">
        <v>75.38</v>
      </c>
      <c r="O15" s="34">
        <v>132.5</v>
      </c>
      <c r="P15" s="34">
        <v>69.63</v>
      </c>
      <c r="Q15" s="34">
        <v>161</v>
      </c>
      <c r="R15" s="34">
        <v>75.75</v>
      </c>
      <c r="S15" s="34">
        <v>95</v>
      </c>
      <c r="T15" s="34">
        <v>136.75</v>
      </c>
      <c r="U15" s="34">
        <v>105.5</v>
      </c>
      <c r="V15" s="34">
        <v>83.25</v>
      </c>
      <c r="W15" s="406">
        <f t="shared" si="2"/>
        <v>-8.1125827814569451</v>
      </c>
      <c r="X15" s="307"/>
      <c r="Y15" s="307"/>
    </row>
    <row r="16" spans="1:25" x14ac:dyDescent="0.25">
      <c r="A16" s="51" t="s">
        <v>54</v>
      </c>
      <c r="B16" s="40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5">
        <v>174.7</v>
      </c>
      <c r="N16" s="40">
        <v>142.68</v>
      </c>
      <c r="O16" s="34">
        <v>26.63</v>
      </c>
      <c r="P16" s="34">
        <v>44.03</v>
      </c>
      <c r="Q16" s="34">
        <v>56.73</v>
      </c>
      <c r="R16" s="34">
        <v>38.5</v>
      </c>
      <c r="S16" s="34">
        <v>60.3</v>
      </c>
      <c r="T16" s="34">
        <v>12.07</v>
      </c>
      <c r="U16" s="34">
        <v>52.8</v>
      </c>
      <c r="V16" s="34">
        <v>52.5</v>
      </c>
      <c r="W16" s="406">
        <f t="shared" si="2"/>
        <v>-38.682550805886471</v>
      </c>
      <c r="X16" s="307"/>
      <c r="Y16" s="307"/>
    </row>
    <row r="17" spans="1:25" x14ac:dyDescent="0.25">
      <c r="A17" s="51" t="s">
        <v>55</v>
      </c>
      <c r="B17" s="46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43">
        <v>120.15</v>
      </c>
      <c r="N17" s="40">
        <v>106.85</v>
      </c>
      <c r="O17" s="34">
        <v>33.1</v>
      </c>
      <c r="P17" s="34">
        <v>50.98</v>
      </c>
      <c r="Q17" s="34">
        <v>122.05</v>
      </c>
      <c r="R17" s="34">
        <v>80.900000000000006</v>
      </c>
      <c r="S17" s="34">
        <v>118</v>
      </c>
      <c r="T17" s="34">
        <v>57.95</v>
      </c>
      <c r="U17" s="34">
        <v>26.58</v>
      </c>
      <c r="V17" s="34">
        <v>69.3</v>
      </c>
      <c r="W17" s="514">
        <f t="shared" si="2"/>
        <v>-18.880955167973788</v>
      </c>
      <c r="X17" s="307"/>
      <c r="Y17" s="307"/>
    </row>
    <row r="18" spans="1:25" x14ac:dyDescent="0.25">
      <c r="A18" s="51" t="s">
        <v>34</v>
      </c>
      <c r="B18" s="40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5">
        <v>2125.7800000000002</v>
      </c>
      <c r="N18" s="40">
        <v>2952.36</v>
      </c>
      <c r="O18" s="34">
        <v>5211.57</v>
      </c>
      <c r="P18" s="34">
        <v>2680.03</v>
      </c>
      <c r="Q18" s="34">
        <v>164.5</v>
      </c>
      <c r="R18" s="34">
        <v>912.49</v>
      </c>
      <c r="S18" s="34">
        <v>3884.13</v>
      </c>
      <c r="T18" s="34">
        <v>6871.22</v>
      </c>
      <c r="U18" s="34">
        <v>7657.64</v>
      </c>
      <c r="V18" s="34">
        <v>3476.3</v>
      </c>
      <c r="W18" s="406">
        <f t="shared" si="2"/>
        <v>621.62829800925829</v>
      </c>
      <c r="X18" s="307"/>
      <c r="Y18" s="307"/>
    </row>
    <row r="19" spans="1:25" x14ac:dyDescent="0.25">
      <c r="A19" s="51" t="s">
        <v>42</v>
      </c>
      <c r="B19" s="40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5">
        <v>593.67999999999995</v>
      </c>
      <c r="N19" s="40">
        <v>613.13</v>
      </c>
      <c r="O19" s="34">
        <v>545.20000000000005</v>
      </c>
      <c r="P19" s="34">
        <v>639.41999999999996</v>
      </c>
      <c r="Q19" s="34">
        <v>667.02</v>
      </c>
      <c r="R19" s="34">
        <v>712.13</v>
      </c>
      <c r="S19" s="34">
        <v>547</v>
      </c>
      <c r="T19" s="34">
        <v>777.8</v>
      </c>
      <c r="U19" s="34">
        <v>646.36</v>
      </c>
      <c r="V19" s="34">
        <v>610.73</v>
      </c>
      <c r="W19" s="406">
        <f t="shared" si="2"/>
        <v>26.652288422056781</v>
      </c>
      <c r="X19" s="307"/>
      <c r="Y19" s="307"/>
    </row>
    <row r="20" spans="1:25" x14ac:dyDescent="0.25">
      <c r="A20" s="51" t="s">
        <v>266</v>
      </c>
      <c r="B20" s="40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5">
        <v>901.55</v>
      </c>
      <c r="N20" s="40">
        <v>1401.38</v>
      </c>
      <c r="O20" s="34">
        <v>1523.48</v>
      </c>
      <c r="P20" s="34">
        <v>1701.9</v>
      </c>
      <c r="Q20" s="34">
        <v>1967.27</v>
      </c>
      <c r="R20" s="34">
        <v>2060.92</v>
      </c>
      <c r="S20" s="34">
        <v>2452.2199999999998</v>
      </c>
      <c r="T20" s="34">
        <v>1510.63</v>
      </c>
      <c r="U20" s="34">
        <v>2008.7</v>
      </c>
      <c r="V20" s="34">
        <v>3445.72</v>
      </c>
      <c r="W20" s="406">
        <f t="shared" si="2"/>
        <v>-18.026383090080767</v>
      </c>
      <c r="X20" s="307"/>
      <c r="Y20" s="307"/>
    </row>
    <row r="21" spans="1:25" x14ac:dyDescent="0.25">
      <c r="A21" s="51" t="s">
        <v>56</v>
      </c>
      <c r="B21" s="40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5">
        <v>368</v>
      </c>
      <c r="N21" s="40">
        <v>328.63</v>
      </c>
      <c r="O21" s="34">
        <v>230</v>
      </c>
      <c r="P21" s="34">
        <v>428.5</v>
      </c>
      <c r="Q21" s="34">
        <v>2.5</v>
      </c>
      <c r="R21" s="34">
        <v>294.26</v>
      </c>
      <c r="S21" s="34">
        <v>111</v>
      </c>
      <c r="T21" s="34">
        <v>203.87</v>
      </c>
      <c r="U21" s="34">
        <v>261</v>
      </c>
      <c r="V21" s="34">
        <v>348.55</v>
      </c>
      <c r="W21" s="406">
        <f t="shared" si="2"/>
        <v>-36.872894555728621</v>
      </c>
      <c r="X21" s="307"/>
      <c r="Y21" s="307"/>
    </row>
    <row r="22" spans="1:25" x14ac:dyDescent="0.25">
      <c r="A22" s="51" t="s">
        <v>35</v>
      </c>
      <c r="B22" s="40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5">
        <v>243.25</v>
      </c>
      <c r="N22" s="40">
        <v>194</v>
      </c>
      <c r="O22" s="34">
        <v>80.78</v>
      </c>
      <c r="P22" s="34">
        <v>226.51</v>
      </c>
      <c r="Q22" s="34">
        <v>199.5</v>
      </c>
      <c r="R22" s="34">
        <v>109</v>
      </c>
      <c r="S22" s="34">
        <v>55.5</v>
      </c>
      <c r="T22" s="34">
        <v>90.38</v>
      </c>
      <c r="U22" s="34">
        <v>131.38</v>
      </c>
      <c r="V22" s="34">
        <v>74.38</v>
      </c>
      <c r="W22" s="406">
        <f t="shared" si="2"/>
        <v>-74.776180141074349</v>
      </c>
      <c r="X22" s="307"/>
      <c r="Y22" s="307"/>
    </row>
    <row r="23" spans="1:25" x14ac:dyDescent="0.25">
      <c r="A23" s="51" t="s">
        <v>43</v>
      </c>
      <c r="B23" s="40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5">
        <v>2642.8</v>
      </c>
      <c r="N23" s="40">
        <v>2900.36</v>
      </c>
      <c r="O23" s="34">
        <v>1832.75</v>
      </c>
      <c r="P23" s="34">
        <v>2886</v>
      </c>
      <c r="Q23" s="34">
        <v>3345.89</v>
      </c>
      <c r="R23" s="34">
        <v>3158.76</v>
      </c>
      <c r="S23" s="34">
        <v>3203.87</v>
      </c>
      <c r="T23" s="34">
        <v>3163.54</v>
      </c>
      <c r="U23" s="34">
        <v>3496.67</v>
      </c>
      <c r="V23" s="34">
        <v>1995.97</v>
      </c>
      <c r="W23" s="406">
        <f t="shared" si="2"/>
        <v>2.0361528315969268</v>
      </c>
      <c r="X23" s="307"/>
      <c r="Y23" s="307"/>
    </row>
    <row r="24" spans="1:25" x14ac:dyDescent="0.25">
      <c r="A24" s="51" t="s">
        <v>44</v>
      </c>
      <c r="B24" s="40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5">
        <v>183.25</v>
      </c>
      <c r="N24" s="40">
        <v>283.5</v>
      </c>
      <c r="O24" s="34">
        <v>190.63</v>
      </c>
      <c r="P24" s="34">
        <v>278.5</v>
      </c>
      <c r="Q24" s="34">
        <v>280.88</v>
      </c>
      <c r="R24" s="34">
        <v>338</v>
      </c>
      <c r="S24" s="34">
        <v>163.25</v>
      </c>
      <c r="T24" s="34">
        <v>281.17</v>
      </c>
      <c r="U24" s="34">
        <v>259</v>
      </c>
      <c r="V24" s="34">
        <v>177</v>
      </c>
      <c r="W24" s="406">
        <f t="shared" si="2"/>
        <v>18.943619380417974</v>
      </c>
      <c r="X24" s="307"/>
      <c r="Y24" s="307"/>
    </row>
    <row r="25" spans="1:25" x14ac:dyDescent="0.25">
      <c r="A25" s="51" t="s">
        <v>45</v>
      </c>
      <c r="B25" s="40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5">
        <v>7886.81</v>
      </c>
      <c r="N25" s="40">
        <v>4309.63</v>
      </c>
      <c r="O25" s="34">
        <v>3508.59</v>
      </c>
      <c r="P25" s="34">
        <v>2691.4</v>
      </c>
      <c r="Q25" s="34">
        <v>1050.28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406" t="str">
        <f t="shared" si="2"/>
        <v>-</v>
      </c>
      <c r="X25" s="307"/>
      <c r="Y25" s="307"/>
    </row>
    <row r="26" spans="1:25" s="270" customFormat="1" x14ac:dyDescent="0.25">
      <c r="A26" s="446" t="s">
        <v>36</v>
      </c>
      <c r="B26" s="264">
        <v>3309.27</v>
      </c>
      <c r="C26" s="265">
        <v>3334.17</v>
      </c>
      <c r="D26" s="265">
        <v>3920.44</v>
      </c>
      <c r="E26" s="265">
        <v>3482.94</v>
      </c>
      <c r="F26" s="265">
        <v>3528.45</v>
      </c>
      <c r="G26" s="265">
        <v>2741.1</v>
      </c>
      <c r="H26" s="265">
        <v>2608.92</v>
      </c>
      <c r="I26" s="265">
        <v>2950.44</v>
      </c>
      <c r="J26" s="265">
        <v>2661.11</v>
      </c>
      <c r="K26" s="265">
        <v>3148</v>
      </c>
      <c r="L26" s="265">
        <v>2849.49</v>
      </c>
      <c r="M26" s="267">
        <v>1719.34</v>
      </c>
      <c r="N26" s="264">
        <v>2920.68</v>
      </c>
      <c r="O26" s="266">
        <v>2677.68</v>
      </c>
      <c r="P26" s="266">
        <v>3500.69</v>
      </c>
      <c r="Q26" s="266">
        <v>3732.8</v>
      </c>
      <c r="R26" s="266">
        <v>3256.91</v>
      </c>
      <c r="S26" s="266">
        <v>3344.64</v>
      </c>
      <c r="T26" s="266">
        <v>4122.55</v>
      </c>
      <c r="U26" s="266">
        <v>4762.6899999999996</v>
      </c>
      <c r="V26" s="266">
        <v>3587.61</v>
      </c>
      <c r="W26" s="515">
        <f t="shared" si="2"/>
        <v>34.816298461920027</v>
      </c>
      <c r="X26" s="307"/>
      <c r="Y26" s="307"/>
    </row>
    <row r="27" spans="1:25" x14ac:dyDescent="0.25">
      <c r="A27" s="51" t="s">
        <v>49</v>
      </c>
      <c r="B27" s="40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5">
        <v>0</v>
      </c>
      <c r="N27" s="40">
        <v>5.5</v>
      </c>
      <c r="O27" s="34">
        <v>4.13</v>
      </c>
      <c r="P27" s="34">
        <v>55.83</v>
      </c>
      <c r="Q27" s="34">
        <v>88.88</v>
      </c>
      <c r="R27" s="34">
        <v>92.13</v>
      </c>
      <c r="S27" s="34">
        <v>6.5</v>
      </c>
      <c r="T27" s="34">
        <v>27</v>
      </c>
      <c r="U27" s="34">
        <v>8.5500000000000007</v>
      </c>
      <c r="V27" s="34">
        <v>2.5</v>
      </c>
      <c r="W27" s="406">
        <f t="shared" si="2"/>
        <v>-98.693220427578282</v>
      </c>
      <c r="X27" s="307"/>
      <c r="Y27" s="307"/>
    </row>
    <row r="28" spans="1:25" x14ac:dyDescent="0.25">
      <c r="A28" s="51" t="s">
        <v>57</v>
      </c>
      <c r="B28" s="40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5">
        <v>0</v>
      </c>
      <c r="N28" s="40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10</v>
      </c>
      <c r="V28" s="34">
        <v>0</v>
      </c>
      <c r="W28" s="406" t="str">
        <f t="shared" si="2"/>
        <v>-</v>
      </c>
      <c r="X28" s="307"/>
      <c r="Y28" s="307"/>
    </row>
    <row r="29" spans="1:25" x14ac:dyDescent="0.25">
      <c r="A29" s="51" t="s">
        <v>58</v>
      </c>
      <c r="B29" s="40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5">
        <v>1694.91</v>
      </c>
      <c r="N29" s="40">
        <f>+[1]D_Fresco_Especie!D29</f>
        <v>1304.76</v>
      </c>
      <c r="O29" s="34">
        <f>+[1]D_Fresco_Especie!E29</f>
        <v>1351.92</v>
      </c>
      <c r="P29" s="34">
        <v>1240.68</v>
      </c>
      <c r="Q29" s="34">
        <v>1274.79</v>
      </c>
      <c r="R29" s="34">
        <v>933.43</v>
      </c>
      <c r="S29" s="34">
        <v>1208.99</v>
      </c>
      <c r="T29" s="34">
        <v>1107.97</v>
      </c>
      <c r="U29" s="34">
        <v>756.55</v>
      </c>
      <c r="V29" s="34">
        <v>616.54</v>
      </c>
      <c r="W29" s="406">
        <f t="shared" si="2"/>
        <v>-70.01147904587728</v>
      </c>
      <c r="X29" s="307"/>
      <c r="Y29" s="307"/>
    </row>
    <row r="30" spans="1:25" x14ac:dyDescent="0.25">
      <c r="A30" s="52" t="s">
        <v>59</v>
      </c>
      <c r="B30" s="47">
        <v>5379.41</v>
      </c>
      <c r="C30" s="42">
        <v>6622.39</v>
      </c>
      <c r="D30" s="42">
        <v>5688.71</v>
      </c>
      <c r="E30" s="42">
        <v>4222.55</v>
      </c>
      <c r="F30" s="42">
        <v>5008.6899999999996</v>
      </c>
      <c r="G30" s="42">
        <v>7232.68</v>
      </c>
      <c r="H30" s="42">
        <v>7205.26</v>
      </c>
      <c r="I30" s="42">
        <v>7821.2</v>
      </c>
      <c r="J30" s="42">
        <v>7087.39</v>
      </c>
      <c r="K30" s="42">
        <v>7477.63</v>
      </c>
      <c r="L30" s="42">
        <v>8130.22</v>
      </c>
      <c r="M30" s="344">
        <v>9985.58</v>
      </c>
      <c r="N30" s="287">
        <v>8602.2800000000007</v>
      </c>
      <c r="O30" s="407">
        <v>6943.37</v>
      </c>
      <c r="P30" s="407">
        <v>7585.47</v>
      </c>
      <c r="Q30" s="407">
        <v>6960</v>
      </c>
      <c r="R30" s="407">
        <v>11133.43</v>
      </c>
      <c r="S30" s="407">
        <v>9098.61</v>
      </c>
      <c r="T30" s="407">
        <v>10547.25</v>
      </c>
      <c r="U30" s="407">
        <v>10243.02</v>
      </c>
      <c r="V30" s="407">
        <v>9673.2800000000007</v>
      </c>
      <c r="W30" s="516">
        <f>+IFERROR((V30/J30-1)*100,"-")</f>
        <v>36.48578672825964</v>
      </c>
      <c r="X30" s="307"/>
      <c r="Y30" s="307"/>
    </row>
    <row r="31" spans="1:25" x14ac:dyDescent="0.25">
      <c r="A31" s="2" t="s">
        <v>23</v>
      </c>
      <c r="O31" s="304"/>
      <c r="P31" s="304"/>
      <c r="Q31" s="304"/>
      <c r="R31" s="304"/>
      <c r="S31" s="304"/>
      <c r="T31" s="304"/>
      <c r="U31" s="304"/>
      <c r="V31" s="304"/>
      <c r="X31" s="307"/>
      <c r="Y31" s="307"/>
    </row>
    <row r="32" spans="1:25" x14ac:dyDescent="0.25">
      <c r="A32" s="2" t="s">
        <v>24</v>
      </c>
      <c r="B32" s="215"/>
      <c r="O32" s="304"/>
      <c r="P32" s="304"/>
      <c r="Q32" s="304"/>
      <c r="R32" s="304"/>
      <c r="S32" s="304"/>
      <c r="T32" s="304"/>
      <c r="U32" s="304"/>
      <c r="V32" s="304"/>
      <c r="X32" s="307"/>
      <c r="Y32" s="307"/>
    </row>
    <row r="33" spans="1:25" x14ac:dyDescent="0.25">
      <c r="A33" s="3" t="s">
        <v>207</v>
      </c>
      <c r="O33" s="304"/>
      <c r="P33" s="304"/>
      <c r="Q33" s="304"/>
      <c r="R33" s="304"/>
      <c r="S33" s="304"/>
      <c r="T33" s="304"/>
      <c r="U33" s="304"/>
      <c r="V33" s="304"/>
      <c r="X33" s="307"/>
      <c r="Y33" s="307"/>
    </row>
  </sheetData>
  <mergeCells count="3">
    <mergeCell ref="N6:W6"/>
    <mergeCell ref="B6:M6"/>
    <mergeCell ref="A6:A7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6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S18" sqref="S18"/>
    </sheetView>
  </sheetViews>
  <sheetFormatPr baseColWidth="10" defaultRowHeight="15" x14ac:dyDescent="0.25"/>
  <cols>
    <col min="1" max="1" width="16.7109375" customWidth="1"/>
    <col min="2" max="3" width="6.85546875" bestFit="1" customWidth="1"/>
    <col min="4" max="5" width="7.85546875" style="307" bestFit="1" customWidth="1"/>
    <col min="6" max="14" width="6.85546875" style="307" bestFit="1" customWidth="1"/>
    <col min="15" max="16" width="7.85546875" style="307" bestFit="1" customWidth="1"/>
    <col min="17" max="19" width="6.85546875" style="307" bestFit="1" customWidth="1"/>
    <col min="20" max="22" width="6.85546875" style="307" customWidth="1"/>
    <col min="23" max="23" width="10.5703125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x14ac:dyDescent="0.25">
      <c r="A3" s="57" t="s">
        <v>60</v>
      </c>
    </row>
    <row r="4" spans="1:23" x14ac:dyDescent="0.25">
      <c r="A4" s="55" t="s">
        <v>248</v>
      </c>
    </row>
    <row r="5" spans="1:23" x14ac:dyDescent="0.25">
      <c r="A5" s="56" t="s">
        <v>211</v>
      </c>
    </row>
    <row r="6" spans="1:23" x14ac:dyDescent="0.25">
      <c r="A6" s="545" t="s">
        <v>26</v>
      </c>
      <c r="B6" s="527">
        <v>2018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0">
        <v>2019</v>
      </c>
      <c r="O6" s="530"/>
      <c r="P6" s="530"/>
      <c r="Q6" s="530"/>
      <c r="R6" s="530"/>
      <c r="S6" s="530"/>
      <c r="T6" s="530"/>
      <c r="U6" s="530"/>
      <c r="V6" s="530"/>
      <c r="W6" s="530"/>
    </row>
    <row r="7" spans="1:23" ht="25.5" x14ac:dyDescent="0.25">
      <c r="A7" s="546"/>
      <c r="B7" s="448" t="s">
        <v>1</v>
      </c>
      <c r="C7" s="448" t="s">
        <v>2</v>
      </c>
      <c r="D7" s="448" t="s">
        <v>3</v>
      </c>
      <c r="E7" s="448" t="s">
        <v>4</v>
      </c>
      <c r="F7" s="448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500" t="s">
        <v>1</v>
      </c>
      <c r="O7" s="500" t="s">
        <v>2</v>
      </c>
      <c r="P7" s="500" t="s">
        <v>3</v>
      </c>
      <c r="Q7" s="500" t="s">
        <v>4</v>
      </c>
      <c r="R7" s="485" t="s">
        <v>5</v>
      </c>
      <c r="S7" s="500" t="s">
        <v>6</v>
      </c>
      <c r="T7" s="500" t="s">
        <v>7</v>
      </c>
      <c r="U7" s="500" t="s">
        <v>8</v>
      </c>
      <c r="V7" s="512" t="s">
        <v>9</v>
      </c>
      <c r="W7" s="512" t="s">
        <v>275</v>
      </c>
    </row>
    <row r="8" spans="1:23" x14ac:dyDescent="0.25">
      <c r="A8" s="206" t="s">
        <v>13</v>
      </c>
      <c r="B8" s="285">
        <f t="shared" ref="B8:Q8" si="0">SUM(B9:B23)</f>
        <v>7850.5599999999995</v>
      </c>
      <c r="C8" s="222">
        <f t="shared" si="0"/>
        <v>9694.0600000000013</v>
      </c>
      <c r="D8" s="222">
        <f t="shared" si="0"/>
        <v>16479</v>
      </c>
      <c r="E8" s="222">
        <f t="shared" si="0"/>
        <v>13643.480000000001</v>
      </c>
      <c r="F8" s="222">
        <f t="shared" si="0"/>
        <v>12257.09</v>
      </c>
      <c r="G8" s="222">
        <f t="shared" si="0"/>
        <v>6082.21</v>
      </c>
      <c r="H8" s="222">
        <f t="shared" si="0"/>
        <v>4646.09</v>
      </c>
      <c r="I8" s="222">
        <f t="shared" si="0"/>
        <v>11593.08</v>
      </c>
      <c r="J8" s="222">
        <f t="shared" si="0"/>
        <v>7428.4500000000007</v>
      </c>
      <c r="K8" s="222">
        <f t="shared" si="0"/>
        <v>15763.850000000002</v>
      </c>
      <c r="L8" s="222">
        <f t="shared" si="0"/>
        <v>16234.17</v>
      </c>
      <c r="M8" s="222">
        <f t="shared" si="0"/>
        <v>10147.210000000001</v>
      </c>
      <c r="N8" s="233">
        <f t="shared" si="0"/>
        <v>14744.390000000001</v>
      </c>
      <c r="O8" s="222">
        <f t="shared" si="0"/>
        <v>21014.629999999997</v>
      </c>
      <c r="P8" s="222">
        <f t="shared" si="0"/>
        <v>21443.739999999998</v>
      </c>
      <c r="Q8" s="222">
        <f t="shared" si="0"/>
        <v>11612.31</v>
      </c>
      <c r="R8" s="222">
        <f>SUM(R9:R23)</f>
        <v>11248.529999999999</v>
      </c>
      <c r="S8" s="222">
        <f>SUM(S9:S23)</f>
        <v>14216.330000000002</v>
      </c>
      <c r="T8" s="222">
        <f>SUM(T9:T23)</f>
        <v>12236.53</v>
      </c>
      <c r="U8" s="222">
        <f>SUM(U9:U23)</f>
        <v>12834.6</v>
      </c>
      <c r="V8" s="222">
        <f>SUM(V9:V23)</f>
        <v>6081.38</v>
      </c>
      <c r="W8" s="199">
        <f>+IFERROR((V8/J8-1)*100,"-")</f>
        <v>-18.133931035411166</v>
      </c>
    </row>
    <row r="9" spans="1:23" x14ac:dyDescent="0.25">
      <c r="A9" s="97" t="s">
        <v>61</v>
      </c>
      <c r="B9" s="208">
        <v>1081.76</v>
      </c>
      <c r="C9" s="61">
        <v>2288.71</v>
      </c>
      <c r="D9" s="61">
        <v>1559.96</v>
      </c>
      <c r="E9" s="61">
        <v>1049.72</v>
      </c>
      <c r="F9" s="61">
        <v>1828.89</v>
      </c>
      <c r="G9" s="61">
        <v>1408.5</v>
      </c>
      <c r="H9" s="61">
        <v>1375.34</v>
      </c>
      <c r="I9" s="61">
        <v>1708.91</v>
      </c>
      <c r="J9" s="61">
        <v>1676.79</v>
      </c>
      <c r="K9" s="61">
        <v>3162.76</v>
      </c>
      <c r="L9" s="61">
        <v>3363.29</v>
      </c>
      <c r="M9" s="61">
        <v>2057.0300000000002</v>
      </c>
      <c r="N9" s="208">
        <v>3320.3</v>
      </c>
      <c r="O9" s="61">
        <v>1936.19</v>
      </c>
      <c r="P9" s="61">
        <v>2183.5100000000002</v>
      </c>
      <c r="Q9" s="61">
        <v>2403.4299999999998</v>
      </c>
      <c r="R9" s="61">
        <v>2597.96</v>
      </c>
      <c r="S9" s="61">
        <v>1703.38</v>
      </c>
      <c r="T9" s="61">
        <v>2759.65</v>
      </c>
      <c r="U9" s="61">
        <v>2659.08</v>
      </c>
      <c r="V9" s="61">
        <v>2459.0500000000002</v>
      </c>
      <c r="W9" s="362">
        <f>+IFERROR((V9/J9-1)*100,"-")</f>
        <v>46.65223432868757</v>
      </c>
    </row>
    <row r="10" spans="1:23" x14ac:dyDescent="0.25">
      <c r="A10" s="97" t="s">
        <v>62</v>
      </c>
      <c r="B10" s="208">
        <v>30.34</v>
      </c>
      <c r="C10" s="61">
        <v>213.56</v>
      </c>
      <c r="D10" s="61">
        <v>340.63</v>
      </c>
      <c r="E10" s="61">
        <v>333.1</v>
      </c>
      <c r="F10" s="61">
        <v>503.83</v>
      </c>
      <c r="G10" s="61">
        <v>217.3</v>
      </c>
      <c r="H10" s="61">
        <v>198.22</v>
      </c>
      <c r="I10" s="61">
        <v>223.06</v>
      </c>
      <c r="J10" s="61">
        <v>370.76</v>
      </c>
      <c r="K10" s="61">
        <v>321.67</v>
      </c>
      <c r="L10" s="61">
        <v>0</v>
      </c>
      <c r="M10" s="61">
        <v>374.38</v>
      </c>
      <c r="N10" s="208">
        <v>410.52</v>
      </c>
      <c r="O10" s="61">
        <v>276.92</v>
      </c>
      <c r="P10" s="61">
        <v>214.13</v>
      </c>
      <c r="Q10" s="61">
        <v>118.22</v>
      </c>
      <c r="R10" s="61">
        <v>238.38</v>
      </c>
      <c r="S10" s="61">
        <v>118.7</v>
      </c>
      <c r="T10" s="61">
        <v>237.41</v>
      </c>
      <c r="U10" s="61">
        <v>177.16</v>
      </c>
      <c r="V10" s="61">
        <v>121.44</v>
      </c>
      <c r="W10" s="362">
        <f t="shared" ref="W10:W22" si="1">+IFERROR((V10/J10-1)*100,"-")</f>
        <v>-67.245657568238215</v>
      </c>
    </row>
    <row r="11" spans="1:23" s="270" customFormat="1" x14ac:dyDescent="0.25">
      <c r="A11" s="246" t="s">
        <v>272</v>
      </c>
      <c r="B11" s="583"/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584"/>
      <c r="N11" s="583">
        <v>0.81</v>
      </c>
      <c r="O11" s="584">
        <v>10.25</v>
      </c>
      <c r="P11" s="584">
        <v>1032.57</v>
      </c>
      <c r="Q11" s="584">
        <v>818.21</v>
      </c>
      <c r="R11" s="584">
        <v>346.09</v>
      </c>
      <c r="S11" s="584">
        <v>419.74</v>
      </c>
      <c r="T11" s="584">
        <v>184.74</v>
      </c>
      <c r="U11" s="584">
        <v>683.54</v>
      </c>
      <c r="V11" s="584">
        <v>112.3</v>
      </c>
      <c r="W11" s="585" t="str">
        <f t="shared" si="1"/>
        <v>-</v>
      </c>
    </row>
    <row r="12" spans="1:23" s="270" customFormat="1" x14ac:dyDescent="0.25">
      <c r="A12" s="246" t="s">
        <v>271</v>
      </c>
      <c r="B12" s="586">
        <v>662.18</v>
      </c>
      <c r="C12" s="587">
        <v>563.37</v>
      </c>
      <c r="D12" s="587">
        <v>757.88</v>
      </c>
      <c r="E12" s="587">
        <v>703.46</v>
      </c>
      <c r="F12" s="587">
        <v>553.69000000000005</v>
      </c>
      <c r="G12" s="587">
        <v>557.47</v>
      </c>
      <c r="H12" s="587">
        <v>604.52</v>
      </c>
      <c r="I12" s="587">
        <v>109.27</v>
      </c>
      <c r="J12" s="587">
        <v>652.85</v>
      </c>
      <c r="K12" s="587">
        <v>597.33000000000004</v>
      </c>
      <c r="L12" s="587">
        <v>1258.21</v>
      </c>
      <c r="M12" s="587">
        <v>1298.52</v>
      </c>
      <c r="N12" s="586">
        <v>1094.69</v>
      </c>
      <c r="O12" s="587">
        <v>2282.54</v>
      </c>
      <c r="P12" s="587">
        <v>3759.39</v>
      </c>
      <c r="Q12" s="587">
        <v>1711.35</v>
      </c>
      <c r="R12" s="587">
        <v>882.22</v>
      </c>
      <c r="S12" s="587">
        <v>1409.88</v>
      </c>
      <c r="T12" s="587">
        <v>2026.51</v>
      </c>
      <c r="U12" s="587">
        <v>2268.08</v>
      </c>
      <c r="V12" s="587">
        <v>410.93</v>
      </c>
      <c r="W12" s="585">
        <f t="shared" si="1"/>
        <v>-37.055985295243929</v>
      </c>
    </row>
    <row r="13" spans="1:23" s="270" customFormat="1" x14ac:dyDescent="0.25">
      <c r="A13" s="246" t="s">
        <v>64</v>
      </c>
      <c r="B13" s="583">
        <v>5614.33</v>
      </c>
      <c r="C13" s="584">
        <v>6213.08</v>
      </c>
      <c r="D13" s="584">
        <v>12708.78</v>
      </c>
      <c r="E13" s="584">
        <v>10404.450000000001</v>
      </c>
      <c r="F13" s="584">
        <v>8356.01</v>
      </c>
      <c r="G13" s="584">
        <v>2793.69</v>
      </c>
      <c r="H13" s="584">
        <v>1568.72</v>
      </c>
      <c r="I13" s="584">
        <v>7224.52</v>
      </c>
      <c r="J13" s="584">
        <v>4466.46</v>
      </c>
      <c r="K13" s="584">
        <v>9019.2900000000009</v>
      </c>
      <c r="L13" s="584">
        <v>9592.5499999999993</v>
      </c>
      <c r="M13" s="584">
        <v>4293.5200000000004</v>
      </c>
      <c r="N13" s="583">
        <v>7036.98</v>
      </c>
      <c r="O13" s="584">
        <v>11336.52</v>
      </c>
      <c r="P13" s="584">
        <v>12283.19</v>
      </c>
      <c r="Q13" s="584">
        <v>5198.3999999999996</v>
      </c>
      <c r="R13" s="584">
        <v>4984.1899999999996</v>
      </c>
      <c r="S13" s="584">
        <v>8402.6</v>
      </c>
      <c r="T13" s="584">
        <v>4626.1099999999997</v>
      </c>
      <c r="U13" s="584">
        <v>4253.59</v>
      </c>
      <c r="V13" s="584">
        <v>2448.48</v>
      </c>
      <c r="W13" s="585">
        <f t="shared" si="1"/>
        <v>-45.180747168898861</v>
      </c>
    </row>
    <row r="14" spans="1:23" s="270" customFormat="1" x14ac:dyDescent="0.25">
      <c r="A14" s="246" t="s">
        <v>65</v>
      </c>
      <c r="B14" s="586">
        <v>0</v>
      </c>
      <c r="C14" s="587">
        <v>0</v>
      </c>
      <c r="D14" s="587">
        <v>0</v>
      </c>
      <c r="E14" s="587">
        <v>0</v>
      </c>
      <c r="F14" s="587">
        <v>0</v>
      </c>
      <c r="G14" s="587">
        <v>0</v>
      </c>
      <c r="H14" s="587">
        <v>0</v>
      </c>
      <c r="I14" s="587">
        <v>0</v>
      </c>
      <c r="J14" s="587">
        <v>0</v>
      </c>
      <c r="K14" s="587">
        <v>0</v>
      </c>
      <c r="L14" s="587">
        <v>0</v>
      </c>
      <c r="M14" s="587">
        <v>0</v>
      </c>
      <c r="N14" s="586">
        <v>0</v>
      </c>
      <c r="O14" s="587">
        <v>0</v>
      </c>
      <c r="P14" s="587">
        <v>446.74</v>
      </c>
      <c r="Q14" s="587">
        <v>0</v>
      </c>
      <c r="R14" s="587">
        <v>0</v>
      </c>
      <c r="S14" s="587">
        <v>0</v>
      </c>
      <c r="T14" s="587">
        <v>0</v>
      </c>
      <c r="U14" s="587">
        <v>0</v>
      </c>
      <c r="V14" s="587">
        <v>0</v>
      </c>
      <c r="W14" s="585" t="str">
        <f t="shared" si="1"/>
        <v>-</v>
      </c>
    </row>
    <row r="15" spans="1:23" s="270" customFormat="1" x14ac:dyDescent="0.25">
      <c r="A15" s="246" t="s">
        <v>66</v>
      </c>
      <c r="B15" s="586">
        <v>0</v>
      </c>
      <c r="C15" s="587">
        <v>61.2</v>
      </c>
      <c r="D15" s="587">
        <v>0</v>
      </c>
      <c r="E15" s="587">
        <v>0</v>
      </c>
      <c r="F15" s="587">
        <v>0</v>
      </c>
      <c r="G15" s="587">
        <v>0</v>
      </c>
      <c r="H15" s="587">
        <v>0</v>
      </c>
      <c r="I15" s="587">
        <v>0</v>
      </c>
      <c r="J15" s="587">
        <v>0</v>
      </c>
      <c r="K15" s="587">
        <v>75.400000000000006</v>
      </c>
      <c r="L15" s="587">
        <v>0</v>
      </c>
      <c r="M15" s="587">
        <v>0</v>
      </c>
      <c r="N15" s="586">
        <v>0</v>
      </c>
      <c r="O15" s="587">
        <v>22.97</v>
      </c>
      <c r="P15" s="587">
        <v>0</v>
      </c>
      <c r="Q15" s="587">
        <v>0</v>
      </c>
      <c r="R15" s="587">
        <v>0</v>
      </c>
      <c r="S15" s="587">
        <v>27.11</v>
      </c>
      <c r="T15" s="587">
        <v>62.42</v>
      </c>
      <c r="U15" s="587">
        <v>21.98</v>
      </c>
      <c r="V15" s="587">
        <v>10.4</v>
      </c>
      <c r="W15" s="585" t="str">
        <f t="shared" si="1"/>
        <v>-</v>
      </c>
    </row>
    <row r="16" spans="1:23" s="270" customFormat="1" x14ac:dyDescent="0.25">
      <c r="A16" s="246" t="s">
        <v>67</v>
      </c>
      <c r="B16" s="583">
        <v>167.31</v>
      </c>
      <c r="C16" s="584">
        <v>95.77</v>
      </c>
      <c r="D16" s="584">
        <v>358.4</v>
      </c>
      <c r="E16" s="584">
        <v>664.78</v>
      </c>
      <c r="F16" s="584">
        <v>55.45</v>
      </c>
      <c r="G16" s="584">
        <v>100.72</v>
      </c>
      <c r="H16" s="584">
        <v>17.73</v>
      </c>
      <c r="I16" s="584">
        <v>7.82</v>
      </c>
      <c r="J16" s="584">
        <v>0</v>
      </c>
      <c r="K16" s="584">
        <v>498.85</v>
      </c>
      <c r="L16" s="584">
        <v>22.78</v>
      </c>
      <c r="M16" s="584">
        <v>168.01</v>
      </c>
      <c r="N16" s="583">
        <v>8.7799999999999994</v>
      </c>
      <c r="O16" s="584">
        <v>36.82</v>
      </c>
      <c r="P16" s="584">
        <v>0</v>
      </c>
      <c r="Q16" s="584">
        <v>14.74</v>
      </c>
      <c r="R16" s="584">
        <v>0</v>
      </c>
      <c r="S16" s="584">
        <v>0</v>
      </c>
      <c r="T16" s="584">
        <v>18.16</v>
      </c>
      <c r="U16" s="584">
        <v>246.7</v>
      </c>
      <c r="V16" s="584">
        <v>34.17</v>
      </c>
      <c r="W16" s="585" t="str">
        <f t="shared" si="1"/>
        <v>-</v>
      </c>
    </row>
    <row r="17" spans="1:23" s="270" customFormat="1" x14ac:dyDescent="0.25">
      <c r="A17" s="246" t="s">
        <v>68</v>
      </c>
      <c r="B17" s="583">
        <v>0</v>
      </c>
      <c r="C17" s="584">
        <v>0</v>
      </c>
      <c r="D17" s="584">
        <v>0</v>
      </c>
      <c r="E17" s="584">
        <v>0</v>
      </c>
      <c r="F17" s="584">
        <v>0</v>
      </c>
      <c r="G17" s="584">
        <v>0</v>
      </c>
      <c r="H17" s="584">
        <v>0</v>
      </c>
      <c r="I17" s="584">
        <v>0</v>
      </c>
      <c r="J17" s="584">
        <v>0</v>
      </c>
      <c r="K17" s="584">
        <v>0</v>
      </c>
      <c r="L17" s="584">
        <v>0</v>
      </c>
      <c r="M17" s="584">
        <v>0</v>
      </c>
      <c r="N17" s="583">
        <v>0</v>
      </c>
      <c r="O17" s="584">
        <v>297.89999999999998</v>
      </c>
      <c r="P17" s="584">
        <v>0</v>
      </c>
      <c r="Q17" s="584">
        <v>0</v>
      </c>
      <c r="R17" s="584">
        <v>0</v>
      </c>
      <c r="S17" s="584">
        <v>0</v>
      </c>
      <c r="T17" s="584">
        <v>0</v>
      </c>
      <c r="U17" s="584">
        <v>0</v>
      </c>
      <c r="V17" s="584">
        <v>0</v>
      </c>
      <c r="W17" s="585" t="str">
        <f t="shared" si="1"/>
        <v>-</v>
      </c>
    </row>
    <row r="18" spans="1:23" s="270" customFormat="1" x14ac:dyDescent="0.25">
      <c r="A18" s="246" t="s">
        <v>69</v>
      </c>
      <c r="B18" s="583">
        <v>22.91</v>
      </c>
      <c r="C18" s="584">
        <v>117.26</v>
      </c>
      <c r="D18" s="584">
        <v>486.82</v>
      </c>
      <c r="E18" s="584">
        <v>249.14</v>
      </c>
      <c r="F18" s="584">
        <v>183.42</v>
      </c>
      <c r="G18" s="584">
        <v>427.04</v>
      </c>
      <c r="H18" s="584">
        <v>76.58</v>
      </c>
      <c r="I18" s="584">
        <v>516.74</v>
      </c>
      <c r="J18" s="584">
        <v>0</v>
      </c>
      <c r="K18" s="584">
        <v>1876.59</v>
      </c>
      <c r="L18" s="584">
        <v>1104.9100000000001</v>
      </c>
      <c r="M18" s="584">
        <v>786.6</v>
      </c>
      <c r="N18" s="583">
        <v>2181.86</v>
      </c>
      <c r="O18" s="584">
        <v>2487.1799999999998</v>
      </c>
      <c r="P18" s="584">
        <v>915.1</v>
      </c>
      <c r="Q18" s="584">
        <v>427.34</v>
      </c>
      <c r="R18" s="584">
        <v>1527.12</v>
      </c>
      <c r="S18" s="584">
        <v>836.6</v>
      </c>
      <c r="T18" s="584">
        <v>482.94</v>
      </c>
      <c r="U18" s="584">
        <v>1006.12</v>
      </c>
      <c r="V18" s="584">
        <v>106.92</v>
      </c>
      <c r="W18" s="585" t="str">
        <f t="shared" si="1"/>
        <v>-</v>
      </c>
    </row>
    <row r="19" spans="1:23" s="270" customFormat="1" x14ac:dyDescent="0.25">
      <c r="A19" s="246" t="s">
        <v>70</v>
      </c>
      <c r="B19" s="583">
        <v>10.34</v>
      </c>
      <c r="C19" s="584">
        <v>1</v>
      </c>
      <c r="D19" s="584">
        <v>8.56</v>
      </c>
      <c r="E19" s="584">
        <v>0</v>
      </c>
      <c r="F19" s="584">
        <v>551.9</v>
      </c>
      <c r="G19" s="584">
        <v>180.34</v>
      </c>
      <c r="H19" s="584">
        <v>244.06</v>
      </c>
      <c r="I19" s="584">
        <v>385.04</v>
      </c>
      <c r="J19" s="584">
        <v>246.54</v>
      </c>
      <c r="K19" s="584">
        <v>109.77</v>
      </c>
      <c r="L19" s="584">
        <v>287.08</v>
      </c>
      <c r="M19" s="584">
        <v>261.97000000000003</v>
      </c>
      <c r="N19" s="583">
        <v>527.74</v>
      </c>
      <c r="O19" s="584">
        <v>2193.0700000000002</v>
      </c>
      <c r="P19" s="584">
        <v>466.91</v>
      </c>
      <c r="Q19" s="584">
        <v>434.21</v>
      </c>
      <c r="R19" s="584">
        <v>268.32</v>
      </c>
      <c r="S19" s="584">
        <v>91.56</v>
      </c>
      <c r="T19" s="584">
        <v>478.51</v>
      </c>
      <c r="U19" s="584">
        <v>219.24</v>
      </c>
      <c r="V19" s="584">
        <v>236.38</v>
      </c>
      <c r="W19" s="585">
        <f t="shared" si="1"/>
        <v>-4.1210351261458555</v>
      </c>
    </row>
    <row r="20" spans="1:23" s="270" customFormat="1" x14ac:dyDescent="0.25">
      <c r="A20" s="246" t="s">
        <v>273</v>
      </c>
      <c r="B20" s="583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3">
        <v>7.37</v>
      </c>
      <c r="O20" s="584">
        <v>0</v>
      </c>
      <c r="P20" s="584">
        <v>0</v>
      </c>
      <c r="Q20" s="584">
        <v>0</v>
      </c>
      <c r="R20" s="584">
        <v>0</v>
      </c>
      <c r="S20" s="584">
        <v>0</v>
      </c>
      <c r="T20" s="584">
        <v>160.72999999999999</v>
      </c>
      <c r="U20" s="584">
        <v>536.99</v>
      </c>
      <c r="V20" s="584">
        <v>14.36</v>
      </c>
      <c r="W20" s="585" t="str">
        <f t="shared" si="1"/>
        <v>-</v>
      </c>
    </row>
    <row r="21" spans="1:23" x14ac:dyDescent="0.25">
      <c r="A21" s="97" t="s">
        <v>71</v>
      </c>
      <c r="B21" s="209">
        <v>213.98</v>
      </c>
      <c r="C21" s="62">
        <v>0</v>
      </c>
      <c r="D21" s="62">
        <v>38.15</v>
      </c>
      <c r="E21" s="62">
        <v>17.399999999999999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30.85</v>
      </c>
      <c r="L21" s="62">
        <v>84.79</v>
      </c>
      <c r="M21" s="62">
        <v>17.329999999999998</v>
      </c>
      <c r="N21" s="209">
        <v>0</v>
      </c>
      <c r="O21" s="62">
        <v>0</v>
      </c>
      <c r="P21" s="62">
        <v>18.760000000000002</v>
      </c>
      <c r="Q21" s="62">
        <v>43.29</v>
      </c>
      <c r="R21" s="62">
        <v>0</v>
      </c>
      <c r="S21" s="62">
        <v>14.3</v>
      </c>
      <c r="T21" s="62">
        <v>898.7</v>
      </c>
      <c r="U21" s="62">
        <v>519.72</v>
      </c>
      <c r="V21" s="62">
        <v>27.37</v>
      </c>
      <c r="W21" s="362" t="str">
        <f t="shared" si="1"/>
        <v>-</v>
      </c>
    </row>
    <row r="22" spans="1:23" x14ac:dyDescent="0.25">
      <c r="A22" s="97" t="s">
        <v>72</v>
      </c>
      <c r="B22" s="209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209">
        <v>50.15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19.96</v>
      </c>
      <c r="U22" s="62">
        <v>23.96</v>
      </c>
      <c r="V22" s="62">
        <v>0</v>
      </c>
      <c r="W22" s="362" t="str">
        <f t="shared" si="1"/>
        <v>-</v>
      </c>
    </row>
    <row r="23" spans="1:23" x14ac:dyDescent="0.25">
      <c r="A23" s="99" t="s">
        <v>73</v>
      </c>
      <c r="B23" s="210">
        <v>47.41</v>
      </c>
      <c r="C23" s="207">
        <v>140.11000000000001</v>
      </c>
      <c r="D23" s="207">
        <v>219.82</v>
      </c>
      <c r="E23" s="207">
        <v>221.43</v>
      </c>
      <c r="F23" s="207">
        <v>223.9</v>
      </c>
      <c r="G23" s="207">
        <v>397.15</v>
      </c>
      <c r="H23" s="207">
        <v>560.91999999999996</v>
      </c>
      <c r="I23" s="207">
        <v>1417.72</v>
      </c>
      <c r="J23" s="207">
        <v>15.05</v>
      </c>
      <c r="K23" s="207">
        <v>71.34</v>
      </c>
      <c r="L23" s="207">
        <v>520.55999999999995</v>
      </c>
      <c r="M23" s="207">
        <v>889.85</v>
      </c>
      <c r="N23" s="210">
        <v>105.19</v>
      </c>
      <c r="O23" s="207">
        <v>134.27000000000001</v>
      </c>
      <c r="P23" s="207">
        <v>123.44</v>
      </c>
      <c r="Q23" s="207">
        <v>443.12</v>
      </c>
      <c r="R23" s="207">
        <v>404.25</v>
      </c>
      <c r="S23" s="207">
        <v>1192.46</v>
      </c>
      <c r="T23" s="207">
        <v>280.69</v>
      </c>
      <c r="U23" s="207">
        <v>218.44</v>
      </c>
      <c r="V23" s="207">
        <v>99.58</v>
      </c>
      <c r="W23" s="363">
        <f>+IFERROR((V23/J23-1)*100,"-")</f>
        <v>561.66112956810628</v>
      </c>
    </row>
    <row r="24" spans="1:23" x14ac:dyDescent="0.25">
      <c r="A24" s="2" t="s">
        <v>23</v>
      </c>
      <c r="O24" s="61"/>
      <c r="P24" s="61"/>
      <c r="Q24" s="61"/>
      <c r="R24" s="61"/>
      <c r="S24" s="61"/>
      <c r="T24" s="61"/>
      <c r="U24" s="61"/>
      <c r="V24" s="61"/>
    </row>
    <row r="25" spans="1:23" x14ac:dyDescent="0.25">
      <c r="A25" s="2" t="s">
        <v>24</v>
      </c>
      <c r="O25" s="61"/>
      <c r="P25" s="61"/>
      <c r="Q25" s="61"/>
      <c r="R25" s="61"/>
      <c r="S25" s="61"/>
      <c r="T25" s="61"/>
      <c r="U25" s="61"/>
      <c r="V25" s="61"/>
    </row>
    <row r="26" spans="1:23" x14ac:dyDescent="0.25">
      <c r="A26" s="3" t="s">
        <v>207</v>
      </c>
      <c r="O26" s="61"/>
      <c r="P26" s="61"/>
      <c r="Q26" s="61"/>
      <c r="R26" s="61"/>
      <c r="S26" s="61"/>
      <c r="T26" s="61"/>
      <c r="U26" s="61"/>
      <c r="V26" s="61"/>
    </row>
  </sheetData>
  <mergeCells count="3">
    <mergeCell ref="A6:A7"/>
    <mergeCell ref="N6:W6"/>
    <mergeCell ref="B6:M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1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I37" sqref="H37:I37"/>
    </sheetView>
  </sheetViews>
  <sheetFormatPr baseColWidth="10" defaultRowHeight="15" x14ac:dyDescent="0.25"/>
  <cols>
    <col min="1" max="1" width="17.140625" customWidth="1"/>
    <col min="2" max="3" width="7.85546875" bestFit="1" customWidth="1"/>
    <col min="4" max="14" width="7.85546875" style="307" bestFit="1" customWidth="1"/>
    <col min="15" max="15" width="8.85546875" style="307" bestFit="1" customWidth="1"/>
    <col min="16" max="19" width="7.85546875" style="307" bestFit="1" customWidth="1"/>
    <col min="20" max="22" width="7.85546875" style="307" customWidth="1"/>
    <col min="23" max="23" width="11.42578125" customWidth="1"/>
  </cols>
  <sheetData>
    <row r="1" spans="1:23" x14ac:dyDescent="0.25">
      <c r="A1" s="29" t="s">
        <v>199</v>
      </c>
    </row>
    <row r="3" spans="1:23" x14ac:dyDescent="0.25">
      <c r="A3" s="14" t="s">
        <v>74</v>
      </c>
    </row>
    <row r="4" spans="1:23" x14ac:dyDescent="0.25">
      <c r="A4" s="55" t="s">
        <v>249</v>
      </c>
    </row>
    <row r="5" spans="1:23" x14ac:dyDescent="0.25">
      <c r="A5" s="56" t="s">
        <v>211</v>
      </c>
    </row>
    <row r="6" spans="1:23" x14ac:dyDescent="0.25">
      <c r="A6" s="531" t="s">
        <v>26</v>
      </c>
      <c r="B6" s="547">
        <v>2018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8"/>
      <c r="N6" s="535">
        <v>2019</v>
      </c>
      <c r="O6" s="549"/>
      <c r="P6" s="549"/>
      <c r="Q6" s="549"/>
      <c r="R6" s="549"/>
      <c r="S6" s="549"/>
      <c r="T6" s="549"/>
      <c r="U6" s="549"/>
      <c r="V6" s="549"/>
      <c r="W6" s="550"/>
    </row>
    <row r="7" spans="1:23" ht="25.5" x14ac:dyDescent="0.25">
      <c r="A7" s="532"/>
      <c r="B7" s="451" t="s">
        <v>1</v>
      </c>
      <c r="C7" s="456" t="s">
        <v>2</v>
      </c>
      <c r="D7" s="456" t="s">
        <v>3</v>
      </c>
      <c r="E7" s="456" t="s">
        <v>4</v>
      </c>
      <c r="F7" s="456" t="s">
        <v>5</v>
      </c>
      <c r="G7" s="448" t="s">
        <v>6</v>
      </c>
      <c r="H7" s="448" t="s">
        <v>7</v>
      </c>
      <c r="I7" s="448" t="s">
        <v>8</v>
      </c>
      <c r="J7" s="448" t="s">
        <v>9</v>
      </c>
      <c r="K7" s="448" t="s">
        <v>10</v>
      </c>
      <c r="L7" s="448" t="s">
        <v>11</v>
      </c>
      <c r="M7" s="449" t="s">
        <v>12</v>
      </c>
      <c r="N7" s="457" t="s">
        <v>1</v>
      </c>
      <c r="O7" s="458" t="s">
        <v>2</v>
      </c>
      <c r="P7" s="448" t="s">
        <v>3</v>
      </c>
      <c r="Q7" s="458" t="s">
        <v>4</v>
      </c>
      <c r="R7" s="485" t="s">
        <v>5</v>
      </c>
      <c r="S7" s="494" t="s">
        <v>6</v>
      </c>
      <c r="T7" s="496" t="s">
        <v>7</v>
      </c>
      <c r="U7" s="500" t="s">
        <v>8</v>
      </c>
      <c r="V7" s="512" t="s">
        <v>9</v>
      </c>
      <c r="W7" s="512" t="s">
        <v>275</v>
      </c>
    </row>
    <row r="8" spans="1:23" x14ac:dyDescent="0.25">
      <c r="A8" s="37" t="s">
        <v>13</v>
      </c>
      <c r="B8" s="43">
        <v>37676.639999999992</v>
      </c>
      <c r="C8" s="32">
        <f t="shared" ref="C8:L8" si="0">SUM(C9:C33)</f>
        <v>59614.509999999987</v>
      </c>
      <c r="D8" s="32">
        <f t="shared" si="0"/>
        <v>74832.249999999985</v>
      </c>
      <c r="E8" s="32">
        <f t="shared" si="0"/>
        <v>66848.63</v>
      </c>
      <c r="F8" s="32">
        <f t="shared" si="0"/>
        <v>56473.039999999986</v>
      </c>
      <c r="G8" s="32">
        <f t="shared" si="0"/>
        <v>71877.16</v>
      </c>
      <c r="H8" s="32">
        <f t="shared" si="0"/>
        <v>34965.01</v>
      </c>
      <c r="I8" s="32">
        <f t="shared" si="0"/>
        <v>33475.26</v>
      </c>
      <c r="J8" s="32">
        <f t="shared" si="0"/>
        <v>19334.100000000002</v>
      </c>
      <c r="K8" s="32">
        <f t="shared" si="0"/>
        <v>38370.370000000017</v>
      </c>
      <c r="L8" s="32">
        <f t="shared" si="0"/>
        <v>35069.769999999997</v>
      </c>
      <c r="M8" s="32">
        <f t="shared" ref="M8:S8" si="1">+SUM(M9:M33)</f>
        <v>24457.62</v>
      </c>
      <c r="N8" s="43">
        <f t="shared" si="1"/>
        <v>83256.260000000009</v>
      </c>
      <c r="O8" s="32">
        <f t="shared" si="1"/>
        <v>107268.51</v>
      </c>
      <c r="P8" s="32">
        <f t="shared" si="1"/>
        <v>88560.290000000023</v>
      </c>
      <c r="Q8" s="32">
        <f t="shared" si="1"/>
        <v>51848.349999999991</v>
      </c>
      <c r="R8" s="32">
        <f t="shared" si="1"/>
        <v>43554.41</v>
      </c>
      <c r="S8" s="32">
        <f t="shared" si="1"/>
        <v>70271.14</v>
      </c>
      <c r="T8" s="32">
        <f>+SUM(T9:T33)</f>
        <v>67260.62</v>
      </c>
      <c r="U8" s="32">
        <f>+SUM(U9:U33)</f>
        <v>57768.14</v>
      </c>
      <c r="V8" s="32">
        <f>+SUM(V9:V33)</f>
        <v>44605.429999999986</v>
      </c>
      <c r="W8" s="35">
        <f>+IFERROR((V8/J8-1)*100,"-")</f>
        <v>130.70859259029373</v>
      </c>
    </row>
    <row r="9" spans="1:23" x14ac:dyDescent="0.25">
      <c r="A9" s="53" t="s">
        <v>75</v>
      </c>
      <c r="B9" s="41">
        <v>1830.07</v>
      </c>
      <c r="C9" s="28">
        <v>2121.98</v>
      </c>
      <c r="D9" s="28">
        <v>1674.84</v>
      </c>
      <c r="E9" s="28">
        <v>1580.82</v>
      </c>
      <c r="F9" s="28">
        <v>1456.22</v>
      </c>
      <c r="G9" s="28">
        <v>1531.09</v>
      </c>
      <c r="H9" s="28">
        <v>1669.74</v>
      </c>
      <c r="I9" s="28">
        <v>3380.77</v>
      </c>
      <c r="J9" s="28">
        <v>1627.12</v>
      </c>
      <c r="K9" s="28">
        <v>1688.4</v>
      </c>
      <c r="L9" s="28">
        <v>1413.77</v>
      </c>
      <c r="M9" s="28">
        <v>1572.09</v>
      </c>
      <c r="N9" s="41">
        <v>1458.53</v>
      </c>
      <c r="O9" s="34">
        <v>657.06</v>
      </c>
      <c r="P9" s="34">
        <v>993.05</v>
      </c>
      <c r="Q9" s="34">
        <v>1640.04</v>
      </c>
      <c r="R9" s="34">
        <v>1566.08</v>
      </c>
      <c r="S9" s="34">
        <v>1039.32</v>
      </c>
      <c r="T9" s="34">
        <v>953.88</v>
      </c>
      <c r="U9" s="34">
        <v>1046.82</v>
      </c>
      <c r="V9" s="34">
        <v>880.75</v>
      </c>
      <c r="W9" s="358">
        <f>+IFERROR((V9/J9-1)*100,"-")</f>
        <v>-45.870618024484976</v>
      </c>
    </row>
    <row r="10" spans="1:23" x14ac:dyDescent="0.25">
      <c r="A10" s="53" t="s">
        <v>224</v>
      </c>
      <c r="B10" s="286">
        <v>1166.83</v>
      </c>
      <c r="C10" s="34">
        <v>1014.72</v>
      </c>
      <c r="D10" s="34">
        <v>1222.28</v>
      </c>
      <c r="E10" s="34">
        <v>2752.02</v>
      </c>
      <c r="F10" s="34">
        <v>3279.2</v>
      </c>
      <c r="G10" s="34">
        <v>1791.01</v>
      </c>
      <c r="H10" s="34">
        <v>670.56</v>
      </c>
      <c r="I10" s="34">
        <v>1198.1099999999999</v>
      </c>
      <c r="J10" s="34">
        <v>1823.23</v>
      </c>
      <c r="K10" s="34">
        <v>1473.69</v>
      </c>
      <c r="L10" s="34">
        <v>1012.34</v>
      </c>
      <c r="M10" s="34">
        <v>982.96</v>
      </c>
      <c r="N10" s="286">
        <v>2950.38</v>
      </c>
      <c r="O10" s="34">
        <v>856.85</v>
      </c>
      <c r="P10" s="34">
        <v>3024.66</v>
      </c>
      <c r="Q10" s="34">
        <v>2539.94</v>
      </c>
      <c r="R10" s="34">
        <v>2031.67</v>
      </c>
      <c r="S10" s="34">
        <v>1569.07</v>
      </c>
      <c r="T10" s="34">
        <v>2118.41</v>
      </c>
      <c r="U10" s="34">
        <v>1559.84</v>
      </c>
      <c r="V10" s="34">
        <v>2790.25</v>
      </c>
      <c r="W10" s="36">
        <f t="shared" ref="W10:W32" si="2">+IFERROR((V10/J10-1)*100,"-")</f>
        <v>53.038837667216974</v>
      </c>
    </row>
    <row r="11" spans="1:23" x14ac:dyDescent="0.25">
      <c r="A11" s="53" t="s">
        <v>76</v>
      </c>
      <c r="B11" s="286">
        <v>1018.44</v>
      </c>
      <c r="C11" s="28">
        <v>1718.09</v>
      </c>
      <c r="D11" s="28">
        <v>1666.48</v>
      </c>
      <c r="E11" s="28">
        <v>2459.77</v>
      </c>
      <c r="F11" s="28">
        <v>1408.31</v>
      </c>
      <c r="G11" s="28">
        <v>1656.89</v>
      </c>
      <c r="H11" s="28">
        <v>501.67</v>
      </c>
      <c r="I11" s="28">
        <v>617.75</v>
      </c>
      <c r="J11" s="28">
        <v>36.799999999999997</v>
      </c>
      <c r="K11" s="28">
        <v>34.380000000000003</v>
      </c>
      <c r="L11" s="28">
        <v>29.32</v>
      </c>
      <c r="M11" s="28">
        <v>63.4</v>
      </c>
      <c r="N11" s="286">
        <v>139.77000000000001</v>
      </c>
      <c r="O11" s="34">
        <v>35.64</v>
      </c>
      <c r="P11" s="34">
        <v>1354.65</v>
      </c>
      <c r="Q11" s="34">
        <v>340.34</v>
      </c>
      <c r="R11" s="34">
        <v>405.1</v>
      </c>
      <c r="S11" s="34">
        <v>43.81</v>
      </c>
      <c r="T11" s="34">
        <v>81.84</v>
      </c>
      <c r="U11" s="34">
        <v>47.41</v>
      </c>
      <c r="V11" s="34">
        <v>42.19</v>
      </c>
      <c r="W11" s="358">
        <f t="shared" si="2"/>
        <v>14.646739130434794</v>
      </c>
    </row>
    <row r="12" spans="1:23" x14ac:dyDescent="0.25">
      <c r="A12" s="53" t="s">
        <v>61</v>
      </c>
      <c r="B12" s="286">
        <v>18417.62</v>
      </c>
      <c r="C12" s="28">
        <v>40098.69</v>
      </c>
      <c r="D12" s="28">
        <v>37895.599999999999</v>
      </c>
      <c r="E12" s="28">
        <v>48197.99</v>
      </c>
      <c r="F12" s="28">
        <v>38358.22</v>
      </c>
      <c r="G12" s="28">
        <v>45397.51</v>
      </c>
      <c r="H12" s="28">
        <v>19469.28</v>
      </c>
      <c r="I12" s="28">
        <v>9652.32</v>
      </c>
      <c r="J12" s="28">
        <v>5955.48</v>
      </c>
      <c r="K12" s="28">
        <v>10429.68</v>
      </c>
      <c r="L12" s="28">
        <v>7772.87</v>
      </c>
      <c r="M12" s="28">
        <v>11741.49</v>
      </c>
      <c r="N12" s="286">
        <v>49240.72</v>
      </c>
      <c r="O12" s="34">
        <v>48647.37</v>
      </c>
      <c r="P12" s="34">
        <v>60454.86</v>
      </c>
      <c r="Q12" s="34">
        <v>36879.449999999997</v>
      </c>
      <c r="R12" s="34">
        <v>22498.17</v>
      </c>
      <c r="S12" s="34">
        <v>26175.55</v>
      </c>
      <c r="T12" s="34">
        <v>35844.18</v>
      </c>
      <c r="U12" s="34">
        <v>26727.63</v>
      </c>
      <c r="V12" s="34">
        <v>17822.009999999998</v>
      </c>
      <c r="W12" s="358">
        <f t="shared" si="2"/>
        <v>199.25396441596646</v>
      </c>
    </row>
    <row r="13" spans="1:23" x14ac:dyDescent="0.25">
      <c r="A13" s="53" t="s">
        <v>62</v>
      </c>
      <c r="B13" s="286">
        <v>404.6</v>
      </c>
      <c r="C13" s="28">
        <v>1574.84</v>
      </c>
      <c r="D13" s="28">
        <v>2106.0300000000002</v>
      </c>
      <c r="E13" s="28">
        <v>390.56</v>
      </c>
      <c r="F13" s="28">
        <v>597.37</v>
      </c>
      <c r="G13" s="28">
        <v>2059.6799999999998</v>
      </c>
      <c r="H13" s="28">
        <v>2368.69</v>
      </c>
      <c r="I13" s="28">
        <v>1129.3699999999999</v>
      </c>
      <c r="J13" s="28">
        <v>1072.03</v>
      </c>
      <c r="K13" s="28">
        <v>2741.51</v>
      </c>
      <c r="L13" s="28">
        <v>2503.7199999999998</v>
      </c>
      <c r="M13" s="28">
        <v>1699.51</v>
      </c>
      <c r="N13" s="286">
        <v>2370.6999999999998</v>
      </c>
      <c r="O13" s="34">
        <v>915.48</v>
      </c>
      <c r="P13" s="34">
        <v>2265.0700000000002</v>
      </c>
      <c r="Q13" s="34">
        <v>863</v>
      </c>
      <c r="R13" s="34">
        <v>1149.26</v>
      </c>
      <c r="S13" s="34">
        <v>336.65</v>
      </c>
      <c r="T13" s="34">
        <v>1979.91</v>
      </c>
      <c r="U13" s="34">
        <v>1961.28</v>
      </c>
      <c r="V13" s="34">
        <v>2655.74</v>
      </c>
      <c r="W13" s="358">
        <f t="shared" si="2"/>
        <v>147.7300075557587</v>
      </c>
    </row>
    <row r="14" spans="1:23" x14ac:dyDescent="0.25">
      <c r="A14" s="53" t="s">
        <v>77</v>
      </c>
      <c r="B14" s="286">
        <v>2245.6799999999998</v>
      </c>
      <c r="C14" s="28">
        <v>2849.99</v>
      </c>
      <c r="D14" s="28">
        <v>3368.64</v>
      </c>
      <c r="E14" s="28">
        <v>1863.65</v>
      </c>
      <c r="F14" s="28">
        <v>3228.91</v>
      </c>
      <c r="G14" s="28">
        <v>1643.97</v>
      </c>
      <c r="H14" s="28">
        <v>1660.64</v>
      </c>
      <c r="I14" s="28">
        <v>2160.91</v>
      </c>
      <c r="J14" s="28">
        <v>2317.4499999999998</v>
      </c>
      <c r="K14" s="28">
        <v>757.32</v>
      </c>
      <c r="L14" s="28">
        <v>2349.87</v>
      </c>
      <c r="M14" s="28">
        <v>1967.82</v>
      </c>
      <c r="N14" s="286">
        <v>0</v>
      </c>
      <c r="O14" s="34">
        <v>44.02</v>
      </c>
      <c r="P14" s="34">
        <v>1611.52</v>
      </c>
      <c r="Q14" s="34">
        <v>1979.7</v>
      </c>
      <c r="R14" s="34">
        <v>166.25</v>
      </c>
      <c r="S14" s="34">
        <v>234.93</v>
      </c>
      <c r="T14" s="34">
        <v>2176.86</v>
      </c>
      <c r="U14" s="34">
        <v>518.84</v>
      </c>
      <c r="V14" s="34">
        <v>7.31</v>
      </c>
      <c r="W14" s="358">
        <f t="shared" si="2"/>
        <v>-99.684567088826086</v>
      </c>
    </row>
    <row r="15" spans="1:23" s="270" customFormat="1" x14ac:dyDescent="0.25">
      <c r="A15" s="53" t="s">
        <v>237</v>
      </c>
      <c r="B15" s="356">
        <v>0</v>
      </c>
      <c r="C15" s="355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5">
        <v>0</v>
      </c>
      <c r="K15" s="355">
        <v>0</v>
      </c>
      <c r="L15" s="355">
        <v>0</v>
      </c>
      <c r="M15" s="355">
        <v>0</v>
      </c>
      <c r="N15" s="356">
        <v>1256.58</v>
      </c>
      <c r="O15" s="34">
        <v>1228.82</v>
      </c>
      <c r="P15" s="34">
        <v>1431.77</v>
      </c>
      <c r="Q15" s="34">
        <v>642.26</v>
      </c>
      <c r="R15" s="34">
        <v>435.67</v>
      </c>
      <c r="S15" s="34">
        <v>185.64</v>
      </c>
      <c r="T15" s="34">
        <v>215.77</v>
      </c>
      <c r="U15" s="34">
        <v>311.67</v>
      </c>
      <c r="V15" s="34">
        <v>457.73</v>
      </c>
      <c r="W15" s="359" t="str">
        <f t="shared" si="2"/>
        <v>-</v>
      </c>
    </row>
    <row r="16" spans="1:23" s="270" customFormat="1" x14ac:dyDescent="0.25">
      <c r="A16" s="53" t="s">
        <v>271</v>
      </c>
      <c r="B16" s="356">
        <v>0</v>
      </c>
      <c r="C16" s="355">
        <v>0</v>
      </c>
      <c r="D16" s="355">
        <v>7413.79</v>
      </c>
      <c r="E16" s="355">
        <v>795.26</v>
      </c>
      <c r="F16" s="355">
        <v>286.25</v>
      </c>
      <c r="G16" s="355">
        <v>284.32</v>
      </c>
      <c r="H16" s="355">
        <v>359.73</v>
      </c>
      <c r="I16" s="355">
        <v>173.6</v>
      </c>
      <c r="J16" s="355">
        <v>327.14</v>
      </c>
      <c r="K16" s="355">
        <v>378.84</v>
      </c>
      <c r="L16" s="355">
        <v>374.87</v>
      </c>
      <c r="M16" s="355">
        <v>352.51</v>
      </c>
      <c r="N16" s="356">
        <v>3801.49</v>
      </c>
      <c r="O16" s="34">
        <v>9410.51</v>
      </c>
      <c r="P16" s="34">
        <v>3025.03</v>
      </c>
      <c r="Q16" s="34">
        <v>0</v>
      </c>
      <c r="R16" s="34">
        <v>382.97</v>
      </c>
      <c r="S16" s="34">
        <v>456.95</v>
      </c>
      <c r="T16" s="34">
        <v>1345.65</v>
      </c>
      <c r="U16" s="34">
        <v>1253.9000000000001</v>
      </c>
      <c r="V16" s="34">
        <v>590.69000000000005</v>
      </c>
      <c r="W16" s="346">
        <f t="shared" si="2"/>
        <v>80.561838968025953</v>
      </c>
    </row>
    <row r="17" spans="1:23" s="270" customFormat="1" x14ac:dyDescent="0.25">
      <c r="A17" s="53" t="s">
        <v>64</v>
      </c>
      <c r="B17" s="357">
        <v>601.28</v>
      </c>
      <c r="C17" s="355">
        <v>1238.24</v>
      </c>
      <c r="D17" s="355">
        <v>4413.1899999999996</v>
      </c>
      <c r="E17" s="355">
        <v>955.06</v>
      </c>
      <c r="F17" s="355">
        <v>1507.14</v>
      </c>
      <c r="G17" s="355">
        <v>9266.44</v>
      </c>
      <c r="H17" s="355">
        <v>1615.08</v>
      </c>
      <c r="I17" s="355">
        <v>764.79</v>
      </c>
      <c r="J17" s="355">
        <v>477.41</v>
      </c>
      <c r="K17" s="355">
        <v>4168.8599999999997</v>
      </c>
      <c r="L17" s="355">
        <v>991.72</v>
      </c>
      <c r="M17" s="355">
        <v>596.22</v>
      </c>
      <c r="N17" s="357">
        <v>563.54999999999995</v>
      </c>
      <c r="O17" s="34">
        <v>784.87</v>
      </c>
      <c r="P17" s="34">
        <v>785.13</v>
      </c>
      <c r="Q17" s="34">
        <v>740.51</v>
      </c>
      <c r="R17" s="34">
        <v>4632.82</v>
      </c>
      <c r="S17" s="34">
        <v>20957.2</v>
      </c>
      <c r="T17" s="34">
        <v>10483.620000000001</v>
      </c>
      <c r="U17" s="34">
        <v>10530.58</v>
      </c>
      <c r="V17" s="34">
        <v>6200.36</v>
      </c>
      <c r="W17" s="359">
        <f t="shared" si="2"/>
        <v>1198.7495025240357</v>
      </c>
    </row>
    <row r="18" spans="1:23" s="270" customFormat="1" x14ac:dyDescent="0.25">
      <c r="A18" s="53" t="s">
        <v>65</v>
      </c>
      <c r="B18" s="356">
        <v>305.45999999999998</v>
      </c>
      <c r="C18" s="266">
        <v>132.01</v>
      </c>
      <c r="D18" s="266">
        <v>132.19</v>
      </c>
      <c r="E18" s="266">
        <v>33.28</v>
      </c>
      <c r="F18" s="266">
        <v>83.78</v>
      </c>
      <c r="G18" s="266">
        <v>441.36</v>
      </c>
      <c r="H18" s="266">
        <v>358.28</v>
      </c>
      <c r="I18" s="266">
        <v>643.27</v>
      </c>
      <c r="J18" s="266">
        <v>256.68</v>
      </c>
      <c r="K18" s="266">
        <v>67.64</v>
      </c>
      <c r="L18" s="266">
        <v>156.74</v>
      </c>
      <c r="M18" s="266">
        <v>103.22</v>
      </c>
      <c r="N18" s="356">
        <v>92.51</v>
      </c>
      <c r="O18" s="34">
        <v>108.99</v>
      </c>
      <c r="P18" s="34">
        <v>1955.43</v>
      </c>
      <c r="Q18" s="34">
        <v>198.03</v>
      </c>
      <c r="R18" s="34">
        <v>2590.37</v>
      </c>
      <c r="S18" s="34">
        <v>5351.13</v>
      </c>
      <c r="T18" s="34">
        <v>1094.22</v>
      </c>
      <c r="U18" s="34">
        <v>1709.96</v>
      </c>
      <c r="V18" s="34">
        <v>661.53</v>
      </c>
      <c r="W18" s="360">
        <f t="shared" si="2"/>
        <v>157.72557269752218</v>
      </c>
    </row>
    <row r="19" spans="1:23" s="270" customFormat="1" x14ac:dyDescent="0.25">
      <c r="A19" s="53" t="s">
        <v>78</v>
      </c>
      <c r="B19" s="356">
        <v>0</v>
      </c>
      <c r="C19" s="266">
        <v>0</v>
      </c>
      <c r="D19" s="266">
        <v>0</v>
      </c>
      <c r="E19" s="266">
        <v>54.68</v>
      </c>
      <c r="F19" s="266">
        <v>25.34</v>
      </c>
      <c r="G19" s="266">
        <v>60.12</v>
      </c>
      <c r="H19" s="266">
        <v>90.3</v>
      </c>
      <c r="I19" s="266">
        <v>103.58</v>
      </c>
      <c r="J19" s="266">
        <v>103.59</v>
      </c>
      <c r="K19" s="266">
        <v>103.25</v>
      </c>
      <c r="L19" s="266">
        <v>110.35</v>
      </c>
      <c r="M19" s="266">
        <v>71.66</v>
      </c>
      <c r="N19" s="356">
        <v>100.48</v>
      </c>
      <c r="O19" s="34">
        <v>0</v>
      </c>
      <c r="P19" s="34">
        <v>26.12</v>
      </c>
      <c r="Q19" s="34">
        <v>0</v>
      </c>
      <c r="R19" s="34">
        <v>0</v>
      </c>
      <c r="S19" s="34">
        <v>40.33</v>
      </c>
      <c r="T19" s="34">
        <v>176.58</v>
      </c>
      <c r="U19" s="34">
        <v>32.979999999999997</v>
      </c>
      <c r="V19" s="34">
        <v>0</v>
      </c>
      <c r="W19" s="360">
        <f t="shared" si="2"/>
        <v>-100</v>
      </c>
    </row>
    <row r="20" spans="1:23" s="270" customFormat="1" x14ac:dyDescent="0.25">
      <c r="A20" s="53" t="s">
        <v>79</v>
      </c>
      <c r="B20" s="356">
        <v>11.44</v>
      </c>
      <c r="C20" s="355">
        <v>5.09</v>
      </c>
      <c r="D20" s="355">
        <v>0</v>
      </c>
      <c r="E20" s="355">
        <v>18.46</v>
      </c>
      <c r="F20" s="355">
        <v>47.34</v>
      </c>
      <c r="G20" s="355">
        <v>85.92</v>
      </c>
      <c r="H20" s="355">
        <v>63.29</v>
      </c>
      <c r="I20" s="355">
        <v>9.69</v>
      </c>
      <c r="J20" s="355">
        <v>6.43</v>
      </c>
      <c r="K20" s="355">
        <v>0</v>
      </c>
      <c r="L20" s="355">
        <v>944.82</v>
      </c>
      <c r="M20" s="355">
        <v>0</v>
      </c>
      <c r="N20" s="356">
        <v>0</v>
      </c>
      <c r="O20" s="34">
        <v>1.58</v>
      </c>
      <c r="P20" s="34">
        <v>52.52</v>
      </c>
      <c r="Q20" s="34">
        <v>97.71</v>
      </c>
      <c r="R20" s="34">
        <v>193.28</v>
      </c>
      <c r="S20" s="34">
        <v>0</v>
      </c>
      <c r="T20" s="34">
        <v>53.39</v>
      </c>
      <c r="U20" s="34">
        <v>16.61</v>
      </c>
      <c r="V20" s="34">
        <v>0</v>
      </c>
      <c r="W20" s="349">
        <f t="shared" si="2"/>
        <v>-100</v>
      </c>
    </row>
    <row r="21" spans="1:23" s="270" customFormat="1" x14ac:dyDescent="0.25">
      <c r="A21" s="53" t="s">
        <v>80</v>
      </c>
      <c r="B21" s="356">
        <v>0</v>
      </c>
      <c r="C21" s="266">
        <v>0</v>
      </c>
      <c r="D21" s="266">
        <v>0</v>
      </c>
      <c r="E21" s="266">
        <v>0</v>
      </c>
      <c r="F21" s="266">
        <v>0</v>
      </c>
      <c r="G21" s="266">
        <v>0</v>
      </c>
      <c r="H21" s="266">
        <v>0</v>
      </c>
      <c r="I21" s="266">
        <v>0</v>
      </c>
      <c r="J21" s="266">
        <v>0</v>
      </c>
      <c r="K21" s="266">
        <v>0</v>
      </c>
      <c r="L21" s="266">
        <v>0</v>
      </c>
      <c r="M21" s="266">
        <v>0</v>
      </c>
      <c r="N21" s="356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9" t="str">
        <f t="shared" si="2"/>
        <v>-</v>
      </c>
    </row>
    <row r="22" spans="1:23" s="270" customFormat="1" x14ac:dyDescent="0.25">
      <c r="A22" s="53" t="s">
        <v>69</v>
      </c>
      <c r="B22" s="356">
        <v>1298.03</v>
      </c>
      <c r="C22" s="355">
        <v>495.84</v>
      </c>
      <c r="D22" s="355">
        <v>8566.6299999999992</v>
      </c>
      <c r="E22" s="355">
        <v>2070.62</v>
      </c>
      <c r="F22" s="355">
        <v>3263.32</v>
      </c>
      <c r="G22" s="355">
        <v>4861.46</v>
      </c>
      <c r="H22" s="355">
        <v>2196.73</v>
      </c>
      <c r="I22" s="355">
        <v>6378.12</v>
      </c>
      <c r="J22" s="355">
        <v>364.26</v>
      </c>
      <c r="K22" s="355">
        <v>7468.7</v>
      </c>
      <c r="L22" s="355">
        <v>6500.71</v>
      </c>
      <c r="M22" s="355">
        <v>341.35</v>
      </c>
      <c r="N22" s="356">
        <v>10318.98</v>
      </c>
      <c r="O22" s="34">
        <v>25203.49</v>
      </c>
      <c r="P22" s="34">
        <v>5937.06</v>
      </c>
      <c r="Q22" s="34">
        <v>265.67</v>
      </c>
      <c r="R22" s="34">
        <v>1420.24</v>
      </c>
      <c r="S22" s="34">
        <v>1624.74</v>
      </c>
      <c r="T22" s="34">
        <v>1219.32</v>
      </c>
      <c r="U22" s="34">
        <v>1878.94</v>
      </c>
      <c r="V22" s="34">
        <v>549.46</v>
      </c>
      <c r="W22" s="359">
        <f t="shared" si="2"/>
        <v>50.842804590127955</v>
      </c>
    </row>
    <row r="23" spans="1:23" s="270" customFormat="1" x14ac:dyDescent="0.25">
      <c r="A23" s="53" t="s">
        <v>225</v>
      </c>
      <c r="B23" s="356">
        <v>5265.02</v>
      </c>
      <c r="C23" s="266">
        <v>2553.7800000000002</v>
      </c>
      <c r="D23" s="266">
        <v>1289.43</v>
      </c>
      <c r="E23" s="266">
        <v>1297.6099999999999</v>
      </c>
      <c r="F23" s="266">
        <v>238.74</v>
      </c>
      <c r="G23" s="266">
        <v>498.2</v>
      </c>
      <c r="H23" s="266">
        <v>2054.2199999999998</v>
      </c>
      <c r="I23" s="266">
        <v>451.34</v>
      </c>
      <c r="J23" s="266">
        <v>382.37</v>
      </c>
      <c r="K23" s="266">
        <v>95.83</v>
      </c>
      <c r="L23" s="266">
        <v>538.48</v>
      </c>
      <c r="M23" s="266">
        <v>136.74</v>
      </c>
      <c r="N23" s="356">
        <v>50.62</v>
      </c>
      <c r="O23" s="34">
        <v>48.96</v>
      </c>
      <c r="P23" s="34">
        <v>76.11</v>
      </c>
      <c r="Q23" s="34">
        <v>25.94</v>
      </c>
      <c r="R23" s="34">
        <v>233.37</v>
      </c>
      <c r="S23" s="34">
        <v>671.63</v>
      </c>
      <c r="T23" s="34">
        <v>74.17</v>
      </c>
      <c r="U23" s="34">
        <v>756.95</v>
      </c>
      <c r="V23" s="34">
        <v>336.62</v>
      </c>
      <c r="W23" s="349">
        <f t="shared" si="2"/>
        <v>-11.964850798964354</v>
      </c>
    </row>
    <row r="24" spans="1:23" s="270" customFormat="1" x14ac:dyDescent="0.25">
      <c r="A24" s="53" t="s">
        <v>81</v>
      </c>
      <c r="B24" s="356">
        <v>0</v>
      </c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6">
        <v>0</v>
      </c>
      <c r="M24" s="266">
        <v>0</v>
      </c>
      <c r="N24" s="356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9" t="str">
        <f t="shared" si="2"/>
        <v>-</v>
      </c>
    </row>
    <row r="25" spans="1:23" s="270" customFormat="1" x14ac:dyDescent="0.25">
      <c r="A25" s="53" t="s">
        <v>70</v>
      </c>
      <c r="B25" s="356">
        <v>282.39</v>
      </c>
      <c r="C25" s="355">
        <v>213.19</v>
      </c>
      <c r="D25" s="355">
        <v>281.48</v>
      </c>
      <c r="E25" s="355">
        <v>144.81</v>
      </c>
      <c r="F25" s="355">
        <v>49.27</v>
      </c>
      <c r="G25" s="355">
        <v>266.95999999999998</v>
      </c>
      <c r="H25" s="355">
        <v>580.15</v>
      </c>
      <c r="I25" s="355">
        <v>738.49</v>
      </c>
      <c r="J25" s="355">
        <v>1338.04</v>
      </c>
      <c r="K25" s="355">
        <v>3275.22</v>
      </c>
      <c r="L25" s="355">
        <v>1145.75</v>
      </c>
      <c r="M25" s="355">
        <v>406.71</v>
      </c>
      <c r="N25" s="356">
        <v>235.11</v>
      </c>
      <c r="O25" s="34">
        <v>12202.69</v>
      </c>
      <c r="P25" s="34">
        <v>4240.6099999999997</v>
      </c>
      <c r="Q25" s="34">
        <v>2714.32</v>
      </c>
      <c r="R25" s="34">
        <v>1940.39</v>
      </c>
      <c r="S25" s="34">
        <v>1972.37</v>
      </c>
      <c r="T25" s="34">
        <v>3512.12</v>
      </c>
      <c r="U25" s="34">
        <v>2998.68</v>
      </c>
      <c r="V25" s="34">
        <v>5422.31</v>
      </c>
      <c r="W25" s="359">
        <f t="shared" si="2"/>
        <v>305.24274311679778</v>
      </c>
    </row>
    <row r="26" spans="1:23" s="270" customFormat="1" x14ac:dyDescent="0.25">
      <c r="A26" s="53" t="s">
        <v>82</v>
      </c>
      <c r="B26" s="356">
        <v>0</v>
      </c>
      <c r="C26" s="266">
        <v>0</v>
      </c>
      <c r="D26" s="266">
        <v>1299.22</v>
      </c>
      <c r="E26" s="266">
        <v>0</v>
      </c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186.33</v>
      </c>
      <c r="L26" s="266">
        <v>3133.18</v>
      </c>
      <c r="M26" s="266">
        <v>0</v>
      </c>
      <c r="N26" s="356">
        <v>0</v>
      </c>
      <c r="O26" s="34">
        <v>338.43</v>
      </c>
      <c r="P26" s="34">
        <v>6.21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9" t="str">
        <f t="shared" si="2"/>
        <v>-</v>
      </c>
    </row>
    <row r="27" spans="1:23" s="270" customFormat="1" x14ac:dyDescent="0.25">
      <c r="A27" s="53" t="s">
        <v>238</v>
      </c>
      <c r="B27" s="35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356">
        <v>2987.76</v>
      </c>
      <c r="O27" s="34">
        <v>941.16</v>
      </c>
      <c r="P27" s="34">
        <v>1.58</v>
      </c>
      <c r="Q27" s="34">
        <v>20.45</v>
      </c>
      <c r="R27" s="34">
        <v>1.77</v>
      </c>
      <c r="S27" s="34">
        <v>47.79</v>
      </c>
      <c r="T27" s="34">
        <v>30.6</v>
      </c>
      <c r="U27" s="34">
        <v>48.75</v>
      </c>
      <c r="V27" s="34">
        <v>51.11</v>
      </c>
      <c r="W27" s="349" t="str">
        <f t="shared" si="2"/>
        <v>-</v>
      </c>
    </row>
    <row r="28" spans="1:23" s="270" customFormat="1" x14ac:dyDescent="0.25">
      <c r="A28" s="53" t="s">
        <v>83</v>
      </c>
      <c r="B28" s="356">
        <v>13.8</v>
      </c>
      <c r="C28" s="355">
        <v>149</v>
      </c>
      <c r="D28" s="355">
        <v>0</v>
      </c>
      <c r="E28" s="355">
        <v>4.68</v>
      </c>
      <c r="F28" s="355">
        <v>6.82</v>
      </c>
      <c r="G28" s="355">
        <v>12.8</v>
      </c>
      <c r="H28" s="355">
        <v>18.73</v>
      </c>
      <c r="I28" s="355">
        <v>1628.2</v>
      </c>
      <c r="J28" s="355">
        <v>165.52</v>
      </c>
      <c r="K28" s="355">
        <v>817.69</v>
      </c>
      <c r="L28" s="355">
        <v>40.44</v>
      </c>
      <c r="M28" s="355">
        <v>334.91</v>
      </c>
      <c r="N28" s="356">
        <v>394</v>
      </c>
      <c r="O28" s="34">
        <v>83.53</v>
      </c>
      <c r="P28" s="34">
        <v>0.99</v>
      </c>
      <c r="Q28" s="34">
        <v>84.69</v>
      </c>
      <c r="R28" s="34">
        <v>356.41</v>
      </c>
      <c r="S28" s="34">
        <v>390.6</v>
      </c>
      <c r="T28" s="34">
        <v>350.54</v>
      </c>
      <c r="U28" s="34">
        <v>167.77</v>
      </c>
      <c r="V28" s="34">
        <v>66.37</v>
      </c>
      <c r="W28" s="349">
        <f t="shared" si="2"/>
        <v>-59.902126631222806</v>
      </c>
    </row>
    <row r="29" spans="1:23" x14ac:dyDescent="0.25">
      <c r="A29" s="53" t="s">
        <v>84</v>
      </c>
      <c r="B29" s="286">
        <v>993.89</v>
      </c>
      <c r="C29" s="28">
        <v>414</v>
      </c>
      <c r="D29" s="28">
        <v>213.53</v>
      </c>
      <c r="E29" s="28">
        <v>197.11</v>
      </c>
      <c r="F29" s="28">
        <v>136.26</v>
      </c>
      <c r="G29" s="28">
        <v>230.14</v>
      </c>
      <c r="H29" s="28">
        <v>32.72</v>
      </c>
      <c r="I29" s="28">
        <v>360.26</v>
      </c>
      <c r="J29" s="28">
        <v>257.17</v>
      </c>
      <c r="K29" s="28">
        <v>2075.25</v>
      </c>
      <c r="L29" s="28">
        <v>1696.93</v>
      </c>
      <c r="M29" s="28">
        <v>683.59</v>
      </c>
      <c r="N29" s="286">
        <v>742.16</v>
      </c>
      <c r="O29" s="34">
        <v>108.54</v>
      </c>
      <c r="P29" s="34">
        <v>201.2</v>
      </c>
      <c r="Q29" s="34">
        <v>1143.6300000000001</v>
      </c>
      <c r="R29" s="34">
        <v>1134.08</v>
      </c>
      <c r="S29" s="34">
        <v>3598.74</v>
      </c>
      <c r="T29" s="34">
        <v>2049.66</v>
      </c>
      <c r="U29" s="34">
        <v>2342.4</v>
      </c>
      <c r="V29" s="34">
        <v>4173.2299999999996</v>
      </c>
      <c r="W29" s="358">
        <f t="shared" si="2"/>
        <v>1522.7514873430025</v>
      </c>
    </row>
    <row r="30" spans="1:23" x14ac:dyDescent="0.25">
      <c r="A30" s="53" t="s">
        <v>202</v>
      </c>
      <c r="B30" s="286">
        <v>184.46</v>
      </c>
      <c r="C30" s="28">
        <v>48.13</v>
      </c>
      <c r="D30" s="28">
        <v>0</v>
      </c>
      <c r="E30" s="28">
        <v>0</v>
      </c>
      <c r="F30" s="28">
        <v>0</v>
      </c>
      <c r="G30" s="28">
        <v>1.36</v>
      </c>
      <c r="H30" s="28">
        <v>7.61</v>
      </c>
      <c r="I30" s="28">
        <v>3.39</v>
      </c>
      <c r="J30" s="28">
        <v>0</v>
      </c>
      <c r="K30" s="28">
        <v>49.87</v>
      </c>
      <c r="L30" s="28">
        <v>120.53</v>
      </c>
      <c r="M30" s="28">
        <v>166.3</v>
      </c>
      <c r="N30" s="286">
        <v>250.08</v>
      </c>
      <c r="O30" s="34">
        <v>54.09</v>
      </c>
      <c r="P30" s="34">
        <v>0</v>
      </c>
      <c r="Q30" s="34">
        <v>0</v>
      </c>
      <c r="R30" s="34">
        <v>8.0500000000000007</v>
      </c>
      <c r="S30" s="34">
        <v>45.65</v>
      </c>
      <c r="T30" s="34">
        <v>0</v>
      </c>
      <c r="U30" s="34">
        <v>0</v>
      </c>
      <c r="V30" s="34">
        <v>0</v>
      </c>
      <c r="W30" s="36" t="str">
        <f t="shared" si="2"/>
        <v>-</v>
      </c>
    </row>
    <row r="31" spans="1:23" x14ac:dyDescent="0.25">
      <c r="A31" s="53" t="s">
        <v>71</v>
      </c>
      <c r="B31" s="286">
        <v>993.09</v>
      </c>
      <c r="C31" s="28">
        <v>1767.99</v>
      </c>
      <c r="D31" s="28">
        <v>353.99</v>
      </c>
      <c r="E31" s="28">
        <v>52.41</v>
      </c>
      <c r="F31" s="28">
        <v>127.04</v>
      </c>
      <c r="G31" s="28">
        <v>300.7</v>
      </c>
      <c r="H31" s="28">
        <v>252.56</v>
      </c>
      <c r="I31" s="28">
        <v>1831.63</v>
      </c>
      <c r="J31" s="28">
        <v>47.93</v>
      </c>
      <c r="K31" s="28">
        <v>93.8</v>
      </c>
      <c r="L31" s="28">
        <v>407.68</v>
      </c>
      <c r="M31" s="28">
        <v>501.37</v>
      </c>
      <c r="N31" s="286">
        <v>707.71</v>
      </c>
      <c r="O31" s="34">
        <v>137.81</v>
      </c>
      <c r="P31" s="34">
        <v>4.8899999999999997</v>
      </c>
      <c r="Q31" s="34">
        <v>34.590000000000003</v>
      </c>
      <c r="R31" s="34">
        <v>18.86</v>
      </c>
      <c r="S31" s="34">
        <v>346.53</v>
      </c>
      <c r="T31" s="34">
        <v>335.34</v>
      </c>
      <c r="U31" s="34">
        <v>68.97</v>
      </c>
      <c r="V31" s="34">
        <v>25.71</v>
      </c>
      <c r="W31" s="358">
        <f t="shared" si="2"/>
        <v>-46.35927394116419</v>
      </c>
    </row>
    <row r="32" spans="1:23" x14ac:dyDescent="0.25">
      <c r="A32" s="53" t="s">
        <v>229</v>
      </c>
      <c r="B32" s="286">
        <v>108.15</v>
      </c>
      <c r="C32" s="28">
        <v>109.95</v>
      </c>
      <c r="D32" s="28">
        <v>0</v>
      </c>
      <c r="E32" s="28">
        <v>0</v>
      </c>
      <c r="F32" s="28">
        <v>6.18</v>
      </c>
      <c r="G32" s="28">
        <v>411.45</v>
      </c>
      <c r="H32" s="28">
        <v>69.77</v>
      </c>
      <c r="I32" s="28">
        <v>185.81</v>
      </c>
      <c r="J32" s="28">
        <v>5.25</v>
      </c>
      <c r="K32" s="28">
        <v>19.18</v>
      </c>
      <c r="L32" s="28">
        <v>66.569999999999993</v>
      </c>
      <c r="M32" s="28">
        <v>86.81</v>
      </c>
      <c r="N32" s="286">
        <v>136.91999999999999</v>
      </c>
      <c r="O32" s="34">
        <v>16.04</v>
      </c>
      <c r="P32" s="34">
        <v>10.48</v>
      </c>
      <c r="Q32" s="34">
        <v>34.33</v>
      </c>
      <c r="R32" s="34">
        <v>30.76</v>
      </c>
      <c r="S32" s="34">
        <v>493.89</v>
      </c>
      <c r="T32" s="34">
        <v>485.91</v>
      </c>
      <c r="U32" s="34">
        <v>962.45</v>
      </c>
      <c r="V32" s="34">
        <v>93.84</v>
      </c>
      <c r="W32" s="36">
        <f t="shared" si="2"/>
        <v>1687.4285714285716</v>
      </c>
    </row>
    <row r="33" spans="1:23" x14ac:dyDescent="0.25">
      <c r="A33" s="49" t="s">
        <v>73</v>
      </c>
      <c r="B33" s="287">
        <v>2536.39</v>
      </c>
      <c r="C33" s="63">
        <v>3108.98</v>
      </c>
      <c r="D33" s="63">
        <v>2934.93</v>
      </c>
      <c r="E33" s="63">
        <v>3979.84</v>
      </c>
      <c r="F33" s="63">
        <v>2367.33</v>
      </c>
      <c r="G33" s="63">
        <v>1075.78</v>
      </c>
      <c r="H33" s="63">
        <v>925.26</v>
      </c>
      <c r="I33" s="63">
        <v>2063.86</v>
      </c>
      <c r="J33" s="63">
        <v>2770.2</v>
      </c>
      <c r="K33" s="63">
        <v>2444.9299999999998</v>
      </c>
      <c r="L33" s="63">
        <v>3759.11</v>
      </c>
      <c r="M33" s="63">
        <v>2648.96</v>
      </c>
      <c r="N33" s="287">
        <v>5458.21</v>
      </c>
      <c r="O33" s="407">
        <v>5442.58</v>
      </c>
      <c r="P33" s="407">
        <v>1101.3499999999999</v>
      </c>
      <c r="Q33" s="407">
        <v>1603.75</v>
      </c>
      <c r="R33" s="407">
        <v>2358.84</v>
      </c>
      <c r="S33" s="407">
        <v>4688.62</v>
      </c>
      <c r="T33" s="407">
        <v>2678.65</v>
      </c>
      <c r="U33" s="407">
        <v>2825.71</v>
      </c>
      <c r="V33" s="407">
        <v>1778.22</v>
      </c>
      <c r="W33" s="361">
        <f>+IFERROR((V33/J33-1)*100,"-")</f>
        <v>-35.808966861598435</v>
      </c>
    </row>
    <row r="34" spans="1:23" x14ac:dyDescent="0.25">
      <c r="A34" s="2" t="s">
        <v>23</v>
      </c>
    </row>
    <row r="35" spans="1:23" x14ac:dyDescent="0.25">
      <c r="A35" s="2" t="s">
        <v>24</v>
      </c>
      <c r="B35" s="307"/>
    </row>
    <row r="36" spans="1:23" x14ac:dyDescent="0.25">
      <c r="A36" s="3" t="s">
        <v>207</v>
      </c>
      <c r="B36" s="307"/>
    </row>
    <row r="37" spans="1:23" x14ac:dyDescent="0.25">
      <c r="B37" s="307"/>
    </row>
    <row r="38" spans="1:23" x14ac:dyDescent="0.25">
      <c r="B38" s="307"/>
    </row>
    <row r="39" spans="1:23" x14ac:dyDescent="0.25">
      <c r="B39" s="307"/>
    </row>
    <row r="40" spans="1:23" x14ac:dyDescent="0.25">
      <c r="B40" s="307"/>
    </row>
    <row r="41" spans="1:23" x14ac:dyDescent="0.25">
      <c r="B41" s="307"/>
    </row>
  </sheetData>
  <mergeCells count="3">
    <mergeCell ref="A6:A7"/>
    <mergeCell ref="B6:M6"/>
    <mergeCell ref="N6:W6"/>
  </mergeCells>
  <phoneticPr fontId="18" type="noConversion"/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6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43" sqref="M43"/>
    </sheetView>
  </sheetViews>
  <sheetFormatPr baseColWidth="10" defaultRowHeight="15" x14ac:dyDescent="0.25"/>
  <cols>
    <col min="1" max="1" width="20.7109375" customWidth="1"/>
    <col min="2" max="2" width="11.5703125" bestFit="1" customWidth="1"/>
    <col min="3" max="3" width="10.28515625" bestFit="1" customWidth="1"/>
    <col min="4" max="4" width="9.5703125" style="307" bestFit="1" customWidth="1"/>
    <col min="5" max="6" width="13" style="307" bestFit="1" customWidth="1"/>
    <col min="7" max="7" width="12.85546875" style="307" bestFit="1" customWidth="1"/>
    <col min="8" max="8" width="11.140625" style="307" bestFit="1" customWidth="1"/>
    <col min="9" max="9" width="10" style="307" bestFit="1" customWidth="1"/>
    <col min="10" max="10" width="5.28515625" style="307" bestFit="1" customWidth="1"/>
    <col min="11" max="11" width="8.7109375" style="307" bestFit="1" customWidth="1"/>
    <col min="12" max="12" width="15.28515625" style="307" bestFit="1" customWidth="1"/>
    <col min="13" max="13" width="13" style="307" bestFit="1" customWidth="1"/>
    <col min="14" max="14" width="11.140625" style="307" bestFit="1" customWidth="1"/>
    <col min="15" max="15" width="10.28515625" style="307" bestFit="1" customWidth="1"/>
    <col min="16" max="16" width="5.85546875" style="307" bestFit="1" customWidth="1"/>
    <col min="17" max="17" width="10.7109375" style="307" bestFit="1" customWidth="1"/>
    <col min="18" max="18" width="13" style="307" bestFit="1" customWidth="1"/>
    <col min="19" max="19" width="11.140625" style="307" customWidth="1"/>
    <col min="20" max="20" width="11.5703125" style="307" bestFit="1" customWidth="1"/>
    <col min="21" max="22" width="11.5703125" style="307" customWidth="1"/>
    <col min="23" max="23" width="13.42578125" customWidth="1"/>
    <col min="24" max="24" width="12.42578125" bestFit="1" customWidth="1"/>
    <col min="25" max="25" width="16.140625" bestFit="1" customWidth="1"/>
  </cols>
  <sheetData>
    <row r="1" spans="1:26" x14ac:dyDescent="0.25">
      <c r="A1" s="29" t="s">
        <v>199</v>
      </c>
    </row>
    <row r="2" spans="1:26" x14ac:dyDescent="0.25">
      <c r="A2" s="29"/>
    </row>
    <row r="3" spans="1:26" x14ac:dyDescent="0.25">
      <c r="A3" s="14" t="s">
        <v>85</v>
      </c>
    </row>
    <row r="4" spans="1:26" ht="15" customHeight="1" x14ac:dyDescent="0.25">
      <c r="A4" s="56" t="s">
        <v>250</v>
      </c>
    </row>
    <row r="5" spans="1:26" x14ac:dyDescent="0.25">
      <c r="A5" s="56" t="s">
        <v>211</v>
      </c>
      <c r="W5" s="215"/>
    </row>
    <row r="6" spans="1:26" x14ac:dyDescent="0.25">
      <c r="A6" s="551" t="s">
        <v>26</v>
      </c>
      <c r="B6" s="533">
        <v>2018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4">
        <v>2019</v>
      </c>
      <c r="O6" s="534"/>
      <c r="P6" s="534"/>
      <c r="Q6" s="534"/>
      <c r="R6" s="534"/>
      <c r="S6" s="534"/>
      <c r="T6" s="534"/>
      <c r="U6" s="534"/>
      <c r="V6" s="534"/>
      <c r="W6" s="534"/>
      <c r="Z6" s="215"/>
    </row>
    <row r="7" spans="1:26" ht="37.5" customHeight="1" x14ac:dyDescent="0.25">
      <c r="A7" s="551"/>
      <c r="B7" s="459" t="s">
        <v>1</v>
      </c>
      <c r="C7" s="460" t="s">
        <v>2</v>
      </c>
      <c r="D7" s="459" t="s">
        <v>3</v>
      </c>
      <c r="E7" s="461" t="s">
        <v>4</v>
      </c>
      <c r="F7" s="461" t="s">
        <v>5</v>
      </c>
      <c r="G7" s="461" t="s">
        <v>6</v>
      </c>
      <c r="H7" s="461" t="s">
        <v>7</v>
      </c>
      <c r="I7" s="461" t="s">
        <v>8</v>
      </c>
      <c r="J7" s="461" t="s">
        <v>9</v>
      </c>
      <c r="K7" s="461" t="s">
        <v>10</v>
      </c>
      <c r="L7" s="461" t="s">
        <v>11</v>
      </c>
      <c r="M7" s="461" t="s">
        <v>12</v>
      </c>
      <c r="N7" s="461" t="s">
        <v>1</v>
      </c>
      <c r="O7" s="462" t="s">
        <v>2</v>
      </c>
      <c r="P7" s="448" t="s">
        <v>3</v>
      </c>
      <c r="Q7" s="462" t="s">
        <v>4</v>
      </c>
      <c r="R7" s="485" t="s">
        <v>5</v>
      </c>
      <c r="S7" s="494" t="s">
        <v>6</v>
      </c>
      <c r="T7" s="496" t="s">
        <v>7</v>
      </c>
      <c r="U7" s="500" t="s">
        <v>8</v>
      </c>
      <c r="V7" s="512" t="s">
        <v>9</v>
      </c>
      <c r="W7" s="512" t="s">
        <v>275</v>
      </c>
      <c r="X7" s="214"/>
    </row>
    <row r="8" spans="1:26" x14ac:dyDescent="0.25">
      <c r="A8" s="64" t="s">
        <v>13</v>
      </c>
      <c r="B8" s="239">
        <f t="shared" ref="B8:F8" si="0">SUM(B27,B34)</f>
        <v>686332.72000000009</v>
      </c>
      <c r="C8" s="239">
        <f t="shared" si="0"/>
        <v>74769.22</v>
      </c>
      <c r="D8" s="239">
        <f t="shared" si="0"/>
        <v>21319.34</v>
      </c>
      <c r="E8" s="239">
        <f t="shared" si="0"/>
        <v>1092607.77</v>
      </c>
      <c r="F8" s="239">
        <f t="shared" si="0"/>
        <v>1643985.4499999997</v>
      </c>
      <c r="G8" s="322">
        <f>SUM(G27,G34)</f>
        <v>567344.26</v>
      </c>
      <c r="H8" s="329">
        <v>60152.7</v>
      </c>
      <c r="I8" s="329">
        <v>1383</v>
      </c>
      <c r="J8" s="67">
        <f>SUM(J27,J34)</f>
        <v>0</v>
      </c>
      <c r="K8" s="67">
        <f>SUM(K27,K34)</f>
        <v>5520.1</v>
      </c>
      <c r="L8" s="67">
        <f>SUM(L27,L34)</f>
        <v>866913.26</v>
      </c>
      <c r="M8" s="67">
        <f>SUM(M27,M34)</f>
        <v>1033596.4099999999</v>
      </c>
      <c r="N8" s="66">
        <f t="shared" ref="N8:S8" si="1">+N27+N34</f>
        <v>301845.40000000002</v>
      </c>
      <c r="O8" s="67">
        <f t="shared" si="1"/>
        <v>32904.71</v>
      </c>
      <c r="P8" s="67">
        <f t="shared" si="1"/>
        <v>0</v>
      </c>
      <c r="Q8" s="67">
        <f t="shared" si="1"/>
        <v>110964.87</v>
      </c>
      <c r="R8" s="67">
        <f t="shared" si="1"/>
        <v>1049268.44</v>
      </c>
      <c r="S8" s="67">
        <f t="shared" si="1"/>
        <v>679153.55</v>
      </c>
      <c r="T8" s="67">
        <f t="shared" ref="T8:U8" si="2">+T27+T34</f>
        <v>200052.64</v>
      </c>
      <c r="U8" s="67">
        <f t="shared" si="2"/>
        <v>3507.52</v>
      </c>
      <c r="V8" s="67">
        <f t="shared" ref="V8" si="3">+V27+V34</f>
        <v>69.98</v>
      </c>
      <c r="W8" s="313" t="str">
        <f>+IFERROR((V8/J8-1)*100,"-")</f>
        <v>-</v>
      </c>
    </row>
    <row r="9" spans="1:26" x14ac:dyDescent="0.25">
      <c r="A9" s="65" t="s">
        <v>86</v>
      </c>
      <c r="B9" s="12">
        <f t="shared" ref="B9:H9" si="4">SUM(B10:B17)</f>
        <v>552284.93000000005</v>
      </c>
      <c r="C9" s="12">
        <f t="shared" si="4"/>
        <v>0</v>
      </c>
      <c r="D9" s="12">
        <f t="shared" si="4"/>
        <v>1949.98</v>
      </c>
      <c r="E9" s="12">
        <f t="shared" si="4"/>
        <v>631109.16</v>
      </c>
      <c r="F9" s="12">
        <f t="shared" si="4"/>
        <v>849345.43</v>
      </c>
      <c r="G9" s="12">
        <f t="shared" si="4"/>
        <v>241714.53999999998</v>
      </c>
      <c r="H9" s="12">
        <f t="shared" si="4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68">
        <f t="shared" ref="N9:S9" si="5">+SUM(N10:N17)</f>
        <v>131479.63</v>
      </c>
      <c r="O9" s="12">
        <f t="shared" si="5"/>
        <v>0</v>
      </c>
      <c r="P9" s="12">
        <f t="shared" si="5"/>
        <v>0</v>
      </c>
      <c r="Q9" s="12">
        <f t="shared" si="5"/>
        <v>48286.33</v>
      </c>
      <c r="R9" s="12">
        <f t="shared" si="5"/>
        <v>558256.28</v>
      </c>
      <c r="S9" s="12">
        <f t="shared" si="5"/>
        <v>412221.93000000005</v>
      </c>
      <c r="T9" s="12">
        <f t="shared" ref="T9:U9" si="6">+SUM(T10:T17)</f>
        <v>199458.14</v>
      </c>
      <c r="U9" s="12">
        <f t="shared" si="6"/>
        <v>619.21</v>
      </c>
      <c r="V9" s="12">
        <f t="shared" ref="V9" si="7">+SUM(V10:V17)</f>
        <v>69.98</v>
      </c>
      <c r="W9" s="443" t="str">
        <f>+IFERROR((V9/J9-1)*100,"-")</f>
        <v>-</v>
      </c>
    </row>
    <row r="10" spans="1:26" x14ac:dyDescent="0.25">
      <c r="A10" s="53" t="s">
        <v>61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41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6" t="str">
        <f>+IFERROR((V10/J10-1)*100,"-")</f>
        <v>-</v>
      </c>
      <c r="X10" s="215"/>
    </row>
    <row r="11" spans="1:26" x14ac:dyDescent="0.25">
      <c r="A11" s="53" t="s">
        <v>62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41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6" t="str">
        <f>+IFERROR((V11/J11-1)*100,"-")</f>
        <v>-</v>
      </c>
    </row>
    <row r="12" spans="1:26" x14ac:dyDescent="0.25">
      <c r="A12" s="53" t="s">
        <v>87</v>
      </c>
      <c r="B12" s="34">
        <v>20050.5</v>
      </c>
      <c r="C12" s="34">
        <v>0</v>
      </c>
      <c r="D12" s="34">
        <v>0</v>
      </c>
      <c r="E12" s="34">
        <v>40717.629999999997</v>
      </c>
      <c r="F12" s="34">
        <v>43837.55</v>
      </c>
      <c r="G12" s="257">
        <v>25530.47</v>
      </c>
      <c r="H12" s="34">
        <v>0</v>
      </c>
      <c r="I12" s="34">
        <v>0</v>
      </c>
      <c r="J12" s="34">
        <v>0</v>
      </c>
      <c r="K12" s="34">
        <v>0</v>
      </c>
      <c r="L12" s="34">
        <v>11517.34</v>
      </c>
      <c r="M12" s="34">
        <v>13485.75</v>
      </c>
      <c r="N12" s="41">
        <v>0</v>
      </c>
      <c r="O12" s="34">
        <v>0</v>
      </c>
      <c r="P12" s="34">
        <v>0</v>
      </c>
      <c r="Q12" s="34">
        <v>1611.2</v>
      </c>
      <c r="R12" s="34">
        <v>26101.02</v>
      </c>
      <c r="S12" s="34">
        <v>62069.42</v>
      </c>
      <c r="T12" s="34">
        <v>40027.730000000003</v>
      </c>
      <c r="U12" s="34">
        <v>0</v>
      </c>
      <c r="V12" s="34">
        <v>0</v>
      </c>
      <c r="W12" s="36" t="str">
        <f>+IFERROR((V12/J12-1)*100,"-")</f>
        <v>-</v>
      </c>
      <c r="Z12" s="215"/>
    </row>
    <row r="13" spans="1:26" x14ac:dyDescent="0.25">
      <c r="A13" s="53" t="s">
        <v>88</v>
      </c>
      <c r="B13" s="34">
        <v>240344.16</v>
      </c>
      <c r="C13" s="34">
        <v>0</v>
      </c>
      <c r="D13" s="34">
        <v>0</v>
      </c>
      <c r="E13" s="34">
        <v>207924.04</v>
      </c>
      <c r="F13" s="34">
        <v>294150.86</v>
      </c>
      <c r="G13" s="257">
        <v>60726.65</v>
      </c>
      <c r="H13" s="34">
        <v>0</v>
      </c>
      <c r="I13" s="34">
        <v>0</v>
      </c>
      <c r="J13" s="34">
        <v>0</v>
      </c>
      <c r="K13" s="34">
        <v>0</v>
      </c>
      <c r="L13" s="34">
        <v>171103.69</v>
      </c>
      <c r="M13" s="34">
        <v>217381.09</v>
      </c>
      <c r="N13" s="41">
        <v>27968.83</v>
      </c>
      <c r="O13" s="34">
        <v>0</v>
      </c>
      <c r="P13" s="34">
        <v>0</v>
      </c>
      <c r="Q13" s="34">
        <v>9072.69</v>
      </c>
      <c r="R13" s="34">
        <v>225880.12</v>
      </c>
      <c r="S13" s="34">
        <v>229691.84</v>
      </c>
      <c r="T13" s="34">
        <v>105256.66</v>
      </c>
      <c r="U13" s="34">
        <v>0</v>
      </c>
      <c r="V13" s="34">
        <v>0</v>
      </c>
      <c r="W13" s="36" t="str">
        <f t="shared" ref="W13:W34" si="8">+IFERROR((V13/J13-1)*100,"-")</f>
        <v>-</v>
      </c>
    </row>
    <row r="14" spans="1:26" x14ac:dyDescent="0.25">
      <c r="A14" s="53" t="s">
        <v>63</v>
      </c>
      <c r="B14" s="34">
        <v>48748.35</v>
      </c>
      <c r="C14" s="34">
        <v>0</v>
      </c>
      <c r="D14" s="34">
        <v>0</v>
      </c>
      <c r="E14" s="34">
        <v>116086.57</v>
      </c>
      <c r="F14" s="34">
        <v>86404.68</v>
      </c>
      <c r="G14" s="257">
        <v>29789.71</v>
      </c>
      <c r="H14" s="34">
        <v>0</v>
      </c>
      <c r="I14" s="34">
        <v>0</v>
      </c>
      <c r="J14" s="34">
        <v>0</v>
      </c>
      <c r="K14" s="34">
        <v>0</v>
      </c>
      <c r="L14" s="34">
        <v>49236.22</v>
      </c>
      <c r="M14" s="34">
        <v>59324.83</v>
      </c>
      <c r="N14" s="41">
        <v>1213.58</v>
      </c>
      <c r="O14" s="34">
        <v>0</v>
      </c>
      <c r="P14" s="34">
        <v>0</v>
      </c>
      <c r="Q14" s="34">
        <v>4147.5200000000004</v>
      </c>
      <c r="R14" s="34">
        <v>60260.66</v>
      </c>
      <c r="S14" s="34">
        <v>12344.4</v>
      </c>
      <c r="T14" s="34">
        <v>2244.46</v>
      </c>
      <c r="U14" s="34">
        <v>0</v>
      </c>
      <c r="V14" s="34">
        <v>0</v>
      </c>
      <c r="W14" s="36" t="str">
        <f t="shared" si="8"/>
        <v>-</v>
      </c>
    </row>
    <row r="15" spans="1:26" x14ac:dyDescent="0.25">
      <c r="A15" s="53" t="s">
        <v>274</v>
      </c>
      <c r="B15" s="34">
        <v>230094.07</v>
      </c>
      <c r="C15" s="34">
        <v>0</v>
      </c>
      <c r="D15" s="34">
        <v>1949.98</v>
      </c>
      <c r="E15" s="34">
        <v>248645.28</v>
      </c>
      <c r="F15" s="34">
        <v>401694.68</v>
      </c>
      <c r="G15" s="257">
        <v>123958.14</v>
      </c>
      <c r="H15" s="34">
        <v>0</v>
      </c>
      <c r="I15" s="34">
        <v>0</v>
      </c>
      <c r="J15" s="34">
        <v>0</v>
      </c>
      <c r="K15" s="34">
        <v>0</v>
      </c>
      <c r="L15" s="34">
        <v>238341.03</v>
      </c>
      <c r="M15" s="34">
        <v>263256.95</v>
      </c>
      <c r="N15" s="41">
        <v>97365.119999999995</v>
      </c>
      <c r="O15" s="34">
        <v>0</v>
      </c>
      <c r="P15" s="34">
        <v>0</v>
      </c>
      <c r="Q15" s="34">
        <v>31710.18</v>
      </c>
      <c r="R15" s="34">
        <v>232403.48</v>
      </c>
      <c r="S15" s="34">
        <v>107707.38</v>
      </c>
      <c r="T15" s="34">
        <v>50442.28</v>
      </c>
      <c r="U15" s="34">
        <v>619.21</v>
      </c>
      <c r="V15" s="34">
        <v>69.98</v>
      </c>
      <c r="W15" s="36" t="str">
        <f t="shared" si="8"/>
        <v>-</v>
      </c>
    </row>
    <row r="16" spans="1:26" x14ac:dyDescent="0.25">
      <c r="A16" s="53" t="s">
        <v>65</v>
      </c>
      <c r="B16" s="34">
        <v>13047.85</v>
      </c>
      <c r="C16" s="34">
        <v>0</v>
      </c>
      <c r="D16" s="34">
        <v>0</v>
      </c>
      <c r="E16" s="34">
        <v>17735.64</v>
      </c>
      <c r="F16" s="34">
        <v>23257.66</v>
      </c>
      <c r="G16" s="257">
        <v>1709.57</v>
      </c>
      <c r="H16" s="34">
        <v>0</v>
      </c>
      <c r="I16" s="34">
        <v>0</v>
      </c>
      <c r="J16" s="34">
        <v>0</v>
      </c>
      <c r="K16" s="34">
        <v>0</v>
      </c>
      <c r="L16" s="34">
        <v>15398.86</v>
      </c>
      <c r="M16" s="34">
        <v>10852.29</v>
      </c>
      <c r="N16" s="41">
        <v>4932.1000000000004</v>
      </c>
      <c r="O16" s="34">
        <v>0</v>
      </c>
      <c r="P16" s="34">
        <v>0</v>
      </c>
      <c r="Q16" s="34">
        <v>1744.74</v>
      </c>
      <c r="R16" s="34">
        <v>13611</v>
      </c>
      <c r="S16" s="34">
        <v>408.89</v>
      </c>
      <c r="T16" s="34">
        <v>1487.01</v>
      </c>
      <c r="U16" s="34">
        <v>0</v>
      </c>
      <c r="V16" s="34">
        <v>0</v>
      </c>
      <c r="W16" s="36" t="str">
        <f t="shared" si="8"/>
        <v>-</v>
      </c>
    </row>
    <row r="17" spans="1:23" x14ac:dyDescent="0.25">
      <c r="A17" s="53" t="s">
        <v>79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41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6" t="str">
        <f t="shared" si="8"/>
        <v>-</v>
      </c>
    </row>
    <row r="18" spans="1:23" x14ac:dyDescent="0.25">
      <c r="A18" s="65" t="s">
        <v>89</v>
      </c>
      <c r="B18" s="12">
        <f t="shared" ref="B18:D18" si="9">SUM(B19:B26)</f>
        <v>129135.55000000002</v>
      </c>
      <c r="C18" s="12">
        <f t="shared" si="9"/>
        <v>0</v>
      </c>
      <c r="D18" s="12">
        <f t="shared" si="9"/>
        <v>204.88</v>
      </c>
      <c r="E18" s="12">
        <f>SUM(E19:E26)</f>
        <v>458325.23</v>
      </c>
      <c r="F18" s="12">
        <v>791272.6399999999</v>
      </c>
      <c r="G18" s="323">
        <f>SUM(G19:G26)</f>
        <v>268593.43000000005</v>
      </c>
      <c r="H18" s="323">
        <f>SUM(H19:H26)</f>
        <v>3600.09</v>
      </c>
      <c r="I18" s="323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68">
        <f t="shared" ref="N18:V18" si="10">+SUM(N19:N26)</f>
        <v>37571.67</v>
      </c>
      <c r="O18" s="12">
        <f t="shared" si="10"/>
        <v>0</v>
      </c>
      <c r="P18" s="12">
        <f t="shared" si="10"/>
        <v>0</v>
      </c>
      <c r="Q18" s="12">
        <f t="shared" si="10"/>
        <v>62678.54</v>
      </c>
      <c r="R18" s="12">
        <f t="shared" si="10"/>
        <v>491012.16</v>
      </c>
      <c r="S18" s="12">
        <f t="shared" si="10"/>
        <v>228621.14</v>
      </c>
      <c r="T18" s="12">
        <f t="shared" si="10"/>
        <v>594.5</v>
      </c>
      <c r="U18" s="12">
        <f t="shared" si="10"/>
        <v>39.67</v>
      </c>
      <c r="V18" s="12">
        <f t="shared" si="10"/>
        <v>0</v>
      </c>
      <c r="W18" s="443" t="str">
        <f t="shared" si="8"/>
        <v>-</v>
      </c>
    </row>
    <row r="19" spans="1:23" x14ac:dyDescent="0.25">
      <c r="A19" s="53" t="s">
        <v>66</v>
      </c>
      <c r="B19" s="34">
        <v>56737.61</v>
      </c>
      <c r="C19" s="34">
        <v>0</v>
      </c>
      <c r="D19" s="34">
        <v>0</v>
      </c>
      <c r="E19" s="34">
        <v>80383.039999999994</v>
      </c>
      <c r="F19" s="34">
        <v>126626.19</v>
      </c>
      <c r="G19" s="257">
        <v>8457.27</v>
      </c>
      <c r="H19" s="34">
        <v>0</v>
      </c>
      <c r="I19" s="34">
        <v>0</v>
      </c>
      <c r="J19" s="34">
        <v>0</v>
      </c>
      <c r="K19" s="34">
        <v>0</v>
      </c>
      <c r="L19" s="34">
        <v>59946.27</v>
      </c>
      <c r="M19" s="34">
        <v>71550.11</v>
      </c>
      <c r="N19" s="41">
        <v>776.09</v>
      </c>
      <c r="O19" s="34">
        <v>0</v>
      </c>
      <c r="P19" s="34">
        <v>0</v>
      </c>
      <c r="Q19" s="34">
        <v>12973.43</v>
      </c>
      <c r="R19" s="34">
        <v>62712.160000000003</v>
      </c>
      <c r="S19" s="34">
        <v>925.62</v>
      </c>
      <c r="T19" s="34">
        <v>0</v>
      </c>
      <c r="U19" s="34">
        <v>0</v>
      </c>
      <c r="V19" s="34">
        <v>0</v>
      </c>
      <c r="W19" s="36" t="str">
        <f t="shared" si="8"/>
        <v>-</v>
      </c>
    </row>
    <row r="20" spans="1:23" x14ac:dyDescent="0.25">
      <c r="A20" s="53" t="s">
        <v>90</v>
      </c>
      <c r="B20" s="34">
        <v>31111.18</v>
      </c>
      <c r="C20" s="34">
        <v>0</v>
      </c>
      <c r="D20" s="34">
        <v>0</v>
      </c>
      <c r="E20" s="34">
        <v>56988.61</v>
      </c>
      <c r="F20" s="34">
        <v>99938.93</v>
      </c>
      <c r="G20" s="257">
        <v>9453.2999999999993</v>
      </c>
      <c r="H20" s="34">
        <v>0</v>
      </c>
      <c r="I20" s="34">
        <v>0</v>
      </c>
      <c r="J20" s="34">
        <v>0</v>
      </c>
      <c r="K20" s="34">
        <v>0</v>
      </c>
      <c r="L20" s="34">
        <v>40569.17</v>
      </c>
      <c r="M20" s="34">
        <v>61698.48</v>
      </c>
      <c r="N20" s="41">
        <v>1013.27</v>
      </c>
      <c r="O20" s="34">
        <v>0</v>
      </c>
      <c r="P20" s="34">
        <v>0</v>
      </c>
      <c r="Q20" s="34">
        <v>9075.08</v>
      </c>
      <c r="R20" s="34">
        <v>50646.6</v>
      </c>
      <c r="S20" s="34">
        <v>0</v>
      </c>
      <c r="T20" s="34">
        <v>217.84</v>
      </c>
      <c r="U20" s="34">
        <v>0</v>
      </c>
      <c r="V20" s="34">
        <v>0</v>
      </c>
      <c r="W20" s="36" t="str">
        <f t="shared" si="8"/>
        <v>-</v>
      </c>
    </row>
    <row r="21" spans="1:23" x14ac:dyDescent="0.25">
      <c r="A21" s="53" t="s">
        <v>80</v>
      </c>
      <c r="B21" s="34">
        <v>18477.689999999999</v>
      </c>
      <c r="C21" s="34">
        <v>0</v>
      </c>
      <c r="D21" s="34">
        <v>0</v>
      </c>
      <c r="E21" s="34">
        <v>33305.96</v>
      </c>
      <c r="F21" s="34">
        <v>64103.4</v>
      </c>
      <c r="G21" s="257">
        <v>25860.15</v>
      </c>
      <c r="H21" s="34">
        <v>0</v>
      </c>
      <c r="I21" s="34">
        <v>0</v>
      </c>
      <c r="J21" s="34">
        <v>0</v>
      </c>
      <c r="K21" s="34">
        <v>0</v>
      </c>
      <c r="L21" s="34">
        <v>28017.91</v>
      </c>
      <c r="M21" s="34">
        <v>41869.96</v>
      </c>
      <c r="N21" s="41">
        <v>1000.87</v>
      </c>
      <c r="O21" s="34">
        <v>0</v>
      </c>
      <c r="P21" s="34">
        <v>0</v>
      </c>
      <c r="Q21" s="34">
        <v>3372.36</v>
      </c>
      <c r="R21" s="34">
        <v>28629.68</v>
      </c>
      <c r="S21" s="34">
        <v>850.08</v>
      </c>
      <c r="T21" s="34">
        <v>0</v>
      </c>
      <c r="U21" s="34">
        <v>0</v>
      </c>
      <c r="V21" s="34">
        <v>0</v>
      </c>
      <c r="W21" s="36" t="str">
        <f t="shared" si="8"/>
        <v>-</v>
      </c>
    </row>
    <row r="22" spans="1:23" x14ac:dyDescent="0.25">
      <c r="A22" s="53" t="s">
        <v>67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41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6" t="str">
        <f t="shared" si="8"/>
        <v>-</v>
      </c>
    </row>
    <row r="23" spans="1:23" x14ac:dyDescent="0.25">
      <c r="A23" s="53" t="s">
        <v>68</v>
      </c>
      <c r="B23" s="34">
        <v>19097.22</v>
      </c>
      <c r="C23" s="34">
        <v>0</v>
      </c>
      <c r="D23" s="34">
        <v>0</v>
      </c>
      <c r="E23" s="34">
        <v>74849.84</v>
      </c>
      <c r="F23" s="34">
        <v>167835.33</v>
      </c>
      <c r="G23" s="257">
        <v>45393.73</v>
      </c>
      <c r="H23" s="34">
        <v>0</v>
      </c>
      <c r="I23" s="34">
        <v>0</v>
      </c>
      <c r="J23" s="34">
        <v>0</v>
      </c>
      <c r="K23" s="34">
        <v>0</v>
      </c>
      <c r="L23" s="34">
        <v>42193.57</v>
      </c>
      <c r="M23" s="34">
        <v>83774.17</v>
      </c>
      <c r="N23" s="41">
        <v>2680.85</v>
      </c>
      <c r="O23" s="34">
        <v>0</v>
      </c>
      <c r="P23" s="34">
        <v>0</v>
      </c>
      <c r="Q23" s="34">
        <v>9303.5400000000009</v>
      </c>
      <c r="R23" s="34">
        <v>70210.649999999994</v>
      </c>
      <c r="S23" s="34">
        <v>10505.52</v>
      </c>
      <c r="T23" s="34">
        <v>0</v>
      </c>
      <c r="U23" s="34">
        <v>0</v>
      </c>
      <c r="V23" s="34">
        <v>0</v>
      </c>
      <c r="W23" s="36" t="str">
        <f t="shared" si="8"/>
        <v>-</v>
      </c>
    </row>
    <row r="24" spans="1:23" x14ac:dyDescent="0.25">
      <c r="A24" s="53" t="s">
        <v>69</v>
      </c>
      <c r="B24" s="34">
        <v>3711.85</v>
      </c>
      <c r="C24" s="34">
        <v>0</v>
      </c>
      <c r="D24" s="34">
        <v>204.88</v>
      </c>
      <c r="E24" s="34">
        <v>94139.22</v>
      </c>
      <c r="F24" s="34">
        <v>183639.79</v>
      </c>
      <c r="G24" s="257">
        <v>48575.41</v>
      </c>
      <c r="H24" s="34">
        <v>3600.09</v>
      </c>
      <c r="I24" s="34">
        <v>0</v>
      </c>
      <c r="J24" s="34">
        <v>0</v>
      </c>
      <c r="K24" s="34">
        <v>0</v>
      </c>
      <c r="L24" s="34">
        <v>35018.699999999997</v>
      </c>
      <c r="M24" s="34">
        <v>115680.23</v>
      </c>
      <c r="N24" s="41">
        <v>19452.52</v>
      </c>
      <c r="O24" s="34">
        <v>0</v>
      </c>
      <c r="P24" s="34">
        <v>0</v>
      </c>
      <c r="Q24" s="34">
        <v>9527.27</v>
      </c>
      <c r="R24" s="34">
        <v>124646.2</v>
      </c>
      <c r="S24" s="34">
        <v>34938.160000000003</v>
      </c>
      <c r="T24" s="34">
        <v>376.66</v>
      </c>
      <c r="U24" s="34">
        <v>39.67</v>
      </c>
      <c r="V24" s="34">
        <v>0</v>
      </c>
      <c r="W24" s="36" t="str">
        <f t="shared" si="8"/>
        <v>-</v>
      </c>
    </row>
    <row r="25" spans="1:23" x14ac:dyDescent="0.25">
      <c r="A25" s="53" t="s">
        <v>82</v>
      </c>
      <c r="B25" s="34">
        <v>0</v>
      </c>
      <c r="C25" s="34">
        <v>0</v>
      </c>
      <c r="D25" s="34">
        <v>0</v>
      </c>
      <c r="E25" s="34">
        <v>50863.37</v>
      </c>
      <c r="F25" s="34">
        <v>65412.57</v>
      </c>
      <c r="G25" s="257">
        <v>64478.98</v>
      </c>
      <c r="H25" s="34">
        <v>0</v>
      </c>
      <c r="I25" s="34">
        <v>0</v>
      </c>
      <c r="J25" s="34">
        <v>0</v>
      </c>
      <c r="K25" s="34">
        <v>0</v>
      </c>
      <c r="L25" s="34">
        <v>66378.710000000006</v>
      </c>
      <c r="M25" s="34">
        <v>27855.55</v>
      </c>
      <c r="N25" s="41">
        <v>1740.28</v>
      </c>
      <c r="O25" s="34">
        <v>0</v>
      </c>
      <c r="P25" s="34">
        <v>0</v>
      </c>
      <c r="Q25" s="34">
        <v>4302.4799999999996</v>
      </c>
      <c r="R25" s="34">
        <v>55461.38</v>
      </c>
      <c r="S25" s="34">
        <v>53059.53</v>
      </c>
      <c r="T25" s="34">
        <v>0</v>
      </c>
      <c r="U25" s="34">
        <v>0</v>
      </c>
      <c r="V25" s="34">
        <v>0</v>
      </c>
      <c r="W25" s="36" t="str">
        <f t="shared" si="8"/>
        <v>-</v>
      </c>
    </row>
    <row r="26" spans="1:23" x14ac:dyDescent="0.25">
      <c r="A26" s="53" t="s">
        <v>70</v>
      </c>
      <c r="B26" s="34">
        <v>0</v>
      </c>
      <c r="C26" s="34">
        <v>0</v>
      </c>
      <c r="D26" s="34">
        <v>0</v>
      </c>
      <c r="E26" s="34">
        <v>67795.19</v>
      </c>
      <c r="F26" s="34">
        <v>83716.429999999993</v>
      </c>
      <c r="G26" s="257">
        <v>66374.59</v>
      </c>
      <c r="H26" s="34">
        <v>0</v>
      </c>
      <c r="I26" s="34">
        <v>310.42</v>
      </c>
      <c r="J26" s="34">
        <v>0</v>
      </c>
      <c r="K26" s="34">
        <v>0</v>
      </c>
      <c r="L26" s="34">
        <v>100181.94</v>
      </c>
      <c r="M26" s="34">
        <v>66867</v>
      </c>
      <c r="N26" s="41">
        <v>10907.79</v>
      </c>
      <c r="O26" s="34">
        <v>0</v>
      </c>
      <c r="P26" s="34">
        <v>0</v>
      </c>
      <c r="Q26" s="34">
        <v>14124.38</v>
      </c>
      <c r="R26" s="34">
        <v>98705.49</v>
      </c>
      <c r="S26" s="34">
        <v>128342.23</v>
      </c>
      <c r="T26" s="34">
        <v>0</v>
      </c>
      <c r="U26" s="34">
        <v>0</v>
      </c>
      <c r="V26" s="34">
        <v>0</v>
      </c>
      <c r="W26" s="36" t="str">
        <f t="shared" si="8"/>
        <v>-</v>
      </c>
    </row>
    <row r="27" spans="1:23" x14ac:dyDescent="0.25">
      <c r="A27" s="413" t="s">
        <v>91</v>
      </c>
      <c r="B27" s="414">
        <f>+B9+B18</f>
        <v>681420.4800000001</v>
      </c>
      <c r="C27" s="414">
        <f>+C9+C18</f>
        <v>0</v>
      </c>
      <c r="D27" s="414">
        <f>+D9+D18</f>
        <v>2154.86</v>
      </c>
      <c r="E27" s="414">
        <f>+E9+E18</f>
        <v>1089434.3900000001</v>
      </c>
      <c r="F27" s="414">
        <v>1640618.0699999998</v>
      </c>
      <c r="G27" s="415">
        <f>+G9+G18</f>
        <v>510307.97000000003</v>
      </c>
      <c r="H27" s="415">
        <f>+H9+H18</f>
        <v>3600.09</v>
      </c>
      <c r="I27" s="323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68">
        <f t="shared" ref="N27:V27" si="11">+SUM(N18,N9)</f>
        <v>169051.3</v>
      </c>
      <c r="O27" s="12">
        <f t="shared" si="11"/>
        <v>0</v>
      </c>
      <c r="P27" s="12">
        <f t="shared" si="11"/>
        <v>0</v>
      </c>
      <c r="Q27" s="12">
        <f t="shared" si="11"/>
        <v>110964.87</v>
      </c>
      <c r="R27" s="12">
        <f t="shared" si="11"/>
        <v>1049268.44</v>
      </c>
      <c r="S27" s="12">
        <f t="shared" si="11"/>
        <v>640843.07000000007</v>
      </c>
      <c r="T27" s="12">
        <f t="shared" si="11"/>
        <v>200052.64</v>
      </c>
      <c r="U27" s="12">
        <f t="shared" si="11"/>
        <v>658.88</v>
      </c>
      <c r="V27" s="12">
        <f t="shared" si="11"/>
        <v>69.98</v>
      </c>
      <c r="W27" s="444" t="str">
        <f t="shared" si="8"/>
        <v>-</v>
      </c>
    </row>
    <row r="28" spans="1:23" x14ac:dyDescent="0.25">
      <c r="A28" s="54" t="s">
        <v>83</v>
      </c>
      <c r="B28" s="34">
        <v>898.08</v>
      </c>
      <c r="C28" s="34">
        <v>5236.99</v>
      </c>
      <c r="D28" s="34">
        <v>0</v>
      </c>
      <c r="E28" s="34">
        <v>0</v>
      </c>
      <c r="F28" s="34">
        <v>0</v>
      </c>
      <c r="G28" s="257">
        <v>2225.81</v>
      </c>
      <c r="H28" s="257">
        <v>1123.98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41">
        <v>33214.03</v>
      </c>
      <c r="O28" s="416">
        <v>4301.97</v>
      </c>
      <c r="P28" s="34">
        <v>0</v>
      </c>
      <c r="Q28" s="34">
        <v>0</v>
      </c>
      <c r="R28" s="34">
        <v>0</v>
      </c>
      <c r="S28" s="34">
        <v>5742.27</v>
      </c>
      <c r="T28" s="34">
        <v>0</v>
      </c>
      <c r="U28" s="34">
        <v>340.47</v>
      </c>
      <c r="V28" s="34">
        <v>0</v>
      </c>
      <c r="W28" s="36" t="str">
        <f t="shared" si="8"/>
        <v>-</v>
      </c>
    </row>
    <row r="29" spans="1:23" x14ac:dyDescent="0.25">
      <c r="A29" s="54" t="s">
        <v>92</v>
      </c>
      <c r="B29" s="34">
        <v>410.05</v>
      </c>
      <c r="C29" s="34">
        <v>12688.41</v>
      </c>
      <c r="D29" s="34">
        <v>40.380000000000003</v>
      </c>
      <c r="E29" s="34">
        <v>0</v>
      </c>
      <c r="F29" s="34">
        <v>0</v>
      </c>
      <c r="G29" s="257">
        <v>1263.1099999999999</v>
      </c>
      <c r="H29" s="257">
        <v>11721.71</v>
      </c>
      <c r="I29" s="257">
        <v>165.4</v>
      </c>
      <c r="J29" s="34">
        <v>0</v>
      </c>
      <c r="K29" s="34">
        <v>9.7100000000000009</v>
      </c>
      <c r="L29" s="34">
        <v>0</v>
      </c>
      <c r="M29" s="34">
        <v>0</v>
      </c>
      <c r="N29" s="41">
        <v>26009.54</v>
      </c>
      <c r="O29" s="416">
        <v>4260.57</v>
      </c>
      <c r="P29" s="34">
        <v>0</v>
      </c>
      <c r="Q29" s="34">
        <v>0</v>
      </c>
      <c r="R29" s="34">
        <v>0</v>
      </c>
      <c r="S29" s="34">
        <v>1155.56</v>
      </c>
      <c r="T29" s="34">
        <v>0</v>
      </c>
      <c r="U29" s="34">
        <v>88.18</v>
      </c>
      <c r="V29" s="34">
        <v>0</v>
      </c>
      <c r="W29" s="36" t="str">
        <f t="shared" si="8"/>
        <v>-</v>
      </c>
    </row>
    <row r="30" spans="1:23" x14ac:dyDescent="0.25">
      <c r="A30" s="54" t="s">
        <v>84</v>
      </c>
      <c r="B30" s="34">
        <v>1519.27</v>
      </c>
      <c r="C30" s="302">
        <v>6168.56</v>
      </c>
      <c r="D30" s="304">
        <v>2647.67</v>
      </c>
      <c r="E30" s="304">
        <v>0</v>
      </c>
      <c r="F30" s="238">
        <v>0</v>
      </c>
      <c r="G30" s="330">
        <v>18839.38</v>
      </c>
      <c r="H30" s="330">
        <v>13059.15</v>
      </c>
      <c r="I30" s="330">
        <v>115.64</v>
      </c>
      <c r="J30" s="34">
        <v>0</v>
      </c>
      <c r="K30" s="34">
        <v>0</v>
      </c>
      <c r="L30" s="34">
        <v>0</v>
      </c>
      <c r="M30" s="34">
        <v>0</v>
      </c>
      <c r="N30" s="41">
        <v>27795.15</v>
      </c>
      <c r="O30" s="416">
        <v>8884.2800000000007</v>
      </c>
      <c r="P30" s="34">
        <v>0</v>
      </c>
      <c r="Q30" s="34">
        <v>0</v>
      </c>
      <c r="R30" s="34">
        <v>0</v>
      </c>
      <c r="S30" s="34">
        <v>5706.3</v>
      </c>
      <c r="T30" s="34">
        <v>0</v>
      </c>
      <c r="U30" s="34">
        <v>0</v>
      </c>
      <c r="V30" s="34">
        <v>0</v>
      </c>
      <c r="W30" s="36" t="str">
        <f t="shared" si="8"/>
        <v>-</v>
      </c>
    </row>
    <row r="31" spans="1:23" x14ac:dyDescent="0.25">
      <c r="A31" s="54" t="s">
        <v>93</v>
      </c>
      <c r="B31" s="34">
        <v>0</v>
      </c>
      <c r="C31" s="303">
        <v>5352.35</v>
      </c>
      <c r="D31" s="304">
        <v>0</v>
      </c>
      <c r="E31" s="304">
        <v>0</v>
      </c>
      <c r="F31" s="238">
        <v>0</v>
      </c>
      <c r="G31" s="330">
        <v>10471.77</v>
      </c>
      <c r="H31" s="330">
        <v>7886.22</v>
      </c>
      <c r="I31" s="330">
        <v>36.22</v>
      </c>
      <c r="J31" s="34">
        <v>0</v>
      </c>
      <c r="K31" s="34">
        <v>0</v>
      </c>
      <c r="L31" s="34">
        <v>0</v>
      </c>
      <c r="M31" s="34">
        <v>0</v>
      </c>
      <c r="N31" s="41">
        <v>26195.02</v>
      </c>
      <c r="O31" s="416">
        <v>7128.22</v>
      </c>
      <c r="P31" s="34">
        <v>0</v>
      </c>
      <c r="Q31" s="34">
        <v>0</v>
      </c>
      <c r="R31" s="34">
        <v>0</v>
      </c>
      <c r="S31" s="34">
        <v>4117.42</v>
      </c>
      <c r="T31" s="34">
        <v>0</v>
      </c>
      <c r="U31" s="34">
        <v>0</v>
      </c>
      <c r="V31" s="34">
        <v>0</v>
      </c>
      <c r="W31" s="36" t="str">
        <f t="shared" si="8"/>
        <v>-</v>
      </c>
    </row>
    <row r="32" spans="1:23" s="270" customFormat="1" x14ac:dyDescent="0.25">
      <c r="A32" s="347" t="s">
        <v>227</v>
      </c>
      <c r="B32" s="350">
        <v>832.2</v>
      </c>
      <c r="C32" s="350">
        <v>19606.09</v>
      </c>
      <c r="D32" s="350">
        <v>9053.84</v>
      </c>
      <c r="E32" s="350">
        <v>1987.7</v>
      </c>
      <c r="F32" s="351">
        <v>3367.38</v>
      </c>
      <c r="G32" s="352">
        <v>19599.849999999999</v>
      </c>
      <c r="H32" s="352">
        <v>14308.53</v>
      </c>
      <c r="I32" s="352">
        <v>755.32</v>
      </c>
      <c r="J32" s="266">
        <v>0</v>
      </c>
      <c r="K32" s="266">
        <v>5510.39</v>
      </c>
      <c r="L32" s="266">
        <v>9009.85</v>
      </c>
      <c r="M32" s="266">
        <v>0</v>
      </c>
      <c r="N32" s="348">
        <v>19580.36</v>
      </c>
      <c r="O32" s="416">
        <v>8329.67</v>
      </c>
      <c r="P32" s="34">
        <v>0</v>
      </c>
      <c r="Q32" s="34">
        <v>0</v>
      </c>
      <c r="R32" s="34">
        <v>0</v>
      </c>
      <c r="S32" s="34">
        <v>15689.74</v>
      </c>
      <c r="T32" s="34">
        <v>0</v>
      </c>
      <c r="U32" s="34">
        <v>2419.9899999999998</v>
      </c>
      <c r="V32" s="34">
        <v>0</v>
      </c>
      <c r="W32" s="349" t="str">
        <f t="shared" si="8"/>
        <v>-</v>
      </c>
    </row>
    <row r="33" spans="1:24" x14ac:dyDescent="0.25">
      <c r="A33" s="54" t="s">
        <v>71</v>
      </c>
      <c r="B33" s="304">
        <v>1252.6400000000001</v>
      </c>
      <c r="C33" s="34">
        <v>25716.82</v>
      </c>
      <c r="D33" s="34">
        <v>7422.59</v>
      </c>
      <c r="E33" s="34">
        <v>1185.68</v>
      </c>
      <c r="F33" s="34">
        <v>0</v>
      </c>
      <c r="G33" s="257">
        <v>4636.37</v>
      </c>
      <c r="H33" s="257">
        <v>8453.02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41">
        <v>0</v>
      </c>
      <c r="O33" s="34">
        <v>0</v>
      </c>
      <c r="P33" s="34">
        <v>0</v>
      </c>
      <c r="Q33" s="34">
        <v>0</v>
      </c>
      <c r="R33" s="34">
        <v>0</v>
      </c>
      <c r="S33" s="34">
        <v>5899.19</v>
      </c>
      <c r="T33" s="34">
        <v>0</v>
      </c>
      <c r="U33" s="34">
        <v>0</v>
      </c>
      <c r="V33" s="34">
        <v>0</v>
      </c>
      <c r="W33" s="36" t="str">
        <f t="shared" si="8"/>
        <v>-</v>
      </c>
    </row>
    <row r="34" spans="1:24" x14ac:dyDescent="0.25">
      <c r="A34" s="408" t="s">
        <v>94</v>
      </c>
      <c r="B34" s="409">
        <f>SUM(B28:B33)</f>
        <v>4912.2400000000007</v>
      </c>
      <c r="C34" s="409">
        <f t="shared" ref="C34" si="12">SUM(C28:C33)</f>
        <v>74769.22</v>
      </c>
      <c r="D34" s="409">
        <f>SUM(D28:D33)</f>
        <v>19164.48</v>
      </c>
      <c r="E34" s="409">
        <f>SUM(E28:E33)</f>
        <v>3173.38</v>
      </c>
      <c r="F34" s="409">
        <v>3367.38</v>
      </c>
      <c r="G34" s="411">
        <f>SUM(G28:G33)</f>
        <v>57036.290000000008</v>
      </c>
      <c r="H34" s="411">
        <f>SUM(H28:H33)</f>
        <v>56552.61</v>
      </c>
      <c r="I34" s="411">
        <v>1072.58</v>
      </c>
      <c r="J34" s="409">
        <f>SUM(J28:J33)</f>
        <v>0</v>
      </c>
      <c r="K34" s="411">
        <f>SUM(K28:K33)</f>
        <v>5520.1</v>
      </c>
      <c r="L34" s="411">
        <f>SUM(L28:L33)</f>
        <v>9009.85</v>
      </c>
      <c r="M34" s="412">
        <f>SUM(M28:M33)</f>
        <v>0</v>
      </c>
      <c r="N34" s="417">
        <f t="shared" ref="N34:V34" si="13">+SUM(N28:N33)</f>
        <v>132794.1</v>
      </c>
      <c r="O34" s="411">
        <f t="shared" si="13"/>
        <v>32904.71</v>
      </c>
      <c r="P34" s="409">
        <f t="shared" si="13"/>
        <v>0</v>
      </c>
      <c r="Q34" s="409">
        <f t="shared" si="13"/>
        <v>0</v>
      </c>
      <c r="R34" s="409">
        <f t="shared" si="13"/>
        <v>0</v>
      </c>
      <c r="S34" s="409">
        <f t="shared" si="13"/>
        <v>38310.480000000003</v>
      </c>
      <c r="T34" s="409">
        <f t="shared" si="13"/>
        <v>0</v>
      </c>
      <c r="U34" s="409">
        <f t="shared" si="13"/>
        <v>2848.64</v>
      </c>
      <c r="V34" s="409">
        <f t="shared" si="13"/>
        <v>0</v>
      </c>
      <c r="W34" s="410" t="str">
        <f t="shared" si="8"/>
        <v>-</v>
      </c>
    </row>
    <row r="35" spans="1:24" s="307" customFormat="1" x14ac:dyDescent="0.25">
      <c r="A35" s="509" t="s">
        <v>282</v>
      </c>
    </row>
    <row r="36" spans="1:24" ht="14.25" customHeight="1" x14ac:dyDescent="0.25">
      <c r="A36" s="2" t="s">
        <v>23</v>
      </c>
    </row>
    <row r="37" spans="1:24" ht="18.75" x14ac:dyDescent="0.3">
      <c r="A37" s="2" t="s">
        <v>269</v>
      </c>
      <c r="B37" s="307"/>
      <c r="C37" s="325"/>
      <c r="H37" s="332"/>
      <c r="I37" s="332"/>
      <c r="J37" s="325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</row>
    <row r="38" spans="1:24" x14ac:dyDescent="0.25">
      <c r="A38" s="3" t="s">
        <v>207</v>
      </c>
      <c r="B38" s="307"/>
      <c r="E38" s="215"/>
      <c r="H38" s="332"/>
      <c r="I38" s="332"/>
      <c r="J38" s="1"/>
      <c r="K38" s="332"/>
      <c r="L38" s="510"/>
      <c r="M38" s="332"/>
      <c r="N38" s="215"/>
      <c r="O38" s="332"/>
      <c r="P38" s="332"/>
      <c r="Q38" s="332"/>
      <c r="R38" s="332"/>
      <c r="S38" s="332"/>
      <c r="T38" s="332"/>
      <c r="U38" s="332"/>
      <c r="V38" s="332"/>
      <c r="X38" s="341"/>
    </row>
    <row r="39" spans="1:24" ht="18.75" x14ac:dyDescent="0.3">
      <c r="A39" s="321" t="s">
        <v>233</v>
      </c>
      <c r="B39" s="307"/>
      <c r="C39" s="324"/>
      <c r="J39" s="324"/>
    </row>
    <row r="40" spans="1:24" x14ac:dyDescent="0.25">
      <c r="B40" s="307"/>
      <c r="D40" s="215"/>
      <c r="K40" s="215"/>
      <c r="N40" s="215"/>
    </row>
    <row r="41" spans="1:24" x14ac:dyDescent="0.25">
      <c r="B41" s="307"/>
      <c r="D41" s="215"/>
      <c r="K41" s="345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4" x14ac:dyDescent="0.25">
      <c r="B42" s="307"/>
      <c r="D42" s="215"/>
      <c r="K42" s="345"/>
    </row>
    <row r="43" spans="1:24" x14ac:dyDescent="0.25">
      <c r="B43" s="307"/>
      <c r="D43" s="215"/>
    </row>
    <row r="44" spans="1:24" ht="15.75" x14ac:dyDescent="0.25">
      <c r="B44" s="307"/>
      <c r="D44" s="331"/>
      <c r="K44" s="215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7"/>
      <c r="X44" s="307"/>
    </row>
    <row r="45" spans="1:24" ht="15.75" x14ac:dyDescent="0.25">
      <c r="D45" s="215"/>
      <c r="E45" s="326"/>
      <c r="F45" s="327"/>
    </row>
    <row r="46" spans="1:24" x14ac:dyDescent="0.25">
      <c r="K46" s="216"/>
    </row>
    <row r="47" spans="1:24" ht="18.75" x14ac:dyDescent="0.3">
      <c r="C47" s="325"/>
      <c r="G47" s="325"/>
      <c r="K47" s="216"/>
      <c r="L47" s="214"/>
    </row>
    <row r="48" spans="1:24" x14ac:dyDescent="0.25">
      <c r="C48" s="307"/>
    </row>
    <row r="49" spans="3:25" ht="18.75" x14ac:dyDescent="0.3">
      <c r="C49" s="324"/>
      <c r="G49" s="324"/>
    </row>
    <row r="50" spans="3:25" x14ac:dyDescent="0.25">
      <c r="D50" s="215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</row>
    <row r="51" spans="3:25" x14ac:dyDescent="0.25">
      <c r="D51" s="215"/>
      <c r="H51" s="331"/>
    </row>
    <row r="52" spans="3:25" x14ac:dyDescent="0.25">
      <c r="C52" s="307"/>
      <c r="D52" s="215"/>
    </row>
    <row r="53" spans="3:25" x14ac:dyDescent="0.25">
      <c r="C53" s="307"/>
      <c r="D53" s="215"/>
      <c r="H53" s="215"/>
    </row>
    <row r="54" spans="3:25" x14ac:dyDescent="0.25">
      <c r="C54" s="307"/>
      <c r="D54" s="215"/>
      <c r="H54" s="331"/>
    </row>
    <row r="55" spans="3:25" x14ac:dyDescent="0.25">
      <c r="C55" s="307"/>
      <c r="D55" s="215"/>
    </row>
    <row r="56" spans="3:25" ht="15.75" x14ac:dyDescent="0.25">
      <c r="D56" s="215"/>
      <c r="E56" s="326"/>
      <c r="F56" s="327"/>
      <c r="H56" s="331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7"/>
      <c r="Y56" s="307"/>
    </row>
  </sheetData>
  <mergeCells count="3">
    <mergeCell ref="A6:A7"/>
    <mergeCell ref="N6:W6"/>
    <mergeCell ref="B6:M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2019-11-29T21:48:13Z</dcterms:modified>
</cp:coreProperties>
</file>