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C1EEDA55-4575-4399-B602-5DB27A975746}" xr6:coauthVersionLast="45" xr6:coauthVersionMax="45" xr10:uidLastSave="{00000000-0000-0000-0000-000000000000}"/>
  <bookViews>
    <workbookView xWindow="-120" yWindow="-120" windowWidth="29040" windowHeight="15840" tabRatio="66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4" l="1"/>
  <c r="D16" i="24"/>
  <c r="C16" i="24"/>
  <c r="B16" i="24"/>
  <c r="Y16" i="24"/>
  <c r="N14" i="24"/>
  <c r="X16" i="24"/>
  <c r="W16" i="24"/>
  <c r="V16" i="24"/>
  <c r="U16" i="24"/>
  <c r="T16" i="24"/>
  <c r="S16" i="24"/>
  <c r="R16" i="24"/>
  <c r="Q16" i="24"/>
  <c r="P16" i="24"/>
  <c r="O16" i="24"/>
  <c r="N16" i="24"/>
  <c r="I13" i="21"/>
  <c r="G13" i="21"/>
  <c r="Z21" i="7"/>
  <c r="B8" i="14" l="1"/>
  <c r="C18" i="16" l="1"/>
  <c r="D18" i="16"/>
  <c r="E18" i="16"/>
  <c r="F18" i="16"/>
  <c r="G18" i="16"/>
  <c r="H18" i="16"/>
  <c r="I18" i="16"/>
  <c r="J18" i="16"/>
  <c r="K18" i="16"/>
  <c r="L18" i="16"/>
  <c r="L8" i="16" s="1"/>
  <c r="M18" i="16"/>
  <c r="I8" i="16"/>
  <c r="C9" i="16"/>
  <c r="D9" i="16"/>
  <c r="E9" i="16"/>
  <c r="F9" i="16"/>
  <c r="G9" i="16"/>
  <c r="G8" i="16" s="1"/>
  <c r="H9" i="16"/>
  <c r="I9" i="16"/>
  <c r="J9" i="16"/>
  <c r="J8" i="16" s="1"/>
  <c r="K9" i="16"/>
  <c r="L9" i="16"/>
  <c r="M9" i="16"/>
  <c r="M8" i="16" l="1"/>
  <c r="F8" i="16"/>
  <c r="K8" i="16"/>
  <c r="E8" i="16"/>
  <c r="H8" i="16"/>
  <c r="D8" i="16"/>
  <c r="C8" i="16"/>
  <c r="Y8" i="17"/>
  <c r="M8" i="17"/>
  <c r="C13" i="21" l="1"/>
  <c r="D13" i="21"/>
  <c r="E13" i="21"/>
  <c r="F13" i="21"/>
  <c r="H13" i="21"/>
  <c r="J13" i="21"/>
  <c r="K13" i="21"/>
  <c r="L13" i="21"/>
  <c r="M13" i="21"/>
  <c r="C9" i="21"/>
  <c r="D9" i="21"/>
  <c r="E9" i="21"/>
  <c r="F9" i="21"/>
  <c r="G9" i="21"/>
  <c r="H9" i="21"/>
  <c r="I9" i="21"/>
  <c r="J9" i="21"/>
  <c r="K9" i="21"/>
  <c r="L9" i="21"/>
  <c r="M9" i="21"/>
  <c r="C14" i="22"/>
  <c r="D14" i="22"/>
  <c r="D9" i="22" s="1"/>
  <c r="E14" i="22"/>
  <c r="F14" i="22"/>
  <c r="G14" i="22"/>
  <c r="H14" i="22"/>
  <c r="I14" i="22"/>
  <c r="J14" i="22"/>
  <c r="K14" i="22"/>
  <c r="L14" i="22"/>
  <c r="M14" i="22"/>
  <c r="C10" i="22"/>
  <c r="D10" i="22"/>
  <c r="E10" i="22"/>
  <c r="F10" i="22"/>
  <c r="F9" i="22" s="1"/>
  <c r="G10" i="22"/>
  <c r="G9" i="22" s="1"/>
  <c r="H10" i="22"/>
  <c r="I10" i="22"/>
  <c r="J10" i="22"/>
  <c r="K10" i="22"/>
  <c r="L10" i="22"/>
  <c r="M10" i="22"/>
  <c r="H9" i="22"/>
  <c r="B8" i="19"/>
  <c r="J8" i="19"/>
  <c r="I8" i="19"/>
  <c r="H8" i="19"/>
  <c r="G8" i="19"/>
  <c r="F8" i="19"/>
  <c r="E8" i="19"/>
  <c r="D8" i="19"/>
  <c r="C8" i="19"/>
  <c r="K8" i="19"/>
  <c r="L8" i="19"/>
  <c r="B8" i="18"/>
  <c r="C8" i="18"/>
  <c r="D8" i="18"/>
  <c r="E8" i="18"/>
  <c r="F8" i="18"/>
  <c r="G8" i="18"/>
  <c r="H8" i="18"/>
  <c r="I8" i="18"/>
  <c r="J8" i="18"/>
  <c r="K8" i="18"/>
  <c r="L8" i="18"/>
  <c r="L9" i="22" l="1"/>
  <c r="E9" i="22"/>
  <c r="C9" i="22"/>
  <c r="K9" i="22"/>
  <c r="J9" i="22"/>
  <c r="M9" i="22"/>
  <c r="I9" i="22"/>
  <c r="M8" i="19"/>
  <c r="P9" i="18" l="1"/>
  <c r="H8" i="15"/>
  <c r="M8" i="18" l="1"/>
  <c r="M8" i="15" l="1"/>
  <c r="M8" i="13" l="1"/>
  <c r="C8" i="12"/>
  <c r="D8" i="12"/>
  <c r="E8" i="12"/>
  <c r="F8" i="12"/>
  <c r="G8" i="12"/>
  <c r="H8" i="12"/>
  <c r="I8" i="12"/>
  <c r="J8" i="12"/>
  <c r="K8" i="12"/>
  <c r="L8" i="12"/>
  <c r="M8" i="12"/>
  <c r="B8" i="12"/>
  <c r="C15" i="11"/>
  <c r="D15" i="11"/>
  <c r="E15" i="11"/>
  <c r="F15" i="11"/>
  <c r="G15" i="11"/>
  <c r="H15" i="11"/>
  <c r="I15" i="11"/>
  <c r="J15" i="11"/>
  <c r="K15" i="11"/>
  <c r="L15" i="11"/>
  <c r="M15" i="11"/>
  <c r="B15" i="11"/>
  <c r="C12" i="11"/>
  <c r="D12" i="11"/>
  <c r="E12" i="11"/>
  <c r="F12" i="11"/>
  <c r="G12" i="11"/>
  <c r="H12" i="11"/>
  <c r="I12" i="11"/>
  <c r="J12" i="11"/>
  <c r="K12" i="11"/>
  <c r="L12" i="11"/>
  <c r="M12" i="11"/>
  <c r="B12" i="11"/>
  <c r="Z13" i="11" l="1"/>
  <c r="Z14" i="11"/>
  <c r="E10" i="11"/>
  <c r="F10" i="11"/>
  <c r="G10" i="11"/>
  <c r="I10" i="11"/>
  <c r="K10" i="11"/>
  <c r="L10" i="11"/>
  <c r="M10" i="11"/>
  <c r="O15" i="11"/>
  <c r="O10" i="11" s="1"/>
  <c r="P15" i="11"/>
  <c r="Q15" i="11"/>
  <c r="R15" i="11"/>
  <c r="S15" i="11"/>
  <c r="T15" i="11"/>
  <c r="U15" i="11"/>
  <c r="V15" i="11"/>
  <c r="W15" i="11"/>
  <c r="X15" i="11"/>
  <c r="Y15" i="11"/>
  <c r="H10" i="11"/>
  <c r="B10" i="11"/>
  <c r="C10" i="11"/>
  <c r="D10" i="11"/>
  <c r="J10" i="11"/>
  <c r="M29" i="10"/>
  <c r="L29" i="10"/>
  <c r="K29" i="10"/>
  <c r="J29" i="10"/>
  <c r="I29" i="10"/>
  <c r="H29" i="10"/>
  <c r="G29" i="10"/>
  <c r="F29" i="10"/>
  <c r="E29" i="10"/>
  <c r="D29" i="10"/>
  <c r="C29" i="10"/>
  <c r="B29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M17" i="10"/>
  <c r="L17" i="10"/>
  <c r="K17" i="10"/>
  <c r="J17" i="10"/>
  <c r="I17" i="10"/>
  <c r="H17" i="10"/>
  <c r="H12" i="10" s="1"/>
  <c r="H10" i="10" s="1"/>
  <c r="G17" i="10"/>
  <c r="G12" i="10" s="1"/>
  <c r="F17" i="10"/>
  <c r="F12" i="10" s="1"/>
  <c r="F10" i="10" s="1"/>
  <c r="E17" i="10"/>
  <c r="E12" i="10" s="1"/>
  <c r="E10" i="10" s="1"/>
  <c r="D17" i="10"/>
  <c r="D12" i="10" s="1"/>
  <c r="D10" i="10" s="1"/>
  <c r="C17" i="10"/>
  <c r="C12" i="10" s="1"/>
  <c r="C10" i="10" s="1"/>
  <c r="B17" i="10"/>
  <c r="B12" i="10" s="1"/>
  <c r="B10" i="10" s="1"/>
  <c r="M14" i="10"/>
  <c r="L14" i="10"/>
  <c r="K14" i="10"/>
  <c r="J14" i="10"/>
  <c r="I14" i="10"/>
  <c r="H14" i="10"/>
  <c r="G14" i="10"/>
  <c r="F14" i="10"/>
  <c r="E14" i="10"/>
  <c r="D14" i="10"/>
  <c r="C14" i="10"/>
  <c r="B14" i="10"/>
  <c r="M12" i="10"/>
  <c r="M10" i="10" s="1"/>
  <c r="L12" i="10"/>
  <c r="L10" i="10" s="1"/>
  <c r="K12" i="10"/>
  <c r="K10" i="10" s="1"/>
  <c r="J12" i="10"/>
  <c r="J10" i="10" s="1"/>
  <c r="I12" i="10"/>
  <c r="I10" i="10" s="1"/>
  <c r="G10" i="10" l="1"/>
  <c r="Z15" i="11"/>
  <c r="K34" i="9"/>
  <c r="N34" i="9"/>
  <c r="J34" i="9"/>
  <c r="B9" i="9"/>
  <c r="L9" i="9"/>
  <c r="D8" i="8"/>
  <c r="C8" i="8"/>
  <c r="M8" i="6"/>
  <c r="L8" i="6"/>
  <c r="K8" i="6"/>
  <c r="J8" i="6"/>
  <c r="I8" i="6"/>
  <c r="H8" i="6"/>
  <c r="G8" i="6"/>
  <c r="F8" i="6"/>
  <c r="E8" i="6"/>
  <c r="D8" i="6"/>
  <c r="C8" i="6"/>
  <c r="B8" i="6"/>
  <c r="J18" i="9" l="1"/>
  <c r="M9" i="9"/>
  <c r="I18" i="9"/>
  <c r="M34" i="9"/>
  <c r="H18" i="9"/>
  <c r="K9" i="9"/>
  <c r="I34" i="9"/>
  <c r="G18" i="9"/>
  <c r="B34" i="9"/>
  <c r="J9" i="9"/>
  <c r="H34" i="9"/>
  <c r="F18" i="9"/>
  <c r="F27" i="9" s="1"/>
  <c r="F8" i="9" s="1"/>
  <c r="I9" i="9"/>
  <c r="I27" i="9" s="1"/>
  <c r="I8" i="9" s="1"/>
  <c r="G34" i="9"/>
  <c r="E18" i="9"/>
  <c r="H9" i="9"/>
  <c r="F34" i="9"/>
  <c r="D18" i="9"/>
  <c r="G9" i="9"/>
  <c r="E34" i="9"/>
  <c r="F9" i="9"/>
  <c r="D34" i="9"/>
  <c r="C18" i="9"/>
  <c r="B18" i="9"/>
  <c r="B27" i="9" s="1"/>
  <c r="B8" i="9" s="1"/>
  <c r="E9" i="9"/>
  <c r="C34" i="9"/>
  <c r="D9" i="9"/>
  <c r="M18" i="9"/>
  <c r="L18" i="9"/>
  <c r="C9" i="9"/>
  <c r="K18" i="9"/>
  <c r="K27" i="9" s="1"/>
  <c r="K8" i="9" s="1"/>
  <c r="L27" i="9"/>
  <c r="L34" i="9"/>
  <c r="G27" i="9"/>
  <c r="G8" i="9" s="1"/>
  <c r="H27" i="9"/>
  <c r="D27" i="9"/>
  <c r="B8" i="8"/>
  <c r="J27" i="9" l="1"/>
  <c r="J8" i="9" s="1"/>
  <c r="E27" i="9"/>
  <c r="D8" i="9"/>
  <c r="C27" i="9"/>
  <c r="C8" i="9" s="1"/>
  <c r="M27" i="9"/>
  <c r="M8" i="9" s="1"/>
  <c r="L8" i="9"/>
  <c r="H8" i="9"/>
  <c r="E8" i="9"/>
  <c r="E8" i="8"/>
  <c r="F8" i="8" l="1"/>
  <c r="G8" i="8" l="1"/>
  <c r="H8" i="8" l="1"/>
  <c r="I8" i="8" l="1"/>
  <c r="K8" i="8" l="1"/>
  <c r="J8" i="8"/>
  <c r="L8" i="8" l="1"/>
  <c r="M8" i="8" l="1"/>
  <c r="M20" i="2" l="1"/>
  <c r="L20" i="2"/>
  <c r="K20" i="2"/>
  <c r="J20" i="2"/>
  <c r="I20" i="2"/>
  <c r="H20" i="2"/>
  <c r="G20" i="2"/>
  <c r="F20" i="2"/>
  <c r="E20" i="2"/>
  <c r="D20" i="2"/>
  <c r="C20" i="2"/>
  <c r="B20" i="2"/>
  <c r="M17" i="2"/>
  <c r="L17" i="2"/>
  <c r="K17" i="2"/>
  <c r="J17" i="2"/>
  <c r="I17" i="2"/>
  <c r="H17" i="2"/>
  <c r="G17" i="2"/>
  <c r="F17" i="2"/>
  <c r="E17" i="2"/>
  <c r="D17" i="2"/>
  <c r="C17" i="2"/>
  <c r="B17" i="2"/>
  <c r="M14" i="2"/>
  <c r="L14" i="2"/>
  <c r="K14" i="2"/>
  <c r="J14" i="2"/>
  <c r="I14" i="2"/>
  <c r="H14" i="2"/>
  <c r="G14" i="2"/>
  <c r="F14" i="2"/>
  <c r="E14" i="2"/>
  <c r="D14" i="2"/>
  <c r="C14" i="2"/>
  <c r="B14" i="2"/>
  <c r="M11" i="2"/>
  <c r="M9" i="2" s="1"/>
  <c r="M8" i="2" s="1"/>
  <c r="L11" i="2"/>
  <c r="L9" i="2" s="1"/>
  <c r="L8" i="2" s="1"/>
  <c r="K11" i="2"/>
  <c r="J11" i="2"/>
  <c r="J9" i="2" s="1"/>
  <c r="J8" i="2" s="1"/>
  <c r="I11" i="2"/>
  <c r="I9" i="2" s="1"/>
  <c r="I8" i="2" s="1"/>
  <c r="H11" i="2"/>
  <c r="H9" i="2" s="1"/>
  <c r="H8" i="2" s="1"/>
  <c r="G11" i="2"/>
  <c r="G9" i="2" s="1"/>
  <c r="G8" i="2" s="1"/>
  <c r="F11" i="2"/>
  <c r="F9" i="2" s="1"/>
  <c r="F8" i="2" s="1"/>
  <c r="E11" i="2"/>
  <c r="E9" i="2" s="1"/>
  <c r="D11" i="2"/>
  <c r="C11" i="2"/>
  <c r="C9" i="2" s="1"/>
  <c r="C8" i="2" s="1"/>
  <c r="B11" i="2"/>
  <c r="B9" i="2" s="1"/>
  <c r="B8" i="2" s="1"/>
  <c r="K9" i="2"/>
  <c r="K8" i="2" s="1"/>
  <c r="D9" i="2" l="1"/>
  <c r="D8" i="2" s="1"/>
  <c r="E8" i="2"/>
  <c r="Y13" i="21" l="1"/>
  <c r="X13" i="21"/>
  <c r="T13" i="21"/>
  <c r="S13" i="21"/>
  <c r="R13" i="21"/>
  <c r="Q13" i="21"/>
  <c r="P13" i="21"/>
  <c r="O13" i="21"/>
  <c r="N9" i="21"/>
  <c r="N8" i="21" s="1"/>
  <c r="O9" i="21"/>
  <c r="N13" i="21"/>
  <c r="P9" i="21"/>
  <c r="Q9" i="21"/>
  <c r="R9" i="21"/>
  <c r="S9" i="21"/>
  <c r="T9" i="21"/>
  <c r="U9" i="21"/>
  <c r="V9" i="21"/>
  <c r="W9" i="21"/>
  <c r="X9" i="21"/>
  <c r="Y9" i="21"/>
  <c r="U13" i="21"/>
  <c r="V13" i="21"/>
  <c r="W13" i="21"/>
  <c r="Y8" i="21" l="1"/>
  <c r="W8" i="21"/>
  <c r="X8" i="21"/>
  <c r="U8" i="21"/>
  <c r="T8" i="21"/>
  <c r="O8" i="21"/>
  <c r="S8" i="21"/>
  <c r="R8" i="21"/>
  <c r="P8" i="21"/>
  <c r="V8" i="21"/>
  <c r="Q8" i="21"/>
  <c r="M8" i="21"/>
  <c r="Z8" i="21" l="1"/>
  <c r="Z23" i="24" l="1"/>
  <c r="Z22" i="24"/>
  <c r="Z21" i="24"/>
  <c r="Z20" i="24"/>
  <c r="Z19" i="24"/>
  <c r="Z18" i="24"/>
  <c r="Z17" i="24"/>
  <c r="Z15" i="24"/>
  <c r="Z13" i="24"/>
  <c r="Z12" i="24"/>
  <c r="Z11" i="24"/>
  <c r="Z10" i="24"/>
  <c r="Z9" i="24"/>
  <c r="Z19" i="22"/>
  <c r="Z18" i="22"/>
  <c r="Z17" i="22"/>
  <c r="Z16" i="22"/>
  <c r="Z15" i="22"/>
  <c r="Z13" i="22"/>
  <c r="Z12" i="22"/>
  <c r="Z11" i="22"/>
  <c r="Z18" i="21"/>
  <c r="Z17" i="21"/>
  <c r="Z16" i="21"/>
  <c r="Z15" i="21"/>
  <c r="Z14" i="21"/>
  <c r="Z13" i="21"/>
  <c r="Z12" i="21"/>
  <c r="Z11" i="21"/>
  <c r="Z10" i="21"/>
  <c r="Z9" i="21"/>
  <c r="Z8" i="20"/>
  <c r="Z18" i="20"/>
  <c r="Z17" i="20"/>
  <c r="Z16" i="20"/>
  <c r="Z15" i="20"/>
  <c r="Z14" i="20"/>
  <c r="Z13" i="20"/>
  <c r="Z12" i="20"/>
  <c r="Z11" i="20"/>
  <c r="Z10" i="20"/>
  <c r="Z9" i="20"/>
  <c r="Z27" i="19"/>
  <c r="Z26" i="19"/>
  <c r="Z25" i="19"/>
  <c r="Z24" i="19"/>
  <c r="Z23" i="19"/>
  <c r="Z22" i="19"/>
  <c r="Z21" i="19"/>
  <c r="Z20" i="19"/>
  <c r="Z19" i="19"/>
  <c r="Z18" i="19"/>
  <c r="Z17" i="19"/>
  <c r="Z16" i="19"/>
  <c r="Z15" i="19"/>
  <c r="Z14" i="19"/>
  <c r="Z13" i="19"/>
  <c r="Z12" i="19"/>
  <c r="Z11" i="19"/>
  <c r="Z10" i="19"/>
  <c r="Z9" i="19"/>
  <c r="Z25" i="18"/>
  <c r="Z24" i="18"/>
  <c r="Z23" i="18"/>
  <c r="Z22" i="18"/>
  <c r="Z21" i="18"/>
  <c r="Z20" i="18"/>
  <c r="Z19" i="18"/>
  <c r="Z18" i="18"/>
  <c r="Z17" i="18"/>
  <c r="Z16" i="18"/>
  <c r="Z15" i="18"/>
  <c r="Z14" i="18"/>
  <c r="Z13" i="18"/>
  <c r="Z12" i="18"/>
  <c r="Z11" i="18"/>
  <c r="Z10" i="18"/>
  <c r="Z9" i="18"/>
  <c r="Z10" i="17"/>
  <c r="Z9" i="17"/>
  <c r="Z21" i="16"/>
  <c r="Z20" i="16"/>
  <c r="Z19" i="16"/>
  <c r="Z17" i="16"/>
  <c r="Z16" i="16"/>
  <c r="Z14" i="16"/>
  <c r="Z13" i="16"/>
  <c r="Z11" i="16"/>
  <c r="Z10" i="16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21" i="14"/>
  <c r="Z19" i="14"/>
  <c r="Z18" i="14"/>
  <c r="Z17" i="14"/>
  <c r="Z15" i="14"/>
  <c r="Z14" i="14"/>
  <c r="Z13" i="14"/>
  <c r="Z11" i="14"/>
  <c r="Z10" i="14"/>
  <c r="Z9" i="14"/>
  <c r="Y8" i="14"/>
  <c r="X8" i="14" l="1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Z15" i="12"/>
  <c r="Z14" i="12"/>
  <c r="Z13" i="12"/>
  <c r="Z12" i="12"/>
  <c r="Z11" i="12"/>
  <c r="Z10" i="12"/>
  <c r="Z9" i="12"/>
  <c r="X8" i="12"/>
  <c r="Y8" i="12"/>
  <c r="Z20" i="11"/>
  <c r="Z19" i="11"/>
  <c r="Z17" i="11"/>
  <c r="Z16" i="11"/>
  <c r="Z11" i="11"/>
  <c r="AA33" i="10"/>
  <c r="AA31" i="10"/>
  <c r="AA27" i="10"/>
  <c r="AA26" i="10"/>
  <c r="AA23" i="10"/>
  <c r="AA22" i="10"/>
  <c r="AA19" i="10"/>
  <c r="AA18" i="10"/>
  <c r="AA15" i="10"/>
  <c r="AA11" i="10"/>
  <c r="Z33" i="10"/>
  <c r="Z31" i="10"/>
  <c r="Z27" i="10"/>
  <c r="Z26" i="10"/>
  <c r="Z23" i="10"/>
  <c r="Z22" i="10"/>
  <c r="Z19" i="10"/>
  <c r="Z18" i="10"/>
  <c r="Z15" i="10"/>
  <c r="Z33" i="9"/>
  <c r="Z32" i="9"/>
  <c r="Z31" i="9"/>
  <c r="Z30" i="9"/>
  <c r="Z29" i="9"/>
  <c r="Z28" i="9"/>
  <c r="Z26" i="9"/>
  <c r="Z25" i="9"/>
  <c r="Z24" i="9"/>
  <c r="Z23" i="9"/>
  <c r="Z22" i="9"/>
  <c r="Z21" i="9"/>
  <c r="Z20" i="9"/>
  <c r="Z19" i="9"/>
  <c r="Z17" i="9"/>
  <c r="Z16" i="9"/>
  <c r="Z15" i="9"/>
  <c r="Z14" i="9"/>
  <c r="Z13" i="9"/>
  <c r="Z12" i="9"/>
  <c r="Z11" i="9"/>
  <c r="Z10" i="9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23" i="7"/>
  <c r="Z22" i="7"/>
  <c r="Z20" i="7"/>
  <c r="Z19" i="7"/>
  <c r="Z18" i="7"/>
  <c r="Z17" i="7"/>
  <c r="Z16" i="7"/>
  <c r="Z15" i="7"/>
  <c r="Z14" i="7"/>
  <c r="Z13" i="7"/>
  <c r="Z12" i="7"/>
  <c r="Z11" i="7"/>
  <c r="Z10" i="7"/>
  <c r="Z9" i="7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19" i="5"/>
  <c r="Z18" i="5"/>
  <c r="Z17" i="5"/>
  <c r="Z16" i="5"/>
  <c r="Z15" i="5"/>
  <c r="Z14" i="5"/>
  <c r="Z13" i="5"/>
  <c r="Z12" i="5"/>
  <c r="Z11" i="5"/>
  <c r="Z10" i="5"/>
  <c r="Z9" i="5"/>
  <c r="Z9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20" i="3"/>
  <c r="Z19" i="3"/>
  <c r="Z18" i="3"/>
  <c r="Z17" i="3"/>
  <c r="Z16" i="3"/>
  <c r="Z15" i="3"/>
  <c r="Z14" i="3"/>
  <c r="Z13" i="3"/>
  <c r="Z12" i="3"/>
  <c r="Z11" i="3"/>
  <c r="Z10" i="3"/>
  <c r="Z9" i="3"/>
  <c r="Z22" i="2"/>
  <c r="Z21" i="2"/>
  <c r="Z19" i="2"/>
  <c r="Z18" i="2"/>
  <c r="Z16" i="2"/>
  <c r="Z15" i="2"/>
  <c r="Z13" i="2"/>
  <c r="Z12" i="2"/>
  <c r="Z10" i="2"/>
  <c r="X14" i="24" l="1"/>
  <c r="X8" i="24" s="1"/>
  <c r="W14" i="24"/>
  <c r="W8" i="24" s="1"/>
  <c r="Y14" i="24"/>
  <c r="Y14" i="22"/>
  <c r="X14" i="22"/>
  <c r="Y10" i="22"/>
  <c r="X10" i="22"/>
  <c r="X9" i="22" l="1"/>
  <c r="Y8" i="24"/>
  <c r="Y9" i="22"/>
  <c r="X29" i="10" l="1"/>
  <c r="X25" i="10"/>
  <c r="X21" i="10"/>
  <c r="X17" i="10"/>
  <c r="X14" i="10"/>
  <c r="X12" i="10" s="1"/>
  <c r="X10" i="10" s="1"/>
  <c r="Y8" i="19" l="1"/>
  <c r="X8" i="19"/>
  <c r="Y8" i="18"/>
  <c r="X8" i="18"/>
  <c r="X8" i="17"/>
  <c r="Y18" i="16"/>
  <c r="X18" i="16"/>
  <c r="Y15" i="16"/>
  <c r="X15" i="16"/>
  <c r="Y12" i="16"/>
  <c r="X12" i="16"/>
  <c r="X9" i="16" s="1"/>
  <c r="X8" i="16" s="1"/>
  <c r="Y9" i="16" l="1"/>
  <c r="Y8" i="15"/>
  <c r="X8" i="15"/>
  <c r="X8" i="13"/>
  <c r="Y8" i="13"/>
  <c r="Y8" i="16" l="1"/>
  <c r="Y18" i="11"/>
  <c r="X18" i="11"/>
  <c r="Y10" i="11"/>
  <c r="Y9" i="11" s="1"/>
  <c r="X10" i="11"/>
  <c r="X9" i="11" s="1"/>
  <c r="Y29" i="10" l="1"/>
  <c r="Z29" i="10" s="1"/>
  <c r="Y25" i="10"/>
  <c r="Z25" i="10" s="1"/>
  <c r="Y21" i="10"/>
  <c r="Z21" i="10" s="1"/>
  <c r="Y17" i="10"/>
  <c r="Z17" i="10" s="1"/>
  <c r="Y14" i="10"/>
  <c r="Z14" i="10" s="1"/>
  <c r="Y9" i="9"/>
  <c r="Y34" i="9"/>
  <c r="Y18" i="9"/>
  <c r="X18" i="9"/>
  <c r="X27" i="9" s="1"/>
  <c r="X9" i="9"/>
  <c r="X8" i="8"/>
  <c r="Y8" i="8"/>
  <c r="X8" i="7"/>
  <c r="Y8" i="7"/>
  <c r="X8" i="6"/>
  <c r="Y8" i="6"/>
  <c r="Y8" i="5"/>
  <c r="X8" i="5"/>
  <c r="Y8" i="4"/>
  <c r="X8" i="4"/>
  <c r="Y8" i="3"/>
  <c r="X8" i="3"/>
  <c r="Y20" i="2"/>
  <c r="X20" i="2"/>
  <c r="Y17" i="2"/>
  <c r="X17" i="2"/>
  <c r="Y14" i="2"/>
  <c r="X14" i="2"/>
  <c r="Y11" i="2"/>
  <c r="X11" i="2"/>
  <c r="X9" i="2" l="1"/>
  <c r="X8" i="2" s="1"/>
  <c r="Y9" i="2"/>
  <c r="Y27" i="9"/>
  <c r="Y8" i="9" s="1"/>
  <c r="Y12" i="10"/>
  <c r="X34" i="9"/>
  <c r="X8" i="9" s="1"/>
  <c r="Y10" i="10" l="1"/>
  <c r="Z10" i="10" s="1"/>
  <c r="Z12" i="10"/>
  <c r="Y8" i="2"/>
  <c r="W8" i="13"/>
  <c r="W8" i="4"/>
  <c r="W8" i="3"/>
  <c r="W14" i="22"/>
  <c r="W10" i="22"/>
  <c r="W9" i="22" s="1"/>
  <c r="W8" i="19" l="1"/>
  <c r="W8" i="18"/>
  <c r="W8" i="17"/>
  <c r="W18" i="16"/>
  <c r="W15" i="16"/>
  <c r="W12" i="16"/>
  <c r="W9" i="16"/>
  <c r="W8" i="16" s="1"/>
  <c r="W8" i="15" l="1"/>
  <c r="W8" i="14"/>
  <c r="W8" i="12"/>
  <c r="W18" i="11"/>
  <c r="W10" i="11"/>
  <c r="W9" i="11" s="1"/>
  <c r="W34" i="9" l="1"/>
  <c r="W8" i="8"/>
  <c r="W8" i="7"/>
  <c r="W8" i="6"/>
  <c r="W8" i="5"/>
  <c r="W20" i="2"/>
  <c r="W17" i="2"/>
  <c r="W14" i="2"/>
  <c r="W11" i="2"/>
  <c r="W9" i="2" s="1"/>
  <c r="W8" i="2" s="1"/>
  <c r="W9" i="9" l="1"/>
  <c r="W18" i="9"/>
  <c r="W27" i="9" l="1"/>
  <c r="W8" i="9" l="1"/>
  <c r="W29" i="10"/>
  <c r="W12" i="10"/>
  <c r="W10" i="10" s="1"/>
  <c r="V8" i="19" l="1"/>
  <c r="V8" i="18"/>
  <c r="V8" i="15"/>
  <c r="V8" i="14"/>
  <c r="V8" i="13"/>
  <c r="V8" i="12"/>
  <c r="V14" i="24" l="1"/>
  <c r="V8" i="24" s="1"/>
  <c r="V14" i="22"/>
  <c r="V10" i="22"/>
  <c r="V9" i="22" s="1"/>
  <c r="V8" i="17"/>
  <c r="V18" i="16"/>
  <c r="V15" i="16"/>
  <c r="V12" i="16"/>
  <c r="V9" i="16" s="1"/>
  <c r="V8" i="16" s="1"/>
  <c r="V18" i="11" l="1"/>
  <c r="V10" i="11"/>
  <c r="V9" i="11" s="1"/>
  <c r="V8" i="6" l="1"/>
  <c r="V29" i="10"/>
  <c r="V25" i="10"/>
  <c r="V21" i="10"/>
  <c r="V17" i="10"/>
  <c r="V14" i="10"/>
  <c r="V34" i="9"/>
  <c r="V9" i="9"/>
  <c r="V8" i="8"/>
  <c r="V8" i="7"/>
  <c r="V8" i="5"/>
  <c r="V8" i="4"/>
  <c r="V8" i="3"/>
  <c r="V20" i="2"/>
  <c r="V12" i="10" l="1"/>
  <c r="V9" i="2"/>
  <c r="V8" i="2" s="1"/>
  <c r="V10" i="10"/>
  <c r="V18" i="9"/>
  <c r="V27" i="9" s="1"/>
  <c r="V8" i="9" s="1"/>
  <c r="U14" i="24" l="1"/>
  <c r="U8" i="24" s="1"/>
  <c r="T14" i="24"/>
  <c r="T8" i="24" s="1"/>
  <c r="U14" i="22"/>
  <c r="U10" i="22"/>
  <c r="U9" i="22" l="1"/>
  <c r="U8" i="19" l="1"/>
  <c r="U8" i="18"/>
  <c r="U8" i="17"/>
  <c r="U18" i="16"/>
  <c r="U15" i="16"/>
  <c r="U12" i="16"/>
  <c r="U9" i="16" l="1"/>
  <c r="U8" i="15"/>
  <c r="U8" i="14"/>
  <c r="U8" i="13"/>
  <c r="U8" i="12"/>
  <c r="U18" i="11"/>
  <c r="U8" i="16" l="1"/>
  <c r="U10" i="11"/>
  <c r="U8" i="8"/>
  <c r="U8" i="7"/>
  <c r="U8" i="3"/>
  <c r="U29" i="10"/>
  <c r="U25" i="10"/>
  <c r="U21" i="10"/>
  <c r="U17" i="10"/>
  <c r="U14" i="10"/>
  <c r="U12" i="10" s="1"/>
  <c r="U10" i="10" s="1"/>
  <c r="U9" i="11" l="1"/>
  <c r="U8" i="6"/>
  <c r="U8" i="5"/>
  <c r="U8" i="4"/>
  <c r="U20" i="2"/>
  <c r="U17" i="2"/>
  <c r="U14" i="2"/>
  <c r="U11" i="2"/>
  <c r="U9" i="2" l="1"/>
  <c r="U34" i="9"/>
  <c r="U9" i="9"/>
  <c r="U18" i="9"/>
  <c r="U27" i="9" l="1"/>
  <c r="U8" i="2"/>
  <c r="U8" i="9"/>
  <c r="T8" i="15" l="1"/>
  <c r="S14" i="24" l="1"/>
  <c r="S8" i="24" s="1"/>
  <c r="T14" i="22"/>
  <c r="T10" i="22"/>
  <c r="T9" i="22" s="1"/>
  <c r="T8" i="19" l="1"/>
  <c r="T8" i="18"/>
  <c r="T8" i="17"/>
  <c r="T18" i="16"/>
  <c r="T15" i="16"/>
  <c r="T9" i="16" s="1"/>
  <c r="T12" i="16"/>
  <c r="T8" i="16" l="1"/>
  <c r="T8" i="13" l="1"/>
  <c r="T8" i="14"/>
  <c r="T8" i="8"/>
  <c r="T8" i="7"/>
  <c r="S8" i="6"/>
  <c r="T8" i="6"/>
  <c r="T8" i="4"/>
  <c r="T8" i="12"/>
  <c r="T18" i="11"/>
  <c r="T10" i="11"/>
  <c r="T9" i="11" s="1"/>
  <c r="T29" i="10" l="1"/>
  <c r="T25" i="10"/>
  <c r="AA25" i="10" s="1"/>
  <c r="T21" i="10"/>
  <c r="AA21" i="10" s="1"/>
  <c r="T17" i="10"/>
  <c r="AA17" i="10" s="1"/>
  <c r="T14" i="10"/>
  <c r="AA14" i="10" s="1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T8" i="2" l="1"/>
  <c r="S14" i="22"/>
  <c r="S10" i="22"/>
  <c r="S9" i="22" l="1"/>
  <c r="S8" i="19"/>
  <c r="O20" i="19"/>
  <c r="S8" i="17"/>
  <c r="S18" i="16"/>
  <c r="S15" i="16"/>
  <c r="S12" i="16"/>
  <c r="S9" i="16" l="1"/>
  <c r="S8" i="16" s="1"/>
  <c r="S8" i="15" l="1"/>
  <c r="S8" i="14"/>
  <c r="S8" i="13"/>
  <c r="S18" i="11"/>
  <c r="S10" i="11"/>
  <c r="S9" i="11" l="1"/>
  <c r="S8" i="12"/>
  <c r="S29" i="10" l="1"/>
  <c r="S12" i="10"/>
  <c r="S34" i="9"/>
  <c r="S18" i="9"/>
  <c r="S9" i="9"/>
  <c r="S8" i="8"/>
  <c r="S8" i="7"/>
  <c r="S8" i="5"/>
  <c r="S8" i="4"/>
  <c r="S8" i="3"/>
  <c r="S20" i="2"/>
  <c r="S17" i="2"/>
  <c r="S14" i="2"/>
  <c r="S11" i="2"/>
  <c r="S9" i="2" l="1"/>
  <c r="S10" i="10"/>
  <c r="S27" i="9"/>
  <c r="S8" i="2" l="1"/>
  <c r="S8" i="9"/>
  <c r="Q14" i="24"/>
  <c r="Q8" i="24" s="1"/>
  <c r="P14" i="24"/>
  <c r="P8" i="24" s="1"/>
  <c r="R14" i="24"/>
  <c r="R8" i="24" s="1"/>
  <c r="R14" i="22"/>
  <c r="R10" i="22"/>
  <c r="R9" i="22" l="1"/>
  <c r="R8" i="19"/>
  <c r="R8" i="18"/>
  <c r="R8" i="17"/>
  <c r="R18" i="16"/>
  <c r="R15" i="16"/>
  <c r="R12" i="16"/>
  <c r="R9" i="16" l="1"/>
  <c r="R8" i="16" s="1"/>
  <c r="R8" i="15"/>
  <c r="R8" i="13"/>
  <c r="R8" i="12"/>
  <c r="R18" i="11"/>
  <c r="R10" i="11"/>
  <c r="R9" i="11" s="1"/>
  <c r="R8" i="14" l="1"/>
  <c r="R18" i="9" l="1"/>
  <c r="R9" i="9"/>
  <c r="R8" i="8"/>
  <c r="R8" i="7"/>
  <c r="R29" i="10"/>
  <c r="R12" i="10"/>
  <c r="R34" i="9"/>
  <c r="R8" i="6"/>
  <c r="R8" i="5"/>
  <c r="R8" i="4"/>
  <c r="R8" i="3"/>
  <c r="R20" i="2"/>
  <c r="R17" i="2"/>
  <c r="R14" i="2"/>
  <c r="R11" i="2"/>
  <c r="R9" i="2" s="1"/>
  <c r="R8" i="2" l="1"/>
  <c r="R27" i="9"/>
  <c r="R8" i="9" s="1"/>
  <c r="R10" i="10"/>
  <c r="Q14" i="22" l="1"/>
  <c r="Q10" i="22"/>
  <c r="Q9" i="22" s="1"/>
  <c r="Q8" i="19" l="1"/>
  <c r="Q8" i="18"/>
  <c r="Q8" i="17"/>
  <c r="Q18" i="16"/>
  <c r="Q15" i="16"/>
  <c r="Q12" i="16"/>
  <c r="Q9" i="16" l="1"/>
  <c r="Q8" i="16" s="1"/>
  <c r="E8" i="4"/>
  <c r="Q8" i="15" l="1"/>
  <c r="Q8" i="14"/>
  <c r="Q8" i="12"/>
  <c r="Q8" i="13"/>
  <c r="Q18" i="11"/>
  <c r="Q10" i="11"/>
  <c r="Q9" i="11" s="1"/>
  <c r="Q29" i="10"/>
  <c r="Q12" i="10"/>
  <c r="Q10" i="10" s="1"/>
  <c r="Q18" i="9" l="1"/>
  <c r="Q34" i="9"/>
  <c r="Q8" i="8"/>
  <c r="Q8" i="7"/>
  <c r="Q8" i="6"/>
  <c r="Q8" i="5"/>
  <c r="Q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0" i="10" s="1"/>
  <c r="P14" i="22"/>
  <c r="P10" i="22"/>
  <c r="P9" i="22" s="1"/>
  <c r="P8" i="19" l="1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9" i="16" s="1"/>
  <c r="P18" i="16"/>
  <c r="P8" i="18" l="1"/>
  <c r="P8" i="16"/>
  <c r="P8" i="15" l="1"/>
  <c r="P8" i="14"/>
  <c r="P8" i="13"/>
  <c r="P8" i="12"/>
  <c r="P18" i="11"/>
  <c r="P10" i="11"/>
  <c r="P9" i="11" l="1"/>
  <c r="P34" i="9"/>
  <c r="P18" i="9"/>
  <c r="P9" i="9"/>
  <c r="P27" i="9" s="1"/>
  <c r="P8" i="9" s="1"/>
  <c r="P8" i="8"/>
  <c r="P8" i="7"/>
  <c r="P8" i="6"/>
  <c r="O29" i="6"/>
  <c r="N29" i="6"/>
  <c r="O14" i="6"/>
  <c r="N14" i="6"/>
  <c r="P8" i="5"/>
  <c r="P8" i="4"/>
  <c r="P8" i="3"/>
  <c r="P20" i="2"/>
  <c r="P17" i="2"/>
  <c r="P14" i="2"/>
  <c r="P11" i="2"/>
  <c r="P9" i="2" l="1"/>
  <c r="P8" i="2" l="1"/>
  <c r="O8" i="15"/>
  <c r="O14" i="22"/>
  <c r="N14" i="22"/>
  <c r="N8" i="15"/>
  <c r="C8" i="15"/>
  <c r="D8" i="15"/>
  <c r="O8" i="13" l="1"/>
  <c r="O34" i="9"/>
  <c r="O18" i="9"/>
  <c r="O9" i="9"/>
  <c r="N18" i="9"/>
  <c r="N9" i="9"/>
  <c r="N27" i="9" l="1"/>
  <c r="N8" i="9"/>
  <c r="O27" i="9"/>
  <c r="N8" i="24"/>
  <c r="O14" i="24"/>
  <c r="O10" i="22"/>
  <c r="O9" i="22" l="1"/>
  <c r="O8" i="24"/>
  <c r="O10" i="19"/>
  <c r="O11" i="19"/>
  <c r="O12" i="19"/>
  <c r="O13" i="19"/>
  <c r="O14" i="19"/>
  <c r="O15" i="19"/>
  <c r="O17" i="19"/>
  <c r="O18" i="19"/>
  <c r="O19" i="19"/>
  <c r="O21" i="19"/>
  <c r="O23" i="19"/>
  <c r="O24" i="19"/>
  <c r="O25" i="19"/>
  <c r="O27" i="19"/>
  <c r="O9" i="19"/>
  <c r="O8" i="18"/>
  <c r="O18" i="16"/>
  <c r="O15" i="16"/>
  <c r="O12" i="16"/>
  <c r="O9" i="16" l="1"/>
  <c r="O8" i="19"/>
  <c r="O8" i="14"/>
  <c r="O8" i="12"/>
  <c r="O18" i="11"/>
  <c r="O9" i="11" l="1"/>
  <c r="O8" i="16"/>
  <c r="O29" i="10"/>
  <c r="O12" i="10"/>
  <c r="N12" i="10"/>
  <c r="Z34" i="9"/>
  <c r="O8" i="8"/>
  <c r="O8" i="7"/>
  <c r="O8" i="6"/>
  <c r="O8" i="5"/>
  <c r="O8" i="4"/>
  <c r="O20" i="2"/>
  <c r="O17" i="2"/>
  <c r="O14" i="2"/>
  <c r="O11" i="2"/>
  <c r="O10" i="10" l="1"/>
  <c r="O9" i="2"/>
  <c r="O8" i="2" s="1"/>
  <c r="O8" i="3"/>
  <c r="O8" i="9" l="1"/>
  <c r="N8" i="12" l="1"/>
  <c r="N8" i="19" l="1"/>
  <c r="N10" i="22" l="1"/>
  <c r="N9" i="22" s="1"/>
  <c r="N8" i="14" l="1"/>
  <c r="N8" i="13" l="1"/>
  <c r="N9" i="11" l="1"/>
  <c r="N29" i="10" l="1"/>
  <c r="N10" i="10" l="1"/>
  <c r="N8" i="8"/>
  <c r="N8" i="7"/>
  <c r="N8" i="6" l="1"/>
  <c r="N8" i="5"/>
  <c r="M8" i="5"/>
  <c r="Z8" i="5" s="1"/>
  <c r="N8" i="4"/>
  <c r="N8" i="3"/>
  <c r="M8" i="3"/>
  <c r="Z8" i="3" s="1"/>
  <c r="N20" i="2"/>
  <c r="N17" i="2"/>
  <c r="N14" i="2"/>
  <c r="N11" i="2"/>
  <c r="Z20" i="2"/>
  <c r="Z11" i="2"/>
  <c r="Z17" i="2"/>
  <c r="Z14" i="2"/>
  <c r="N9" i="2" l="1"/>
  <c r="M16" i="24"/>
  <c r="Z14" i="22"/>
  <c r="M14" i="24" l="1"/>
  <c r="Z14" i="24" s="1"/>
  <c r="Z16" i="24"/>
  <c r="Z8" i="2"/>
  <c r="Z9" i="2"/>
  <c r="Z9" i="22"/>
  <c r="Z10" i="22"/>
  <c r="N8" i="2"/>
  <c r="Z8" i="19"/>
  <c r="Z8" i="18"/>
  <c r="Z8" i="17"/>
  <c r="Z18" i="16"/>
  <c r="Z15" i="16"/>
  <c r="Z12" i="16" l="1"/>
  <c r="M8" i="24"/>
  <c r="Z8" i="24" s="1"/>
  <c r="Z8" i="13"/>
  <c r="Z8" i="15"/>
  <c r="M8" i="14"/>
  <c r="Z8" i="12"/>
  <c r="M18" i="11"/>
  <c r="Z8" i="14" l="1"/>
  <c r="Z18" i="11"/>
  <c r="M9" i="11"/>
  <c r="Z9" i="11" s="1"/>
  <c r="Z10" i="11"/>
  <c r="Z8" i="16"/>
  <c r="Z9" i="16"/>
  <c r="Z18" i="9"/>
  <c r="Z8" i="8"/>
  <c r="M8" i="7"/>
  <c r="Z8" i="7" s="1"/>
  <c r="Z8" i="6"/>
  <c r="Z12" i="14" l="1"/>
  <c r="Z9" i="9"/>
  <c r="L16" i="24"/>
  <c r="K16" i="24"/>
  <c r="K14" i="24" s="1"/>
  <c r="K8" i="24" s="1"/>
  <c r="L14" i="24"/>
  <c r="L8" i="24" s="1"/>
  <c r="Z20" i="14" l="1"/>
  <c r="Z16" i="14"/>
  <c r="Z8" i="9"/>
  <c r="Z27" i="9"/>
  <c r="L8" i="21"/>
  <c r="L8" i="17"/>
  <c r="L8" i="15" l="1"/>
  <c r="L8" i="14"/>
  <c r="L8" i="13"/>
  <c r="L18" i="11"/>
  <c r="L9" i="11" s="1"/>
  <c r="L8" i="7" l="1"/>
  <c r="L8" i="5"/>
  <c r="L8" i="4"/>
  <c r="L8" i="3"/>
  <c r="K8" i="21" l="1"/>
  <c r="K8" i="17"/>
  <c r="K8" i="15" l="1"/>
  <c r="K8" i="14"/>
  <c r="K8" i="13"/>
  <c r="K18" i="11"/>
  <c r="K9" i="11" s="1"/>
  <c r="K8" i="7" l="1"/>
  <c r="K8" i="5"/>
  <c r="K8" i="4"/>
  <c r="K8" i="3"/>
  <c r="J16" i="24" l="1"/>
  <c r="J14" i="24" s="1"/>
  <c r="J8" i="24" s="1"/>
  <c r="J8" i="21" l="1"/>
  <c r="J8" i="17" l="1"/>
  <c r="J8" i="3" l="1"/>
  <c r="J8" i="15" l="1"/>
  <c r="J8" i="14"/>
  <c r="J8" i="13"/>
  <c r="J18" i="11"/>
  <c r="J9" i="11" s="1"/>
  <c r="J8" i="7" l="1"/>
  <c r="J8" i="5"/>
  <c r="J8" i="4"/>
  <c r="I16" i="24" l="1"/>
  <c r="H16" i="24"/>
  <c r="G16" i="24"/>
  <c r="F16" i="24"/>
  <c r="F14" i="24" s="1"/>
  <c r="F8" i="24" s="1"/>
  <c r="E16" i="24"/>
  <c r="E14" i="24" s="1"/>
  <c r="E8" i="24" s="1"/>
  <c r="D8" i="24"/>
  <c r="C14" i="24"/>
  <c r="B14" i="24"/>
  <c r="B8" i="24" s="1"/>
  <c r="H14" i="24"/>
  <c r="I14" i="24" l="1"/>
  <c r="H8" i="24"/>
  <c r="G14" i="24"/>
  <c r="C8" i="24"/>
  <c r="I8" i="24" l="1"/>
  <c r="G8" i="24"/>
  <c r="I8" i="21"/>
  <c r="I8" i="17"/>
  <c r="I8" i="15" l="1"/>
  <c r="I8" i="14"/>
  <c r="I8" i="13"/>
  <c r="I18" i="11"/>
  <c r="I9" i="11" s="1"/>
  <c r="AA29" i="10" l="1"/>
  <c r="H8" i="7"/>
  <c r="I8" i="7"/>
  <c r="H8" i="5"/>
  <c r="I8" i="5"/>
  <c r="H8" i="4"/>
  <c r="I8" i="4"/>
  <c r="I8" i="3"/>
  <c r="AA12" i="10" l="1"/>
  <c r="AA10" i="10"/>
  <c r="H8" i="17" l="1"/>
  <c r="H18" i="11"/>
  <c r="H9" i="11" s="1"/>
  <c r="H8" i="13" l="1"/>
  <c r="H8" i="14"/>
  <c r="H8" i="3" l="1"/>
  <c r="G8" i="21" l="1"/>
  <c r="G8" i="17" l="1"/>
  <c r="G8" i="15" l="1"/>
  <c r="G8" i="13"/>
  <c r="G18" i="11"/>
  <c r="G9" i="11" s="1"/>
  <c r="G8" i="4" l="1"/>
  <c r="G8" i="14" l="1"/>
  <c r="G8" i="7" l="1"/>
  <c r="G8" i="5"/>
  <c r="F8" i="4"/>
  <c r="G8" i="3"/>
  <c r="D8" i="3"/>
  <c r="F8" i="21" l="1"/>
  <c r="F8" i="15" l="1"/>
  <c r="F8" i="14"/>
  <c r="F8" i="13"/>
  <c r="F8" i="7"/>
  <c r="F8" i="17"/>
  <c r="F18" i="11" l="1"/>
  <c r="F9" i="11" s="1"/>
  <c r="F8" i="5" l="1"/>
  <c r="F8" i="3"/>
  <c r="E8" i="21" l="1"/>
  <c r="E8" i="17" l="1"/>
  <c r="E8" i="15" l="1"/>
  <c r="E8" i="14"/>
  <c r="E8" i="13"/>
  <c r="E18" i="11"/>
  <c r="E9" i="11" s="1"/>
  <c r="E8" i="7" l="1"/>
  <c r="E8" i="5"/>
  <c r="E8" i="3"/>
  <c r="B14" i="22" l="1"/>
  <c r="B10" i="22"/>
  <c r="B13" i="21"/>
  <c r="B9" i="21"/>
  <c r="C8" i="17"/>
  <c r="B8" i="17"/>
  <c r="B18" i="16"/>
  <c r="B8" i="15"/>
  <c r="D8" i="14"/>
  <c r="C8" i="14"/>
  <c r="D8" i="13"/>
  <c r="C8" i="13"/>
  <c r="B8" i="13"/>
  <c r="D18" i="11"/>
  <c r="D9" i="11" s="1"/>
  <c r="C18" i="11"/>
  <c r="C9" i="11" s="1"/>
  <c r="B18" i="11"/>
  <c r="B9" i="11" s="1"/>
  <c r="D8" i="7"/>
  <c r="C8" i="7"/>
  <c r="B8" i="7"/>
  <c r="D8" i="5"/>
  <c r="C8" i="5"/>
  <c r="B8" i="5"/>
  <c r="D8" i="4"/>
  <c r="C8" i="4"/>
  <c r="B8" i="4"/>
  <c r="C8" i="3"/>
  <c r="B8" i="3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B9" i="16" l="1"/>
  <c r="B8" i="16" s="1"/>
  <c r="B9" i="22"/>
  <c r="B8" i="21"/>
  <c r="C8" i="21"/>
  <c r="M8" i="4" l="1"/>
  <c r="Z8" i="4" s="1"/>
</calcChain>
</file>

<file path=xl/sharedStrings.xml><?xml version="1.0" encoding="utf-8"?>
<sst xmlns="http://schemas.openxmlformats.org/spreadsheetml/2006/main" count="1175" uniqueCount="278">
  <si>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</si>
  <si>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</si>
  <si>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</si>
  <si>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</si>
  <si>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</si>
  <si>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</si>
  <si>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</si>
  <si>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</si>
  <si>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</si>
  <si>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</si>
  <si>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</si>
  <si>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</si>
  <si>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</si>
  <si>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</si>
  <si>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</si>
  <si>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</si>
  <si>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</si>
  <si>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</si>
  <si>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</si>
  <si>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</si>
  <si>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</si>
  <si>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</si>
  <si>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</si>
  <si>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</si>
  <si>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</si>
  <si>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</si>
  <si>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</si>
  <si>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</si>
  <si>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</si>
  <si>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</si>
  <si>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</si>
  <si>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</si>
  <si>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</si>
  <si>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</si>
  <si>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</si>
  <si>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</si>
  <si>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</si>
  <si>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</si>
  <si>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</si>
  <si>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</si>
  <si>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</si>
  <si>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</si>
  <si>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</si>
  <si>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</si>
  <si>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</si>
  <si>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</si>
  <si>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</si>
  <si>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</si>
  <si>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</si>
  <si>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</si>
  <si>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</si>
  <si>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</si>
  <si>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</si>
  <si>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</si>
  <si>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</si>
  <si>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</si>
  <si>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</si>
  <si>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</si>
  <si>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</si>
  <si>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</si>
  <si>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</si>
  <si>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</si>
  <si>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</si>
  <si>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</si>
  <si>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</si>
  <si>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</si>
  <si>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</si>
  <si>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</si>
  <si>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</si>
  <si>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</si>
  <si>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</si>
  <si>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</si>
  <si>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</si>
  <si>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</si>
  <si>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</si>
  <si>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</si>
  <si>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</si>
  <si>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</si>
  <si>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</si>
  <si>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</si>
  <si>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</si>
  <si>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</si>
  <si>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</si>
  <si>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</si>
  <si>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</si>
  <si>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</si>
  <si>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</si>
  <si>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</si>
  <si>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</si>
  <si>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</si>
  <si>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</si>
  <si>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</si>
  <si>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</si>
  <si>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</si>
  <si>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</si>
  <si>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</si>
  <si>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</si>
  <si>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</si>
  <si>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</si>
  <si>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</si>
  <si>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</si>
  <si>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</si>
  <si>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</si>
  <si>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</si>
  <si>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</si>
  <si>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</si>
  <si>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</si>
  <si>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</si>
  <si>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</si>
  <si>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</si>
  <si>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</si>
  <si>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</si>
  <si>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</si>
  <si>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</si>
  <si>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</si>
  <si>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</si>
  <si>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</si>
  <si>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</si>
  <si>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</si>
  <si>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</si>
  <si>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</si>
  <si>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</si>
  <si>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</si>
  <si>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</si>
  <si>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</si>
  <si>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</si>
  <si>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</si>
  <si>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</si>
  <si>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</si>
  <si>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</si>
  <si>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</si>
  <si>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</si>
  <si>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</si>
  <si>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</si>
  <si>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</si>
  <si>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</si>
  <si>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</si>
  <si>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</si>
  <si>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</si>
  <si>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</si>
  <si>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</si>
  <si>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</si>
  <si>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</si>
  <si>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</si>
  <si>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</si>
  <si>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</si>
  <si>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</si>
  <si>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</si>
  <si>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</si>
  <si>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</si>
  <si>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</si>
  <si>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</si>
  <si>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</si>
  <si>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</si>
  <si>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</si>
  <si>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</si>
  <si>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</si>
  <si>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</si>
  <si>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</si>
  <si>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</si>
  <si>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</si>
  <si>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</si>
  <si>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</si>
  <si>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</si>
  <si>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</si>
  <si>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</si>
  <si>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</si>
  <si>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</si>
  <si>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</si>
  <si>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</si>
  <si>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</si>
  <si>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</si>
  <si>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</si>
  <si>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</si>
  <si>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</si>
  <si>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</si>
  <si>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</si>
  <si>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</si>
  <si>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</si>
  <si>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</si>
  <si>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</si>
  <si>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</si>
  <si>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</si>
  <si>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</si>
  <si>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</si>
  <si>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</si>
  <si>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</si>
  <si>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</si>
  <si>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</si>
  <si>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</si>
  <si>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</si>
  <si>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</si>
  <si>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</si>
  <si>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</si>
  <si>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</si>
  <si>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</si>
  <si>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</si>
  <si>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</si>
  <si>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</si>
  <si>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</si>
  <si>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</si>
  <si>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</si>
  <si>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</si>
  <si>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</si>
  <si>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</si>
  <si>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</si>
  <si>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</si>
  <si>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</si>
  <si>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</si>
  <si>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</si>
  <si>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</si>
  <si>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</si>
  <si>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</si>
  <si>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</si>
  <si>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</si>
  <si>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</si>
  <si>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</si>
  <si>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</si>
  <si>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</si>
  <si>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</si>
  <si>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</si>
  <si>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</si>
  <si>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</si>
  <si>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</si>
  <si>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</si>
  <si>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</si>
  <si>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</si>
  <si>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</si>
  <si>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</si>
  <si>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</si>
  <si>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</si>
  <si>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</si>
  <si>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</si>
  <si>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</si>
  <si>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</si>
  <si>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</si>
  <si>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</si>
  <si>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</si>
  <si>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</si>
  <si>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</si>
  <si>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</si>
  <si>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</si>
  <si>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</si>
  <si>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</si>
  <si>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</si>
  <si>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</si>
  <si>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</si>
  <si>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</si>
  <si>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</si>
  <si>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</si>
  <si>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</si>
  <si>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</si>
  <si>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</si>
  <si>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</si>
  <si>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</si>
  <si>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</si>
  <si>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</si>
  <si>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</si>
  <si>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</si>
  <si>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</si>
  <si>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</si>
  <si>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</si>
  <si>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</si>
  <si>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</si>
  <si>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Santa</t>
  </si>
  <si>
    <t>N°</t>
  </si>
  <si>
    <t>Fuente: Estadística Pesquera MensuAM</t>
  </si>
  <si>
    <t>San Juan de Miraflores</t>
  </si>
  <si>
    <t>Coishco/Santa</t>
  </si>
  <si>
    <t>Santa Rosa</t>
  </si>
  <si>
    <t>La Puntilla</t>
  </si>
  <si>
    <t>n/d</t>
  </si>
  <si>
    <t xml:space="preserve">              1/  Descarte de CHD en agosto y septiembre 2019</t>
  </si>
  <si>
    <t>ANEXO DEL BOLETÍN DE PESCA - DICIEMBRE 2019</t>
  </si>
  <si>
    <t>Var  % 
Dic 19/18</t>
  </si>
  <si>
    <t>*Variación (%)
Dic
19/18</t>
  </si>
  <si>
    <t xml:space="preserve"> Ene - Dic
19/18</t>
  </si>
  <si>
    <t>Var  % 
Dic-19/
Nov-19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</si>
</sst>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0.0_ ;[Red]\-0.0\ "/>
    <numFmt numFmtId="172" formatCode="#,##0.00_ ;\-#,##0.00\ "/>
    <numFmt numFmtId="173" formatCode="#,##0.00000"/>
    <numFmt numFmtId="174" formatCode="#,##0.0000_ ;\-#,##0.0000\ "/>
    <numFmt numFmtId="175" formatCode="#,##0.000000"/>
    <numFmt numFmtId="176" formatCode="_ * #,##0.000_ ;_ * \-#,##0.000_ ;_ * &quot;-&quot;??_ ;_ @_ 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2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-0.24997711111789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6337778862885"/>
      </top>
      <bottom style="thin">
        <color theme="3" tint="0.5999633777886288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2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5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5" fontId="8" fillId="0" borderId="0" xfId="0" applyNumberFormat="1" applyFont="1" applyBorder="1" applyAlignment="1">
      <alignment readingOrder="1"/>
    </xf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11" fillId="0" borderId="5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7" xfId="0" applyNumberFormat="1" applyFont="1" applyBorder="1" applyAlignment="1">
      <alignment wrapText="1" readingOrder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5" fontId="6" fillId="2" borderId="4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2" fontId="12" fillId="0" borderId="0" xfId="0" applyNumberFormat="1" applyFont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2" fontId="12" fillId="4" borderId="0" xfId="0" applyNumberFormat="1" applyFont="1" applyFill="1" applyAlignment="1">
      <alignment horizontal="center"/>
    </xf>
    <xf numFmtId="0" fontId="8" fillId="4" borderId="0" xfId="0" applyFont="1" applyFill="1"/>
    <xf numFmtId="0" fontId="12" fillId="0" borderId="16" xfId="0" applyFont="1" applyBorder="1"/>
    <xf numFmtId="0" fontId="12" fillId="0" borderId="18" xfId="0" applyFont="1" applyBorder="1"/>
    <xf numFmtId="1" fontId="12" fillId="0" borderId="17" xfId="0" applyNumberFormat="1" applyFont="1" applyBorder="1" applyAlignment="1"/>
    <xf numFmtId="166" fontId="6" fillId="2" borderId="17" xfId="2" applyNumberFormat="1" applyFont="1" applyFill="1" applyBorder="1" applyAlignment="1">
      <alignment vertical="center"/>
    </xf>
    <xf numFmtId="166" fontId="6" fillId="2" borderId="16" xfId="2" applyNumberFormat="1" applyFont="1" applyFill="1" applyBorder="1" applyAlignment="1">
      <alignment vertical="center"/>
    </xf>
    <xf numFmtId="166" fontId="4" fillId="6" borderId="16" xfId="0" applyNumberFormat="1" applyFont="1" applyFill="1" applyBorder="1"/>
    <xf numFmtId="166" fontId="8" fillId="0" borderId="16" xfId="0" applyNumberFormat="1" applyFont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0" fontId="6" fillId="2" borderId="29" xfId="2" applyFont="1" applyFill="1" applyBorder="1" applyAlignment="1">
      <alignment vertical="center"/>
    </xf>
    <xf numFmtId="0" fontId="4" fillId="6" borderId="16" xfId="0" applyFont="1" applyFill="1" applyBorder="1"/>
    <xf numFmtId="0" fontId="8" fillId="0" borderId="16" xfId="0" applyFont="1" applyBorder="1" applyAlignment="1">
      <alignment horizontal="left"/>
    </xf>
    <xf numFmtId="0" fontId="8" fillId="0" borderId="16" xfId="0" applyFont="1" applyBorder="1"/>
    <xf numFmtId="0" fontId="8" fillId="0" borderId="18" xfId="0" applyFont="1" applyBorder="1" applyAlignment="1">
      <alignment horizontal="left"/>
    </xf>
    <xf numFmtId="0" fontId="6" fillId="2" borderId="22" xfId="2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left"/>
    </xf>
    <xf numFmtId="3" fontId="8" fillId="0" borderId="22" xfId="0" applyNumberFormat="1" applyFont="1" applyBorder="1" applyAlignment="1">
      <alignment horizontal="left"/>
    </xf>
    <xf numFmtId="3" fontId="8" fillId="0" borderId="31" xfId="0" applyNumberFormat="1" applyFont="1" applyBorder="1" applyAlignment="1">
      <alignment horizontal="left"/>
    </xf>
    <xf numFmtId="165" fontId="6" fillId="2" borderId="16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7" xfId="2" applyNumberFormat="1" applyFont="1" applyFill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6" fillId="2" borderId="16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7" xfId="2" applyNumberFormat="1" applyFont="1" applyFill="1" applyBorder="1" applyAlignment="1"/>
    <xf numFmtId="165" fontId="8" fillId="0" borderId="16" xfId="0" applyNumberFormat="1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2" borderId="32" xfId="2" applyFont="1" applyFill="1" applyBorder="1" applyAlignment="1">
      <alignment vertical="center"/>
    </xf>
    <xf numFmtId="165" fontId="4" fillId="2" borderId="17" xfId="0" applyNumberFormat="1" applyFont="1" applyFill="1" applyBorder="1" applyAlignment="1"/>
    <xf numFmtId="0" fontId="4" fillId="6" borderId="32" xfId="0" applyFont="1" applyFill="1" applyBorder="1"/>
    <xf numFmtId="165" fontId="8" fillId="6" borderId="17" xfId="0" applyNumberFormat="1" applyFont="1" applyFill="1" applyBorder="1"/>
    <xf numFmtId="0" fontId="8" fillId="0" borderId="32" xfId="0" applyFont="1" applyBorder="1" applyAlignment="1">
      <alignment horizontal="left"/>
    </xf>
    <xf numFmtId="165" fontId="8" fillId="0" borderId="17" xfId="0" applyNumberFormat="1" applyFont="1" applyBorder="1"/>
    <xf numFmtId="0" fontId="8" fillId="0" borderId="33" xfId="0" applyFont="1" applyBorder="1" applyAlignment="1">
      <alignment horizontal="left"/>
    </xf>
    <xf numFmtId="165" fontId="8" fillId="0" borderId="19" xfId="0" applyNumberFormat="1" applyFont="1" applyBorder="1"/>
    <xf numFmtId="165" fontId="8" fillId="0" borderId="20" xfId="0" applyNumberFormat="1" applyFont="1" applyBorder="1"/>
    <xf numFmtId="165" fontId="4" fillId="2" borderId="16" xfId="0" applyNumberFormat="1" applyFont="1" applyFill="1" applyBorder="1" applyAlignment="1"/>
    <xf numFmtId="165" fontId="8" fillId="6" borderId="16" xfId="0" applyNumberFormat="1" applyFont="1" applyFill="1" applyBorder="1"/>
    <xf numFmtId="165" fontId="8" fillId="0" borderId="16" xfId="0" applyNumberFormat="1" applyFont="1" applyBorder="1"/>
    <xf numFmtId="0" fontId="6" fillId="2" borderId="16" xfId="2" applyFont="1" applyFill="1" applyBorder="1" applyAlignment="1"/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6" xfId="2" applyFont="1" applyFill="1" applyBorder="1" applyAlignment="1">
      <alignment horizontal="left"/>
    </xf>
    <xf numFmtId="0" fontId="12" fillId="0" borderId="16" xfId="3" applyFont="1" applyBorder="1"/>
    <xf numFmtId="0" fontId="12" fillId="0" borderId="18" xfId="3" applyFont="1" applyBorder="1"/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12" fillId="0" borderId="0" xfId="0" applyNumberFormat="1" applyFont="1" applyBorder="1" applyAlignment="1">
      <alignment horizontal="right"/>
    </xf>
    <xf numFmtId="165" fontId="12" fillId="0" borderId="16" xfId="0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6" fillId="2" borderId="17" xfId="2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left"/>
    </xf>
    <xf numFmtId="166" fontId="8" fillId="0" borderId="0" xfId="0" applyNumberFormat="1" applyFont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166" fontId="8" fillId="6" borderId="19" xfId="0" applyNumberFormat="1" applyFont="1" applyFill="1" applyBorder="1"/>
    <xf numFmtId="166" fontId="8" fillId="6" borderId="20" xfId="0" applyNumberFormat="1" applyFont="1" applyFill="1" applyBorder="1"/>
    <xf numFmtId="166" fontId="8" fillId="0" borderId="16" xfId="0" applyNumberFormat="1" applyFont="1" applyBorder="1"/>
    <xf numFmtId="166" fontId="8" fillId="6" borderId="18" xfId="0" applyNumberFormat="1" applyFont="1" applyFill="1" applyBorder="1"/>
    <xf numFmtId="166" fontId="8" fillId="0" borderId="16" xfId="0" applyNumberFormat="1" applyFont="1" applyBorder="1" applyAlignment="1">
      <alignment horizontal="left" indent="1"/>
    </xf>
    <xf numFmtId="166" fontId="4" fillId="6" borderId="18" xfId="0" applyNumberFormat="1" applyFont="1" applyFill="1" applyBorder="1" applyAlignment="1">
      <alignment horizontal="left" indent="1"/>
    </xf>
    <xf numFmtId="165" fontId="8" fillId="6" borderId="20" xfId="0" applyNumberFormat="1" applyFont="1" applyFill="1" applyBorder="1"/>
    <xf numFmtId="0" fontId="6" fillId="2" borderId="16" xfId="2" applyFont="1" applyFill="1" applyBorder="1" applyAlignment="1">
      <alignment vertical="center"/>
    </xf>
    <xf numFmtId="0" fontId="8" fillId="0" borderId="16" xfId="0" applyFont="1" applyBorder="1" applyAlignment="1">
      <alignment horizontal="left" indent="1"/>
    </xf>
    <xf numFmtId="0" fontId="4" fillId="6" borderId="18" xfId="0" applyFont="1" applyFill="1" applyBorder="1" applyAlignment="1">
      <alignment horizontal="left" indent="1"/>
    </xf>
    <xf numFmtId="165" fontId="11" fillId="0" borderId="16" xfId="0" applyNumberFormat="1" applyFont="1" applyFill="1" applyBorder="1"/>
    <xf numFmtId="165" fontId="11" fillId="0" borderId="0" xfId="0" applyNumberFormat="1" applyFont="1" applyFill="1" applyBorder="1"/>
    <xf numFmtId="165" fontId="11" fillId="7" borderId="18" xfId="0" applyNumberFormat="1" applyFont="1" applyFill="1" applyBorder="1"/>
    <xf numFmtId="165" fontId="11" fillId="7" borderId="19" xfId="0" applyNumberFormat="1" applyFont="1" applyFill="1" applyBorder="1"/>
    <xf numFmtId="166" fontId="12" fillId="0" borderId="17" xfId="3" applyNumberFormat="1" applyFont="1" applyBorder="1" applyAlignment="1">
      <alignment horizontal="right"/>
    </xf>
    <xf numFmtId="166" fontId="12" fillId="0" borderId="20" xfId="3" applyNumberFormat="1" applyFont="1" applyBorder="1" applyAlignment="1">
      <alignment horizontal="right"/>
    </xf>
    <xf numFmtId="165" fontId="8" fillId="0" borderId="18" xfId="0" applyNumberFormat="1" applyFont="1" applyFill="1" applyBorder="1"/>
    <xf numFmtId="165" fontId="8" fillId="0" borderId="19" xfId="0" applyNumberFormat="1" applyFont="1" applyFill="1" applyBorder="1"/>
    <xf numFmtId="165" fontId="8" fillId="0" borderId="16" xfId="0" applyNumberFormat="1" applyFont="1" applyFill="1" applyBorder="1"/>
    <xf numFmtId="0" fontId="25" fillId="0" borderId="0" xfId="5" applyAlignment="1">
      <alignment horizontal="left" vertical="center"/>
    </xf>
    <xf numFmtId="165" fontId="23" fillId="0" borderId="17" xfId="4" applyNumberFormat="1" applyFont="1" applyFill="1" applyBorder="1" applyAlignment="1">
      <alignment horizontal="right"/>
    </xf>
    <xf numFmtId="0" fontId="21" fillId="8" borderId="16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8" borderId="17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1" fillId="6" borderId="17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165" fontId="23" fillId="6" borderId="19" xfId="4" applyNumberFormat="1" applyFont="1" applyFill="1" applyBorder="1" applyAlignment="1">
      <alignment horizontal="right"/>
    </xf>
    <xf numFmtId="165" fontId="23" fillId="6" borderId="20" xfId="4" applyNumberFormat="1" applyFont="1" applyFill="1" applyBorder="1" applyAlignment="1">
      <alignment horizontal="right"/>
    </xf>
    <xf numFmtId="0" fontId="8" fillId="4" borderId="22" xfId="0" applyFont="1" applyFill="1" applyBorder="1" applyAlignment="1">
      <alignment horizontal="left"/>
    </xf>
    <xf numFmtId="165" fontId="8" fillId="3" borderId="16" xfId="0" applyNumberFormat="1" applyFont="1" applyFill="1" applyBorder="1"/>
    <xf numFmtId="0" fontId="4" fillId="3" borderId="16" xfId="0" applyFont="1" applyFill="1" applyBorder="1"/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4" fillId="2" borderId="16" xfId="0" applyNumberFormat="1" applyFont="1" applyFill="1" applyBorder="1" applyAlignment="1">
      <alignment horizontal="right"/>
    </xf>
    <xf numFmtId="165" fontId="11" fillId="0" borderId="16" xfId="0" applyNumberFormat="1" applyFont="1" applyBorder="1" applyAlignment="1">
      <alignment horizontal="right" wrapText="1" readingOrder="1"/>
    </xf>
    <xf numFmtId="165" fontId="11" fillId="0" borderId="18" xfId="0" applyNumberFormat="1" applyFont="1" applyBorder="1" applyAlignment="1">
      <alignment horizontal="right" wrapText="1" readingOrder="1"/>
    </xf>
    <xf numFmtId="3" fontId="4" fillId="2" borderId="16" xfId="0" applyNumberFormat="1" applyFont="1" applyFill="1" applyBorder="1" applyAlignment="1">
      <alignment horizontal="left"/>
    </xf>
    <xf numFmtId="165" fontId="11" fillId="0" borderId="19" xfId="0" applyNumberFormat="1" applyFont="1" applyFill="1" applyBorder="1" applyAlignment="1">
      <alignment horizontal="right"/>
    </xf>
    <xf numFmtId="165" fontId="11" fillId="0" borderId="16" xfId="0" applyNumberFormat="1" applyFont="1" applyFill="1" applyBorder="1" applyAlignment="1">
      <alignment horizontal="right"/>
    </xf>
    <xf numFmtId="165" fontId="17" fillId="0" borderId="16" xfId="3" applyNumberFormat="1" applyFont="1" applyFill="1" applyBorder="1" applyAlignment="1">
      <alignment horizontal="right"/>
    </xf>
    <xf numFmtId="165" fontId="11" fillId="0" borderId="18" xfId="0" applyNumberFormat="1" applyFont="1" applyFill="1" applyBorder="1" applyAlignment="1">
      <alignment horizontal="right"/>
    </xf>
    <xf numFmtId="165" fontId="12" fillId="0" borderId="16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6" fillId="2" borderId="0" xfId="2" applyNumberFormat="1" applyFont="1" applyFill="1" applyBorder="1" applyAlignment="1"/>
    <xf numFmtId="3" fontId="3" fillId="0" borderId="0" xfId="3" applyNumberFormat="1" applyFont="1"/>
    <xf numFmtId="4" fontId="8" fillId="0" borderId="0" xfId="0" applyNumberFormat="1" applyFont="1" applyBorder="1" applyAlignment="1">
      <alignment horizontal="right"/>
    </xf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3" xfId="0" applyBorder="1"/>
    <xf numFmtId="0" fontId="6" fillId="0" borderId="41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9" xfId="0" applyNumberFormat="1" applyFont="1" applyBorder="1" applyAlignment="1">
      <alignment horizontal="right"/>
    </xf>
    <xf numFmtId="3" fontId="6" fillId="2" borderId="16" xfId="2" applyNumberFormat="1" applyFont="1" applyFill="1" applyBorder="1" applyAlignment="1"/>
    <xf numFmtId="3" fontId="16" fillId="5" borderId="16" xfId="0" applyNumberFormat="1" applyFont="1" applyFill="1" applyBorder="1" applyAlignment="1">
      <alignment horizontal="right"/>
    </xf>
    <xf numFmtId="4" fontId="8" fillId="0" borderId="16" xfId="0" applyNumberFormat="1" applyFont="1" applyFill="1" applyBorder="1" applyAlignment="1">
      <alignment horizontal="left"/>
    </xf>
    <xf numFmtId="165" fontId="12" fillId="0" borderId="0" xfId="3" applyNumberFormat="1" applyFont="1" applyAlignment="1">
      <alignment horizontal="right"/>
    </xf>
    <xf numFmtId="165" fontId="8" fillId="0" borderId="0" xfId="0" applyNumberFormat="1" applyFont="1"/>
    <xf numFmtId="165" fontId="6" fillId="2" borderId="16" xfId="2" applyNumberFormat="1" applyFont="1" applyFill="1" applyBorder="1" applyAlignment="1">
      <alignment vertical="center"/>
    </xf>
    <xf numFmtId="165" fontId="4" fillId="6" borderId="16" xfId="0" applyNumberFormat="1" applyFont="1" applyFill="1" applyBorder="1"/>
    <xf numFmtId="165" fontId="4" fillId="6" borderId="0" xfId="0" applyNumberFormat="1" applyFont="1" applyFill="1" applyBorder="1"/>
    <xf numFmtId="165" fontId="4" fillId="6" borderId="16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0" fontId="8" fillId="4" borderId="16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43" xfId="0" applyFont="1" applyFill="1" applyBorder="1" applyAlignment="1">
      <alignment horizontal="left"/>
    </xf>
    <xf numFmtId="0" fontId="8" fillId="0" borderId="43" xfId="0" applyFont="1" applyBorder="1"/>
    <xf numFmtId="165" fontId="8" fillId="0" borderId="44" xfId="0" applyNumberFormat="1" applyFont="1" applyFill="1" applyBorder="1" applyAlignment="1">
      <alignment horizontal="center"/>
    </xf>
    <xf numFmtId="165" fontId="8" fillId="0" borderId="43" xfId="0" applyNumberFormat="1" applyFont="1" applyFill="1" applyBorder="1"/>
    <xf numFmtId="165" fontId="8" fillId="2" borderId="44" xfId="0" applyNumberFormat="1" applyFont="1" applyFill="1" applyBorder="1" applyAlignment="1">
      <alignment horizontal="center"/>
    </xf>
    <xf numFmtId="4" fontId="8" fillId="0" borderId="0" xfId="0" applyNumberFormat="1" applyFont="1"/>
    <xf numFmtId="167" fontId="4" fillId="2" borderId="0" xfId="1" applyNumberFormat="1" applyFont="1" applyFill="1" applyBorder="1" applyAlignment="1">
      <alignment horizontal="right"/>
    </xf>
    <xf numFmtId="167" fontId="8" fillId="0" borderId="0" xfId="1" applyNumberFormat="1" applyFont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6" fontId="8" fillId="0" borderId="0" xfId="0" applyNumberFormat="1" applyFont="1"/>
    <xf numFmtId="169" fontId="8" fillId="0" borderId="0" xfId="1" applyNumberFormat="1" applyFont="1"/>
    <xf numFmtId="165" fontId="11" fillId="4" borderId="4" xfId="0" applyNumberFormat="1" applyFont="1" applyFill="1" applyBorder="1" applyAlignment="1">
      <alignment wrapText="1" readingOrder="1"/>
    </xf>
    <xf numFmtId="165" fontId="11" fillId="4" borderId="0" xfId="0" applyNumberFormat="1" applyFont="1" applyFill="1" applyBorder="1" applyAlignment="1">
      <alignment wrapText="1" readingOrder="1"/>
    </xf>
    <xf numFmtId="165" fontId="12" fillId="4" borderId="0" xfId="3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 wrapText="1" readingOrder="1"/>
    </xf>
    <xf numFmtId="165" fontId="11" fillId="4" borderId="5" xfId="0" applyNumberFormat="1" applyFont="1" applyFill="1" applyBorder="1" applyAlignment="1">
      <alignment wrapText="1" readingOrder="1"/>
    </xf>
    <xf numFmtId="165" fontId="11" fillId="4" borderId="4" xfId="0" applyNumberFormat="1" applyFont="1" applyFill="1" applyBorder="1" applyAlignment="1">
      <alignment horizontal="right" wrapText="1"/>
    </xf>
    <xf numFmtId="0" fontId="0" fillId="4" borderId="0" xfId="0" applyFill="1"/>
    <xf numFmtId="1" fontId="4" fillId="0" borderId="0" xfId="0" applyNumberFormat="1" applyFont="1" applyAlignment="1">
      <alignment horizontal="right"/>
    </xf>
    <xf numFmtId="172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1" fillId="0" borderId="3" xfId="1" applyNumberFormat="1" applyFont="1" applyBorder="1" applyAlignment="1">
      <alignment horizontal="right" wrapText="1"/>
    </xf>
    <xf numFmtId="167" fontId="6" fillId="2" borderId="0" xfId="1" applyNumberFormat="1" applyFont="1" applyFill="1" applyBorder="1" applyAlignment="1"/>
    <xf numFmtId="171" fontId="8" fillId="0" borderId="0" xfId="0" applyNumberFormat="1" applyFont="1" applyBorder="1"/>
    <xf numFmtId="171" fontId="8" fillId="0" borderId="19" xfId="0" applyNumberFormat="1" applyFont="1" applyBorder="1"/>
    <xf numFmtId="0" fontId="30" fillId="9" borderId="46" xfId="0" applyFont="1" applyFill="1" applyBorder="1" applyAlignment="1">
      <alignment vertical="center"/>
    </xf>
    <xf numFmtId="0" fontId="31" fillId="9" borderId="46" xfId="0" applyFont="1" applyFill="1" applyBorder="1" applyAlignment="1">
      <alignment vertical="center"/>
    </xf>
    <xf numFmtId="0" fontId="32" fillId="0" borderId="46" xfId="0" applyFont="1" applyBorder="1" applyAlignment="1">
      <alignment vertical="center"/>
    </xf>
    <xf numFmtId="0" fontId="30" fillId="9" borderId="47" xfId="0" applyFont="1" applyFill="1" applyBorder="1" applyAlignment="1">
      <alignment vertical="center"/>
    </xf>
    <xf numFmtId="10" fontId="8" fillId="0" borderId="0" xfId="7" applyNumberFormat="1" applyFont="1"/>
    <xf numFmtId="165" fontId="11" fillId="0" borderId="4" xfId="0" applyNumberFormat="1" applyFont="1" applyBorder="1" applyAlignment="1">
      <alignment horizontal="right" wrapText="1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7" fontId="0" fillId="0" borderId="0" xfId="1" applyNumberFormat="1" applyFont="1"/>
    <xf numFmtId="169" fontId="0" fillId="0" borderId="0" xfId="0" applyNumberFormat="1"/>
    <xf numFmtId="165" fontId="12" fillId="4" borderId="16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165" fontId="6" fillId="2" borderId="5" xfId="2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5" fontId="8" fillId="0" borderId="41" xfId="0" applyNumberFormat="1" applyFont="1" applyFill="1" applyBorder="1" applyAlignment="1">
      <alignment horizontal="center"/>
    </xf>
    <xf numFmtId="165" fontId="8" fillId="0" borderId="50" xfId="0" applyNumberFormat="1" applyFont="1" applyFill="1" applyBorder="1" applyAlignment="1">
      <alignment horizontal="center"/>
    </xf>
    <xf numFmtId="164" fontId="0" fillId="0" borderId="0" xfId="1" applyFont="1"/>
    <xf numFmtId="168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0" fontId="34" fillId="0" borderId="0" xfId="0" applyFont="1"/>
    <xf numFmtId="0" fontId="35" fillId="0" borderId="0" xfId="0" applyFont="1"/>
    <xf numFmtId="0" fontId="9" fillId="0" borderId="0" xfId="0" applyFont="1" applyBorder="1" applyAlignment="1"/>
    <xf numFmtId="0" fontId="36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5" fontId="15" fillId="0" borderId="0" xfId="0" applyNumberFormat="1" applyFont="1" applyProtection="1"/>
    <xf numFmtId="43" fontId="8" fillId="0" borderId="0" xfId="0" applyNumberFormat="1" applyFont="1"/>
    <xf numFmtId="9" fontId="8" fillId="0" borderId="0" xfId="7" applyFont="1"/>
    <xf numFmtId="168" fontId="8" fillId="0" borderId="0" xfId="7" applyNumberFormat="1" applyFont="1"/>
    <xf numFmtId="168" fontId="8" fillId="0" borderId="0" xfId="0" applyNumberFormat="1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5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5" fontId="12" fillId="4" borderId="4" xfId="3" applyNumberFormat="1" applyFont="1" applyFill="1" applyBorder="1" applyAlignment="1">
      <alignment horizontal="right"/>
    </xf>
    <xf numFmtId="165" fontId="12" fillId="4" borderId="5" xfId="3" applyNumberFormat="1" applyFont="1" applyFill="1" applyBorder="1" applyAlignment="1">
      <alignment horizontal="right"/>
    </xf>
    <xf numFmtId="0" fontId="8" fillId="0" borderId="55" xfId="0" applyFont="1" applyBorder="1"/>
    <xf numFmtId="165" fontId="8" fillId="0" borderId="4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7" fontId="8" fillId="4" borderId="0" xfId="1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 readingOrder="1"/>
    </xf>
    <xf numFmtId="165" fontId="8" fillId="4" borderId="4" xfId="0" applyNumberFormat="1" applyFont="1" applyFill="1" applyBorder="1" applyAlignment="1">
      <alignment horizontal="right" readingOrder="1"/>
    </xf>
    <xf numFmtId="165" fontId="8" fillId="0" borderId="5" xfId="1" applyNumberFormat="1" applyFont="1" applyBorder="1" applyAlignment="1">
      <alignment horizontal="right"/>
    </xf>
    <xf numFmtId="165" fontId="8" fillId="4" borderId="5" xfId="1" applyNumberFormat="1" applyFont="1" applyFill="1" applyBorder="1" applyAlignment="1">
      <alignment horizontal="right"/>
    </xf>
    <xf numFmtId="165" fontId="12" fillId="4" borderId="5" xfId="1" applyNumberFormat="1" applyFont="1" applyFill="1" applyBorder="1" applyAlignment="1">
      <alignment horizontal="right"/>
    </xf>
    <xf numFmtId="165" fontId="8" fillId="0" borderId="7" xfId="1" applyNumberFormat="1" applyFont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7" fillId="0" borderId="20" xfId="3" applyNumberFormat="1" applyFont="1" applyFill="1" applyBorder="1" applyAlignment="1">
      <alignment horizontal="right"/>
    </xf>
    <xf numFmtId="1" fontId="12" fillId="0" borderId="22" xfId="0" applyNumberFormat="1" applyFont="1" applyBorder="1" applyAlignment="1"/>
    <xf numFmtId="170" fontId="12" fillId="0" borderId="16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5" fontId="4" fillId="6" borderId="17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20" xfId="0" applyNumberFormat="1" applyFont="1" applyFill="1" applyBorder="1" applyAlignment="1">
      <alignment horizontal="right"/>
    </xf>
    <xf numFmtId="171" fontId="8" fillId="0" borderId="4" xfId="0" applyNumberFormat="1" applyFont="1" applyBorder="1"/>
    <xf numFmtId="171" fontId="8" fillId="0" borderId="59" xfId="0" applyNumberFormat="1" applyFont="1" applyBorder="1"/>
    <xf numFmtId="165" fontId="8" fillId="0" borderId="4" xfId="0" applyNumberFormat="1" applyFont="1" applyFill="1" applyBorder="1"/>
    <xf numFmtId="165" fontId="8" fillId="0" borderId="5" xfId="0" applyNumberFormat="1" applyFont="1" applyBorder="1"/>
    <xf numFmtId="165" fontId="8" fillId="0" borderId="59" xfId="0" applyNumberFormat="1" applyFont="1" applyFill="1" applyBorder="1"/>
    <xf numFmtId="165" fontId="8" fillId="0" borderId="61" xfId="0" applyNumberFormat="1" applyFont="1" applyBorder="1"/>
    <xf numFmtId="165" fontId="6" fillId="2" borderId="4" xfId="2" applyNumberFormat="1" applyFont="1" applyFill="1" applyBorder="1" applyAlignment="1"/>
    <xf numFmtId="165" fontId="6" fillId="2" borderId="5" xfId="2" applyNumberFormat="1" applyFont="1" applyFill="1" applyBorder="1" applyAlignment="1">
      <alignment horizontal="right"/>
    </xf>
    <xf numFmtId="165" fontId="12" fillId="0" borderId="4" xfId="0" applyNumberFormat="1" applyFont="1" applyBorder="1"/>
    <xf numFmtId="165" fontId="12" fillId="0" borderId="5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59" xfId="3" applyNumberFormat="1" applyFont="1" applyBorder="1" applyAlignment="1">
      <alignment horizontal="right"/>
    </xf>
    <xf numFmtId="165" fontId="12" fillId="0" borderId="61" xfId="3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5" fontId="8" fillId="4" borderId="16" xfId="0" applyNumberFormat="1" applyFont="1" applyFill="1" applyBorder="1" applyAlignment="1">
      <alignment horizontal="right"/>
    </xf>
    <xf numFmtId="165" fontId="8" fillId="4" borderId="17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4" fillId="2" borderId="4" xfId="1" applyNumberFormat="1" applyFont="1" applyFill="1" applyBorder="1" applyAlignment="1">
      <alignment horizontal="right"/>
    </xf>
    <xf numFmtId="165" fontId="11" fillId="0" borderId="6" xfId="1" applyNumberFormat="1" applyFont="1" applyBorder="1" applyAlignment="1">
      <alignment horizontal="right" wrapText="1"/>
    </xf>
    <xf numFmtId="165" fontId="8" fillId="4" borderId="7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5" fontId="11" fillId="0" borderId="5" xfId="0" applyNumberFormat="1" applyFont="1" applyBorder="1" applyAlignment="1">
      <alignment horizontal="right" wrapText="1" readingOrder="1"/>
    </xf>
    <xf numFmtId="165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5" fontId="8" fillId="6" borderId="3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7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3" fontId="12" fillId="0" borderId="0" xfId="3" applyNumberFormat="1" applyFont="1" applyBorder="1" applyAlignment="1">
      <alignment horizontal="right"/>
    </xf>
    <xf numFmtId="167" fontId="8" fillId="6" borderId="6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5" fontId="12" fillId="4" borderId="4" xfId="0" applyNumberFormat="1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43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44" xfId="0" applyFont="1" applyBorder="1"/>
    <xf numFmtId="0" fontId="39" fillId="0" borderId="55" xfId="5" applyFont="1" applyBorder="1"/>
    <xf numFmtId="0" fontId="40" fillId="0" borderId="41" xfId="0" applyFont="1" applyBorder="1" applyAlignment="1">
      <alignment vertical="center"/>
    </xf>
    <xf numFmtId="0" fontId="39" fillId="0" borderId="41" xfId="5" applyFont="1" applyBorder="1"/>
    <xf numFmtId="0" fontId="38" fillId="0" borderId="41" xfId="0" applyFont="1" applyBorder="1"/>
    <xf numFmtId="0" fontId="38" fillId="0" borderId="50" xfId="0" applyFont="1" applyBorder="1"/>
    <xf numFmtId="0" fontId="42" fillId="0" borderId="64" xfId="0" applyFont="1" applyBorder="1" applyAlignment="1">
      <alignment vertical="center"/>
    </xf>
    <xf numFmtId="0" fontId="42" fillId="0" borderId="65" xfId="0" applyFont="1" applyBorder="1" applyAlignment="1">
      <alignment vertical="center"/>
    </xf>
    <xf numFmtId="0" fontId="38" fillId="0" borderId="65" xfId="0" applyFont="1" applyBorder="1"/>
    <xf numFmtId="0" fontId="38" fillId="0" borderId="66" xfId="0" applyFont="1" applyBorder="1"/>
    <xf numFmtId="0" fontId="43" fillId="0" borderId="65" xfId="0" applyFont="1" applyBorder="1" applyAlignment="1">
      <alignment vertical="center"/>
    </xf>
    <xf numFmtId="0" fontId="38" fillId="0" borderId="65" xfId="0" applyFont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9" fillId="0" borderId="64" xfId="5" applyFont="1" applyBorder="1"/>
    <xf numFmtId="0" fontId="40" fillId="0" borderId="65" xfId="0" applyFont="1" applyBorder="1" applyAlignment="1">
      <alignment vertical="center"/>
    </xf>
    <xf numFmtId="0" fontId="39" fillId="0" borderId="65" xfId="5" applyFont="1" applyBorder="1"/>
    <xf numFmtId="165" fontId="8" fillId="6" borderId="5" xfId="0" applyNumberFormat="1" applyFont="1" applyFill="1" applyBorder="1" applyAlignment="1">
      <alignment horizontal="right"/>
    </xf>
    <xf numFmtId="165" fontId="12" fillId="6" borderId="5" xfId="3" applyNumberFormat="1" applyFont="1" applyFill="1" applyBorder="1" applyAlignment="1">
      <alignment horizontal="right"/>
    </xf>
    <xf numFmtId="9" fontId="0" fillId="0" borderId="0" xfId="7" applyNumberFormat="1" applyFont="1"/>
    <xf numFmtId="0" fontId="8" fillId="4" borderId="10" xfId="0" applyFont="1" applyFill="1" applyBorder="1" applyAlignment="1">
      <alignment horizontal="left"/>
    </xf>
    <xf numFmtId="0" fontId="7" fillId="10" borderId="21" xfId="0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1" fontId="7" fillId="10" borderId="21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3" fontId="7" fillId="10" borderId="21" xfId="2" applyNumberFormat="1" applyFont="1" applyFill="1" applyBorder="1" applyAlignment="1">
      <alignment horizontal="center" vertic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6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67" xfId="2" applyFont="1" applyFill="1" applyBorder="1" applyAlignment="1">
      <alignment horizontal="center" vertical="center" wrapText="1"/>
    </xf>
    <xf numFmtId="1" fontId="7" fillId="10" borderId="67" xfId="2" applyNumberFormat="1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/>
    </xf>
    <xf numFmtId="165" fontId="7" fillId="10" borderId="16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7" fillId="10" borderId="17" xfId="1" applyNumberFormat="1" applyFont="1" applyFill="1" applyBorder="1" applyAlignment="1">
      <alignment horizontal="right" vertical="center"/>
    </xf>
    <xf numFmtId="0" fontId="7" fillId="10" borderId="30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/>
    </xf>
    <xf numFmtId="0" fontId="7" fillId="10" borderId="42" xfId="2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4" fontId="7" fillId="10" borderId="54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4" xfId="2" applyNumberFormat="1" applyFont="1" applyFill="1" applyBorder="1" applyAlignment="1">
      <alignment horizontal="center" vertical="center"/>
    </xf>
    <xf numFmtId="165" fontId="8" fillId="3" borderId="17" xfId="0" applyNumberFormat="1" applyFont="1" applyFill="1" applyBorder="1" applyAlignment="1">
      <alignment horizontal="right"/>
    </xf>
    <xf numFmtId="0" fontId="7" fillId="10" borderId="21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readingOrder="1"/>
    </xf>
    <xf numFmtId="165" fontId="11" fillId="0" borderId="7" xfId="0" applyNumberFormat="1" applyFont="1" applyBorder="1" applyAlignment="1">
      <alignment horizontal="right" readingOrder="1"/>
    </xf>
    <xf numFmtId="170" fontId="0" fillId="0" borderId="0" xfId="0" applyNumberFormat="1"/>
    <xf numFmtId="173" fontId="0" fillId="0" borderId="0" xfId="0" applyNumberFormat="1"/>
    <xf numFmtId="169" fontId="12" fillId="0" borderId="0" xfId="1" applyNumberFormat="1" applyFont="1" applyBorder="1" applyAlignment="1">
      <alignment horizontal="center"/>
    </xf>
    <xf numFmtId="165" fontId="12" fillId="4" borderId="0" xfId="0" applyNumberFormat="1" applyFont="1" applyFill="1" applyBorder="1" applyAlignment="1">
      <alignment horizontal="right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12" fillId="0" borderId="16" xfId="3" applyFont="1" applyFill="1" applyBorder="1"/>
    <xf numFmtId="0" fontId="7" fillId="10" borderId="21" xfId="2" applyFont="1" applyFill="1" applyBorder="1" applyAlignment="1">
      <alignment horizontal="center" vertical="center" wrapText="1"/>
    </xf>
    <xf numFmtId="10" fontId="8" fillId="0" borderId="0" xfId="0" applyNumberFormat="1" applyFont="1"/>
    <xf numFmtId="10" fontId="0" fillId="0" borderId="0" xfId="0" applyNumberFormat="1"/>
    <xf numFmtId="0" fontId="45" fillId="0" borderId="4" xfId="3" applyFont="1" applyFill="1" applyBorder="1"/>
    <xf numFmtId="165" fontId="36" fillId="0" borderId="0" xfId="0" applyNumberFormat="1" applyFont="1"/>
    <xf numFmtId="174" fontId="0" fillId="0" borderId="0" xfId="0" applyNumberFormat="1"/>
    <xf numFmtId="0" fontId="7" fillId="10" borderId="21" xfId="2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right" readingOrder="1"/>
    </xf>
    <xf numFmtId="165" fontId="11" fillId="4" borderId="5" xfId="0" applyNumberFormat="1" applyFont="1" applyFill="1" applyBorder="1" applyAlignment="1">
      <alignment horizontal="right" wrapText="1" readingOrder="1"/>
    </xf>
    <xf numFmtId="165" fontId="11" fillId="0" borderId="7" xfId="0" applyNumberFormat="1" applyFont="1" applyBorder="1" applyAlignment="1">
      <alignment horizontal="right" wrapText="1" readingOrder="1"/>
    </xf>
    <xf numFmtId="0" fontId="7" fillId="10" borderId="21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2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170" fontId="12" fillId="0" borderId="20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4" xfId="1" applyNumberFormat="1" applyFont="1" applyFill="1" applyBorder="1" applyAlignment="1">
      <alignment horizontal="right" wrapText="1"/>
    </xf>
    <xf numFmtId="0" fontId="7" fillId="10" borderId="21" xfId="2" applyFont="1" applyFill="1" applyBorder="1" applyAlignment="1">
      <alignment horizontal="center" vertical="center" wrapText="1"/>
    </xf>
    <xf numFmtId="165" fontId="11" fillId="4" borderId="16" xfId="0" applyNumberFormat="1" applyFont="1" applyFill="1" applyBorder="1" applyAlignment="1">
      <alignment horizontal="right" wrapText="1" readingOrder="1"/>
    </xf>
    <xf numFmtId="165" fontId="11" fillId="4" borderId="17" xfId="0" applyNumberFormat="1" applyFont="1" applyFill="1" applyBorder="1" applyAlignment="1">
      <alignment horizontal="right" wrapText="1" readingOrder="1"/>
    </xf>
    <xf numFmtId="165" fontId="12" fillId="4" borderId="17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5" fontId="17" fillId="4" borderId="4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5" xfId="0" applyNumberFormat="1" applyFont="1" applyFill="1" applyBorder="1" applyAlignment="1">
      <alignment horizontal="right"/>
    </xf>
    <xf numFmtId="165" fontId="12" fillId="4" borderId="4" xfId="1" applyNumberFormat="1" applyFont="1" applyFill="1" applyBorder="1" applyAlignment="1">
      <alignment horizontal="right"/>
    </xf>
    <xf numFmtId="165" fontId="11" fillId="4" borderId="16" xfId="0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/>
    </xf>
    <xf numFmtId="165" fontId="11" fillId="4" borderId="17" xfId="0" applyNumberFormat="1" applyFont="1" applyFill="1" applyBorder="1" applyAlignment="1">
      <alignment horizontal="right"/>
    </xf>
    <xf numFmtId="175" fontId="8" fillId="6" borderId="5" xfId="0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8" fillId="6" borderId="0" xfId="0" applyNumberFormat="1" applyFont="1" applyFill="1"/>
    <xf numFmtId="176" fontId="0" fillId="0" borderId="0" xfId="1" applyNumberFormat="1" applyFont="1"/>
    <xf numFmtId="0" fontId="7" fillId="10" borderId="21" xfId="2" applyFont="1" applyFill="1" applyBorder="1" applyAlignment="1">
      <alignment horizontal="center" vertical="center" wrapText="1"/>
    </xf>
    <xf numFmtId="165" fontId="12" fillId="0" borderId="13" xfId="3" applyNumberFormat="1" applyFont="1" applyBorder="1" applyAlignment="1">
      <alignment horizontal="right"/>
    </xf>
    <xf numFmtId="165" fontId="12" fillId="0" borderId="69" xfId="3" applyNumberFormat="1" applyFont="1" applyBorder="1" applyAlignment="1">
      <alignment horizontal="right"/>
    </xf>
    <xf numFmtId="165" fontId="12" fillId="0" borderId="70" xfId="3" applyNumberFormat="1" applyFont="1" applyBorder="1" applyAlignment="1">
      <alignment horizontal="right"/>
    </xf>
    <xf numFmtId="165" fontId="8" fillId="0" borderId="5" xfId="0" applyNumberFormat="1" applyFont="1" applyBorder="1" applyAlignment="1">
      <alignment readingOrder="1"/>
    </xf>
    <xf numFmtId="170" fontId="8" fillId="0" borderId="16" xfId="0" applyNumberFormat="1" applyFont="1" applyBorder="1" applyAlignment="1">
      <alignment horizontal="right"/>
    </xf>
    <xf numFmtId="170" fontId="8" fillId="0" borderId="0" xfId="0" applyNumberFormat="1" applyFont="1" applyBorder="1" applyAlignment="1">
      <alignment horizontal="right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3" fontId="8" fillId="4" borderId="22" xfId="0" applyNumberFormat="1" applyFont="1" applyFill="1" applyBorder="1" applyAlignment="1"/>
    <xf numFmtId="3" fontId="8" fillId="4" borderId="22" xfId="0" applyNumberFormat="1" applyFont="1" applyFill="1" applyBorder="1" applyAlignment="1">
      <alignment horizontal="left"/>
    </xf>
    <xf numFmtId="3" fontId="8" fillId="4" borderId="31" xfId="0" applyNumberFormat="1" applyFont="1" applyFill="1" applyBorder="1" applyAlignment="1">
      <alignment horizontal="left"/>
    </xf>
    <xf numFmtId="165" fontId="8" fillId="4" borderId="18" xfId="0" applyNumberFormat="1" applyFont="1" applyFill="1" applyBorder="1" applyAlignment="1">
      <alignment horizontal="right"/>
    </xf>
    <xf numFmtId="165" fontId="8" fillId="4" borderId="19" xfId="0" applyNumberFormat="1" applyFont="1" applyFill="1" applyBorder="1" applyAlignment="1">
      <alignment horizontal="right"/>
    </xf>
    <xf numFmtId="165" fontId="8" fillId="4" borderId="20" xfId="0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 vertical="center" wrapText="1" readingOrder="1"/>
    </xf>
    <xf numFmtId="1" fontId="0" fillId="0" borderId="0" xfId="0" applyNumberFormat="1" applyBorder="1"/>
    <xf numFmtId="165" fontId="0" fillId="0" borderId="0" xfId="0" applyNumberFormat="1" applyBorder="1"/>
    <xf numFmtId="169" fontId="0" fillId="0" borderId="0" xfId="1" applyNumberFormat="1" applyFont="1" applyBorder="1"/>
    <xf numFmtId="0" fontId="8" fillId="4" borderId="0" xfId="0" applyFont="1" applyFill="1" applyBorder="1" applyAlignment="1">
      <alignment horizontal="left"/>
    </xf>
    <xf numFmtId="0" fontId="12" fillId="4" borderId="32" xfId="0" applyFont="1" applyFill="1" applyBorder="1" applyAlignment="1">
      <alignment horizontal="left"/>
    </xf>
    <xf numFmtId="165" fontId="12" fillId="4" borderId="17" xfId="0" applyNumberFormat="1" applyFont="1" applyFill="1" applyBorder="1"/>
    <xf numFmtId="171" fontId="12" fillId="4" borderId="0" xfId="0" applyNumberFormat="1" applyFont="1" applyFill="1" applyBorder="1"/>
    <xf numFmtId="171" fontId="12" fillId="4" borderId="4" xfId="0" applyNumberFormat="1" applyFont="1" applyFill="1" applyBorder="1"/>
    <xf numFmtId="0" fontId="12" fillId="4" borderId="32" xfId="0" applyFont="1" applyFill="1" applyBorder="1"/>
    <xf numFmtId="0" fontId="7" fillId="10" borderId="15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2" fontId="0" fillId="0" borderId="0" xfId="0" applyNumberFormat="1"/>
    <xf numFmtId="0" fontId="8" fillId="4" borderId="1" xfId="0" applyFont="1" applyFill="1" applyBorder="1" applyAlignment="1"/>
    <xf numFmtId="0" fontId="12" fillId="4" borderId="22" xfId="0" applyFont="1" applyFill="1" applyBorder="1" applyAlignment="1">
      <alignment horizontal="left"/>
    </xf>
    <xf numFmtId="165" fontId="12" fillId="4" borderId="16" xfId="0" applyNumberFormat="1" applyFont="1" applyFill="1" applyBorder="1" applyAlignment="1">
      <alignment horizontal="right"/>
    </xf>
    <xf numFmtId="165" fontId="12" fillId="4" borderId="17" xfId="0" applyNumberFormat="1" applyFont="1" applyFill="1" applyBorder="1" applyAlignment="1">
      <alignment horizontal="right"/>
    </xf>
    <xf numFmtId="167" fontId="8" fillId="0" borderId="16" xfId="1" applyNumberFormat="1" applyFont="1" applyBorder="1"/>
    <xf numFmtId="167" fontId="8" fillId="0" borderId="0" xfId="1" applyNumberFormat="1" applyFont="1"/>
    <xf numFmtId="0" fontId="44" fillId="0" borderId="0" xfId="0" applyFont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34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35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49" xfId="2" applyFont="1" applyFill="1" applyBorder="1" applyAlignment="1">
      <alignment horizontal="center" wrapText="1"/>
    </xf>
    <xf numFmtId="0" fontId="7" fillId="10" borderId="36" xfId="2" applyFont="1" applyFill="1" applyBorder="1" applyAlignment="1">
      <alignment horizontal="center" wrapText="1"/>
    </xf>
    <xf numFmtId="0" fontId="7" fillId="10" borderId="40" xfId="2" applyFont="1" applyFill="1" applyBorder="1" applyAlignment="1">
      <alignment horizontal="center" wrapText="1"/>
    </xf>
    <xf numFmtId="0" fontId="7" fillId="10" borderId="62" xfId="2" applyFont="1" applyFill="1" applyBorder="1" applyAlignment="1">
      <alignment horizontal="center" wrapText="1"/>
    </xf>
    <xf numFmtId="0" fontId="7" fillId="10" borderId="68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24" xfId="2" applyFont="1" applyFill="1" applyBorder="1" applyAlignment="1">
      <alignment horizontal="center" vertical="center"/>
    </xf>
    <xf numFmtId="0" fontId="7" fillId="10" borderId="15" xfId="2" applyFont="1" applyFill="1" applyBorder="1" applyAlignment="1">
      <alignment horizontal="center" vertical="center"/>
    </xf>
    <xf numFmtId="0" fontId="7" fillId="10" borderId="25" xfId="2" applyFont="1" applyFill="1" applyBorder="1" applyAlignment="1">
      <alignment horizontal="center" wrapText="1"/>
    </xf>
    <xf numFmtId="0" fontId="7" fillId="10" borderId="35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38" xfId="2" applyFont="1" applyFill="1" applyBorder="1" applyAlignment="1">
      <alignment horizontal="center" wrapText="1"/>
    </xf>
    <xf numFmtId="0" fontId="7" fillId="10" borderId="60" xfId="2" applyFont="1" applyFill="1" applyBorder="1" applyAlignment="1">
      <alignment horizontal="center" wrapText="1"/>
    </xf>
    <xf numFmtId="0" fontId="7" fillId="10" borderId="39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/>
    </xf>
    <xf numFmtId="0" fontId="7" fillId="10" borderId="24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57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/>
    </xf>
    <xf numFmtId="0" fontId="7" fillId="10" borderId="71" xfId="2" applyFont="1" applyFill="1" applyBorder="1" applyAlignment="1">
      <alignment horizontal="center" wrapText="1"/>
    </xf>
    <xf numFmtId="0" fontId="7" fillId="10" borderId="53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15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6" fontId="7" fillId="10" borderId="24" xfId="0" applyNumberFormat="1" applyFont="1" applyFill="1" applyBorder="1" applyAlignment="1">
      <alignment horizontal="center" vertical="center"/>
    </xf>
    <xf numFmtId="166" fontId="7" fillId="10" borderId="15" xfId="0" applyNumberFormat="1" applyFont="1" applyFill="1" applyBorder="1" applyAlignment="1">
      <alignment horizontal="center" vertical="center"/>
    </xf>
    <xf numFmtId="0" fontId="7" fillId="10" borderId="23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/>
    </xf>
    <xf numFmtId="0" fontId="7" fillId="10" borderId="43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10" borderId="24" xfId="4" applyFont="1" applyFill="1" applyBorder="1" applyAlignment="1">
      <alignment horizontal="center" vertical="center" wrapText="1"/>
    </xf>
    <xf numFmtId="0" fontId="22" fillId="10" borderId="15" xfId="4" applyFont="1" applyFill="1" applyBorder="1" applyAlignment="1">
      <alignment horizontal="center" vertical="center" wrapText="1"/>
    </xf>
  </cellXfs>
  <cellStyles count="8">
    <cellStyle name="F2" xfId="6" xr:uid="{00000000-0005-0000-0000-000000000000}"/>
    <cellStyle name="Hipervínculo" xfId="5" builtinId="8"/>
    <cellStyle name="Millares" xfId="1" builtinId="3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0" zoomScaleNormal="80" workbookViewId="0">
      <selection activeCell="F37" sqref="F37"/>
    </sheetView>
  </sheetViews>
  <sheetFormatPr baseColWidth="10" defaultColWidth="9.140625" defaultRowHeight="15" x14ac:dyDescent="0.25"/>
  <cols>
    <col min="1" max="1" width="2.5703125" style="369" customWidth="1"/>
    <col min="2" max="2" width="12.5703125" style="369" customWidth="1"/>
    <col min="3" max="3" width="22.140625" style="369" bestFit="1" customWidth="1"/>
    <col min="4" max="4" width="4.140625" style="369" customWidth="1"/>
    <col min="5" max="16384" width="9.140625" style="369"/>
  </cols>
  <sheetData>
    <row r="1" spans="2:25" ht="15.75" customHeight="1" x14ac:dyDescent="0.25"/>
    <row r="2" spans="2:25" ht="21" customHeight="1" x14ac:dyDescent="0.25">
      <c r="B2" s="514" t="s">
        <v>273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</row>
    <row r="3" spans="2:25" ht="21" customHeight="1" x14ac:dyDescent="0.25"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</row>
    <row r="4" spans="2:25" x14ac:dyDescent="0.25">
      <c r="B4" s="370"/>
      <c r="C4" s="370"/>
      <c r="D4" s="370"/>
      <c r="E4" s="370"/>
      <c r="F4" s="370"/>
      <c r="G4" s="370"/>
      <c r="H4" s="370"/>
      <c r="I4" s="370"/>
    </row>
    <row r="5" spans="2:25" ht="31.5" customHeight="1" x14ac:dyDescent="0.25">
      <c r="B5" s="382" t="s">
        <v>265</v>
      </c>
      <c r="C5" s="383" t="s">
        <v>199</v>
      </c>
      <c r="D5" s="383"/>
      <c r="E5" s="383" t="s">
        <v>194</v>
      </c>
      <c r="F5" s="386"/>
      <c r="G5" s="386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8"/>
    </row>
    <row r="6" spans="2:25" x14ac:dyDescent="0.25">
      <c r="B6" s="372" t="s">
        <v>172</v>
      </c>
      <c r="C6" s="373" t="str">
        <f>'Cdr 1 '!A5</f>
        <v>(En Miles TM)</v>
      </c>
      <c r="D6" s="374"/>
      <c r="E6" s="373" t="str">
        <f>'Cdr 1 '!A4</f>
        <v>DESEMBARQUE DE RECURSOS HIDROBIOLÓGICOS MARÍTIMOS Y CONTINENTALES SEGÚN UTILIZACIÓN</v>
      </c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6"/>
    </row>
    <row r="7" spans="2:25" x14ac:dyDescent="0.25">
      <c r="B7" s="372" t="s">
        <v>173</v>
      </c>
      <c r="C7" s="373" t="str">
        <f>'Cdr 2'!A5</f>
        <v>(En TM)</v>
      </c>
      <c r="D7" s="374"/>
      <c r="E7" s="373" t="str">
        <f>'Cdr 2'!A4</f>
        <v>DESEMBARQUE DE RECURSOS HIDROBIOLÓGICOS PARA ENLATADO SEGÚN ESPECIE</v>
      </c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6"/>
    </row>
    <row r="8" spans="2:25" x14ac:dyDescent="0.25">
      <c r="B8" s="372" t="s">
        <v>174</v>
      </c>
      <c r="C8" s="373" t="str">
        <f>'Cdr3'!A5</f>
        <v>(En TM)</v>
      </c>
      <c r="D8" s="374"/>
      <c r="E8" s="373" t="str">
        <f>'Cdr3'!A4</f>
        <v>DESEMBARQUE DE RECURSOS HIDROBIOLÓGICOS PARA CONGELADO SEGÚN ESPECIE</v>
      </c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6"/>
    </row>
    <row r="9" spans="2:25" x14ac:dyDescent="0.25">
      <c r="B9" s="372" t="s">
        <v>175</v>
      </c>
      <c r="C9" s="373" t="str">
        <f>'Cdr4'!A5</f>
        <v>(En TM)</v>
      </c>
      <c r="D9" s="374"/>
      <c r="E9" s="373" t="str">
        <f>'Cdr4'!A4</f>
        <v>DESEMBARQUE DE RECURSOS HIDROBIOLÓGICOS PARA CURADO SEGÚN ESPECIE</v>
      </c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6"/>
    </row>
    <row r="10" spans="2:25" x14ac:dyDescent="0.25">
      <c r="B10" s="372" t="s">
        <v>176</v>
      </c>
      <c r="C10" s="373" t="str">
        <f>'Cdr5'!A5</f>
        <v>(En TM)</v>
      </c>
      <c r="D10" s="374"/>
      <c r="E10" s="373" t="str">
        <f>'Cdr5'!A4</f>
        <v>DESEMBARQUE DE RECURSOS HIDROBIOLÓGICOS PARA FRESCO SEGÚN ESPECIE</v>
      </c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6"/>
    </row>
    <row r="11" spans="2:25" x14ac:dyDescent="0.25">
      <c r="B11" s="372" t="s">
        <v>177</v>
      </c>
      <c r="C11" s="373" t="str">
        <f>'Cdr6'!A5</f>
        <v>(En TM)</v>
      </c>
      <c r="D11" s="374"/>
      <c r="E11" s="373" t="str">
        <f>'Cdr6'!A4</f>
        <v>DESEMBARQUE DE RECURSOS HIDROBIOLÓGICOS PARA ENLATADO SEGÚN LUGAR DE PROCESAMIENTO</v>
      </c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6"/>
    </row>
    <row r="12" spans="2:25" x14ac:dyDescent="0.25">
      <c r="B12" s="372" t="s">
        <v>178</v>
      </c>
      <c r="C12" s="373" t="str">
        <f>'Cdr7'!A5</f>
        <v>(En TM)</v>
      </c>
      <c r="D12" s="374"/>
      <c r="E12" s="373" t="str">
        <f>'Cdr7'!A4</f>
        <v>DESEMBARQUE DE RECURSOS HIDROBIOLÓGICOS PARA CONGELADO SEGÚN LUGAR DE PROCEDENCIA</v>
      </c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6"/>
    </row>
    <row r="13" spans="2:25" x14ac:dyDescent="0.25">
      <c r="B13" s="372" t="s">
        <v>179</v>
      </c>
      <c r="C13" s="373" t="str">
        <f>'Cdr8'!A5</f>
        <v>(En TM)</v>
      </c>
      <c r="D13" s="374"/>
      <c r="E13" s="373" t="str">
        <f>'Cdr8'!A4</f>
        <v>DESEMBARQUE DE ANCHOVETA PARA HARINA SEGÚN LUGAR DE PROCEDENCIA</v>
      </c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6"/>
    </row>
    <row r="14" spans="2:25" x14ac:dyDescent="0.25">
      <c r="B14" s="372" t="s">
        <v>180</v>
      </c>
      <c r="C14" s="373" t="str">
        <f>'Cdr9'!A5</f>
        <v>(Soles constantes 2007)</v>
      </c>
      <c r="D14" s="374"/>
      <c r="E14" s="373" t="str">
        <f>'Cdr9'!A4</f>
        <v>VALOR BRUTO DEL DESEMBARQUE DE RECURSOS HIDROBIOLOGICOS SEGÚN UTILIZACION</v>
      </c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6"/>
    </row>
    <row r="15" spans="2:25" x14ac:dyDescent="0.25">
      <c r="B15" s="372"/>
      <c r="C15" s="373"/>
      <c r="D15" s="374"/>
      <c r="E15" s="373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5"/>
      <c r="X15" s="375"/>
      <c r="Y15" s="376"/>
    </row>
    <row r="16" spans="2:25" ht="30.75" customHeight="1" x14ac:dyDescent="0.25">
      <c r="B16" s="389"/>
      <c r="C16" s="390"/>
      <c r="D16" s="391"/>
      <c r="E16" s="383" t="s">
        <v>195</v>
      </c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5"/>
    </row>
    <row r="17" spans="2:25" x14ac:dyDescent="0.25">
      <c r="B17" s="372" t="s">
        <v>181</v>
      </c>
      <c r="C17" s="373" t="str">
        <f>'Cdr10'!A6</f>
        <v>(En Miles TMB)</v>
      </c>
      <c r="D17" s="374"/>
      <c r="E17" s="373" t="str">
        <f>'Cdr10'!A5</f>
        <v>PROCESAMIENTO DE RECURSOS HIDROBIOLÓGICOS MARÍTIMOS Y CONTINENTALES SEGÚN UTILIZACIÓN</v>
      </c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6"/>
    </row>
    <row r="18" spans="2:25" x14ac:dyDescent="0.25">
      <c r="B18" s="372" t="s">
        <v>182</v>
      </c>
      <c r="C18" s="373" t="str">
        <f>'Crd11'!A5</f>
        <v>(En TMB)</v>
      </c>
      <c r="D18" s="374"/>
      <c r="E18" s="373" t="str">
        <f>'Crd11'!A4</f>
        <v>PRODUCCIÓN DE HARINA DE PESCADO SEGÚN LUGAR DE PROCESAMIENTO</v>
      </c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6"/>
    </row>
    <row r="19" spans="2:25" x14ac:dyDescent="0.25">
      <c r="B19" s="372" t="s">
        <v>183</v>
      </c>
      <c r="C19" s="373" t="str">
        <f>'Cdr12'!A5</f>
        <v>(En TMB)</v>
      </c>
      <c r="D19" s="374"/>
      <c r="E19" s="373" t="str">
        <f>'Cdr12'!A4</f>
        <v>PRODUCCIÓN DE ACEITE CRUDO DE PESCADO SEGÚN LUGAR DE PROCESAMIENTO</v>
      </c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6"/>
    </row>
    <row r="20" spans="2:25" x14ac:dyDescent="0.25">
      <c r="B20" s="372" t="s">
        <v>184</v>
      </c>
      <c r="C20" s="373" t="str">
        <f>'Cdr13'!A5</f>
        <v>(En TMB)</v>
      </c>
      <c r="D20" s="374"/>
      <c r="E20" s="373" t="str">
        <f>'Cdr13'!A4</f>
        <v>PRODUCCIÓN DE RECURSOS HIDROBIOLÓGICOS ENLATADOS SEGÚN LUGAR DE PROCESAMIENTO</v>
      </c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6"/>
    </row>
    <row r="21" spans="2:25" x14ac:dyDescent="0.25">
      <c r="B21" s="372" t="s">
        <v>185</v>
      </c>
      <c r="C21" s="373" t="str">
        <f>'Cdr14'!A5</f>
        <v>(En TMB)</v>
      </c>
      <c r="D21" s="374"/>
      <c r="E21" s="373" t="str">
        <f>'Cdr14'!A4</f>
        <v>PRODUCCIÓN DE CONGELADO DE RECURSOS HIDROBIOLÓGICOS SEGÚN LUGAR DE PROCESAMIENTO</v>
      </c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6"/>
    </row>
    <row r="22" spans="2:25" x14ac:dyDescent="0.25">
      <c r="B22" s="372"/>
      <c r="C22" s="373"/>
      <c r="D22" s="374"/>
      <c r="E22" s="373"/>
      <c r="F22" s="375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6"/>
    </row>
    <row r="23" spans="2:25" ht="30.75" customHeight="1" x14ac:dyDescent="0.25">
      <c r="B23" s="389"/>
      <c r="C23" s="390"/>
      <c r="D23" s="391"/>
      <c r="E23" s="383" t="s">
        <v>196</v>
      </c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5"/>
    </row>
    <row r="24" spans="2:25" x14ac:dyDescent="0.25">
      <c r="B24" s="372" t="s">
        <v>186</v>
      </c>
      <c r="C24" s="373" t="str">
        <f>'Cdr15'!A5</f>
        <v>(En Miles TMB)</v>
      </c>
      <c r="D24" s="374"/>
      <c r="E24" s="373" t="str">
        <f>'Cdr15'!A4</f>
        <v>VENTA INTERNA DE PRODUCTOS HIDROBIOLÓGICOS MARÍTIMOS Y CONTINENTALES SEGÚN UTILIZACIÓN</v>
      </c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5"/>
      <c r="X24" s="375"/>
      <c r="Y24" s="376"/>
    </row>
    <row r="25" spans="2:25" x14ac:dyDescent="0.25">
      <c r="B25" s="372" t="s">
        <v>187</v>
      </c>
      <c r="C25" s="373" t="str">
        <f>'Cdr16'!A5</f>
        <v>(En TMB)</v>
      </c>
      <c r="D25" s="374"/>
      <c r="E25" s="373" t="str">
        <f>'Cdr16'!A4</f>
        <v>INGRESO DE RECURSOS HIDROBIOLÓGICOS A LOS MERCADOS MAYORISTAS PESQUEROS DE LIMA Y CALLAO</v>
      </c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6"/>
    </row>
    <row r="26" spans="2:25" x14ac:dyDescent="0.25">
      <c r="B26" s="372" t="s">
        <v>188</v>
      </c>
      <c r="C26" s="373" t="str">
        <f>'Cdr17'!A5</f>
        <v>(En TMB)</v>
      </c>
      <c r="D26" s="374"/>
      <c r="E26" s="373" t="str">
        <f>'Cdr17'!A4</f>
        <v>INGRESO DE LOS PRINCIPALES RECURSOS HIDROBIOLÓGICOS AL MERCADO MAYORISTA PESQUERO DE VENTANILLA</v>
      </c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5"/>
      <c r="W26" s="375"/>
      <c r="X26" s="375"/>
      <c r="Y26" s="376"/>
    </row>
    <row r="27" spans="2:25" x14ac:dyDescent="0.25">
      <c r="B27" s="372" t="s">
        <v>189</v>
      </c>
      <c r="C27" s="373" t="str">
        <f>'Cdr18'!A5</f>
        <v>(En TMB)</v>
      </c>
      <c r="D27" s="374"/>
      <c r="E27" s="373" t="str">
        <f>'Cdr18'!A4</f>
        <v>INGRESO DE LOS PRINCIPALES RECURSOS HIDROBIOLÓGICOS AL MERCADO MAYORISTA PESQUERO DE VILLA MARIA DEL TRIUNFO</v>
      </c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6"/>
    </row>
    <row r="28" spans="2:25" x14ac:dyDescent="0.25">
      <c r="B28" s="372" t="s">
        <v>190</v>
      </c>
      <c r="C28" s="373" t="str">
        <f>'Cdr19'!A5</f>
        <v>(En Soles x Kilo)</v>
      </c>
      <c r="D28" s="374"/>
      <c r="E28" s="373" t="str">
        <f>'Cdr19'!A4</f>
        <v>PRECIO PROMEDIO DE LOS PESCADOS DE MAYOR CONSUMO POPULAR COMERCIALIZADOS EN LOS MERCADOS MAYORISTAS PESQUEROS DE VENTANILLA Y VILLA MARIA DEL TRIUNFO</v>
      </c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/>
      <c r="T28" s="375"/>
      <c r="U28" s="375"/>
      <c r="V28" s="375"/>
      <c r="W28" s="375"/>
      <c r="X28" s="375"/>
      <c r="Y28" s="376"/>
    </row>
    <row r="29" spans="2:25" x14ac:dyDescent="0.25">
      <c r="B29" s="372"/>
      <c r="C29" s="373"/>
      <c r="D29" s="374"/>
      <c r="E29" s="373"/>
      <c r="F29" s="375"/>
      <c r="G29" s="375"/>
      <c r="H29" s="375"/>
      <c r="I29" s="375"/>
      <c r="J29" s="375"/>
      <c r="K29" s="375"/>
      <c r="L29" s="375"/>
      <c r="M29" s="375"/>
      <c r="N29" s="375"/>
      <c r="O29" s="375"/>
      <c r="P29" s="375"/>
      <c r="Q29" s="375"/>
      <c r="R29" s="375"/>
      <c r="S29" s="375"/>
      <c r="T29" s="375"/>
      <c r="U29" s="375"/>
      <c r="V29" s="375"/>
      <c r="W29" s="375"/>
      <c r="X29" s="375"/>
      <c r="Y29" s="376"/>
    </row>
    <row r="30" spans="2:25" ht="30.75" customHeight="1" x14ac:dyDescent="0.25">
      <c r="B30" s="389"/>
      <c r="C30" s="390"/>
      <c r="D30" s="391"/>
      <c r="E30" s="383" t="s">
        <v>197</v>
      </c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5"/>
    </row>
    <row r="31" spans="2:25" x14ac:dyDescent="0.25">
      <c r="B31" s="372" t="s">
        <v>191</v>
      </c>
      <c r="C31" s="373" t="str">
        <f>'Cdr20 '!A5</f>
        <v>(En Miles TMB)</v>
      </c>
      <c r="D31" s="374"/>
      <c r="E31" s="373" t="str">
        <f>'Cdr20 '!A4</f>
        <v>EXPORTACIÓN DE PRODUCTOS HIDROBIOLÓGICOS MARÍTIMOS Y CONTINENTALES SEGÚN UTILIZACIÓN</v>
      </c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/>
      <c r="Y31" s="376"/>
    </row>
    <row r="32" spans="2:25" x14ac:dyDescent="0.25">
      <c r="B32" s="372" t="s">
        <v>207</v>
      </c>
      <c r="C32" s="373" t="str">
        <f>'Cdr21'!A5</f>
        <v>(En Millones US$ FOB)</v>
      </c>
      <c r="D32" s="374"/>
      <c r="E32" s="373" t="str">
        <f>'Cdr21'!A4</f>
        <v>EXPORTACIÓN DE PRODUCTOS HIDROBIOLÓGICOS MARÍTIMOS Y CONTINENTALES SEGÚN UTILIZACIÓN</v>
      </c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5"/>
      <c r="U32" s="375"/>
      <c r="V32" s="375"/>
      <c r="W32" s="375"/>
      <c r="X32" s="375"/>
      <c r="Y32" s="376"/>
    </row>
    <row r="33" spans="2:25" x14ac:dyDescent="0.25">
      <c r="B33" s="372" t="s">
        <v>192</v>
      </c>
      <c r="C33" s="373"/>
      <c r="D33" s="374"/>
      <c r="E33" s="373" t="str">
        <f>'Cdr22'!A4</f>
        <v>COTIZACIÓN INTERNACIONAL DE HARINA DE PESCADO Y SOYA</v>
      </c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5"/>
      <c r="W33" s="375"/>
      <c r="X33" s="375"/>
      <c r="Y33" s="376"/>
    </row>
    <row r="34" spans="2:25" x14ac:dyDescent="0.25">
      <c r="B34" s="377" t="s">
        <v>193</v>
      </c>
      <c r="C34" s="378" t="str">
        <f>'Cdr23'!A5</f>
        <v>(En Millones US$ FOB)</v>
      </c>
      <c r="D34" s="379"/>
      <c r="E34" s="378" t="str">
        <f>'Cdr23'!A4</f>
        <v>INGRESO DE DIVISAS POR EXPORTACIONES SEGÚN SECTORES ECONÓMICOS</v>
      </c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54"/>
  <sheetViews>
    <sheetView showGridLines="0" zoomScale="70" zoomScaleNormal="70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I19" sqref="I19"/>
    </sheetView>
  </sheetViews>
  <sheetFormatPr baseColWidth="10" defaultRowHeight="12.75" x14ac:dyDescent="0.2"/>
  <cols>
    <col min="1" max="1" width="50.85546875" style="18" customWidth="1"/>
    <col min="2" max="2" width="17" style="18" bestFit="1" customWidth="1"/>
    <col min="3" max="3" width="16.7109375" style="18" bestFit="1" customWidth="1"/>
    <col min="4" max="4" width="16.7109375" style="280" bestFit="1" customWidth="1"/>
    <col min="5" max="6" width="17" style="280" bestFit="1" customWidth="1"/>
    <col min="7" max="8" width="16.7109375" style="280" bestFit="1" customWidth="1"/>
    <col min="9" max="9" width="16.5703125" style="280" bestFit="1" customWidth="1"/>
    <col min="10" max="11" width="16.7109375" style="280" bestFit="1" customWidth="1"/>
    <col min="12" max="12" width="17" style="280" bestFit="1" customWidth="1"/>
    <col min="13" max="17" width="16.7109375" style="280" bestFit="1" customWidth="1"/>
    <col min="18" max="19" width="17" style="280" bestFit="1" customWidth="1"/>
    <col min="20" max="21" width="16.7109375" style="280" bestFit="1" customWidth="1"/>
    <col min="22" max="22" width="16.5703125" style="280" bestFit="1" customWidth="1"/>
    <col min="23" max="23" width="16.7109375" style="280" bestFit="1" customWidth="1"/>
    <col min="24" max="25" width="17" style="280" bestFit="1" customWidth="1"/>
    <col min="26" max="26" width="19" style="18" customWidth="1"/>
    <col min="27" max="27" width="15.5703125" style="18" customWidth="1"/>
    <col min="28" max="28" width="19.42578125" style="18" customWidth="1"/>
    <col min="29" max="16384" width="11.42578125" style="18"/>
  </cols>
  <sheetData>
    <row r="1" spans="1:32" ht="15" x14ac:dyDescent="0.2">
      <c r="A1" s="71" t="s">
        <v>198</v>
      </c>
    </row>
    <row r="2" spans="1:32" ht="15" x14ac:dyDescent="0.25">
      <c r="A2" s="72"/>
    </row>
    <row r="3" spans="1:32" x14ac:dyDescent="0.2">
      <c r="A3" s="14" t="s">
        <v>94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32" ht="17.25" customHeight="1" x14ac:dyDescent="0.2">
      <c r="A4" s="14" t="s">
        <v>249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32" s="77" customFormat="1" x14ac:dyDescent="0.2">
      <c r="A5" s="76" t="s">
        <v>202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32" s="77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32" ht="39.75" customHeight="1" x14ac:dyDescent="0.2">
      <c r="A7" s="546" t="s">
        <v>95</v>
      </c>
      <c r="B7" s="515">
        <v>2018</v>
      </c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43">
        <v>2019</v>
      </c>
      <c r="O7" s="544"/>
      <c r="P7" s="544"/>
      <c r="Q7" s="544"/>
      <c r="R7" s="544"/>
      <c r="S7" s="544"/>
      <c r="T7" s="544"/>
      <c r="U7" s="544"/>
      <c r="V7" s="544"/>
      <c r="W7" s="544"/>
      <c r="X7" s="544"/>
      <c r="Y7" s="544"/>
      <c r="Z7" s="545"/>
      <c r="AA7" s="412" t="s">
        <v>203</v>
      </c>
    </row>
    <row r="8" spans="1:32" ht="48.75" customHeight="1" x14ac:dyDescent="0.2">
      <c r="A8" s="547"/>
      <c r="B8" s="397" t="s">
        <v>1</v>
      </c>
      <c r="C8" s="407" t="s">
        <v>2</v>
      </c>
      <c r="D8" s="407" t="s">
        <v>3</v>
      </c>
      <c r="E8" s="407" t="s">
        <v>4</v>
      </c>
      <c r="F8" s="407" t="s">
        <v>5</v>
      </c>
      <c r="G8" s="407" t="s">
        <v>6</v>
      </c>
      <c r="H8" s="407" t="s">
        <v>7</v>
      </c>
      <c r="I8" s="407" t="s">
        <v>8</v>
      </c>
      <c r="J8" s="407" t="s">
        <v>9</v>
      </c>
      <c r="K8" s="407" t="s">
        <v>10</v>
      </c>
      <c r="L8" s="407" t="s">
        <v>11</v>
      </c>
      <c r="M8" s="413" t="s">
        <v>12</v>
      </c>
      <c r="N8" s="451" t="s">
        <v>1</v>
      </c>
      <c r="O8" s="451" t="s">
        <v>2</v>
      </c>
      <c r="P8" s="451" t="s">
        <v>3</v>
      </c>
      <c r="Q8" s="451" t="s">
        <v>4</v>
      </c>
      <c r="R8" s="451" t="s">
        <v>5</v>
      </c>
      <c r="S8" s="451" t="s">
        <v>6</v>
      </c>
      <c r="T8" s="451" t="s">
        <v>7</v>
      </c>
      <c r="U8" s="451" t="s">
        <v>8</v>
      </c>
      <c r="V8" s="451" t="s">
        <v>9</v>
      </c>
      <c r="W8" s="451" t="s">
        <v>10</v>
      </c>
      <c r="X8" s="472" t="s">
        <v>11</v>
      </c>
      <c r="Y8" s="472" t="s">
        <v>12</v>
      </c>
      <c r="Z8" s="414" t="s">
        <v>275</v>
      </c>
      <c r="AA8" s="414" t="s">
        <v>276</v>
      </c>
    </row>
    <row r="9" spans="1:32" x14ac:dyDescent="0.2">
      <c r="A9" s="82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324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84"/>
      <c r="AA9" s="323"/>
    </row>
    <row r="10" spans="1:32" x14ac:dyDescent="0.2">
      <c r="A10" s="415" t="s">
        <v>97</v>
      </c>
      <c r="B10" s="416">
        <f>+B12+B29</f>
        <v>524880785.70388573</v>
      </c>
      <c r="C10" s="417">
        <f>+C12+C29</f>
        <v>263760261.75449029</v>
      </c>
      <c r="D10" s="417">
        <f t="shared" ref="D10:L10" si="0">+D12+D29</f>
        <v>254288816.41911453</v>
      </c>
      <c r="E10" s="417">
        <f>+E12+E29</f>
        <v>677233245.85575104</v>
      </c>
      <c r="F10" s="417">
        <f t="shared" si="0"/>
        <v>896771116.53794241</v>
      </c>
      <c r="G10" s="417">
        <f t="shared" si="0"/>
        <v>420871391.4186635</v>
      </c>
      <c r="H10" s="417">
        <f t="shared" si="0"/>
        <v>192572735.42663258</v>
      </c>
      <c r="I10" s="417">
        <f t="shared" si="0"/>
        <v>184030217.89813852</v>
      </c>
      <c r="J10" s="417">
        <f t="shared" si="0"/>
        <v>173772200.35810927</v>
      </c>
      <c r="K10" s="417">
        <f t="shared" si="0"/>
        <v>216359486.59715796</v>
      </c>
      <c r="L10" s="417">
        <f t="shared" si="0"/>
        <v>595567304.93216729</v>
      </c>
      <c r="M10" s="417">
        <f>+M12+M29</f>
        <v>656839916.93347502</v>
      </c>
      <c r="N10" s="416">
        <f>N12+N29</f>
        <v>351179263.62568754</v>
      </c>
      <c r="O10" s="417">
        <f t="shared" ref="O10:T10" si="1">+O12+O29</f>
        <v>213309385.77221215</v>
      </c>
      <c r="P10" s="417">
        <f t="shared" si="1"/>
        <v>208631759.90804082</v>
      </c>
      <c r="Q10" s="417">
        <f t="shared" si="1"/>
        <v>236093561.92652914</v>
      </c>
      <c r="R10" s="417">
        <f t="shared" si="1"/>
        <v>638176874.48397624</v>
      </c>
      <c r="S10" s="417">
        <f t="shared" si="1"/>
        <v>468772340.55227751</v>
      </c>
      <c r="T10" s="417">
        <f t="shared" si="1"/>
        <v>269206301.26617122</v>
      </c>
      <c r="U10" s="417">
        <f>+U12+U29</f>
        <v>177370878.3404884</v>
      </c>
      <c r="V10" s="417">
        <f>+V12+V29</f>
        <v>167815010.85105726</v>
      </c>
      <c r="W10" s="417">
        <f>+W12+W29</f>
        <v>190209972.29720724</v>
      </c>
      <c r="X10" s="417">
        <f>+X12+X29</f>
        <v>489209156.74200308</v>
      </c>
      <c r="Y10" s="417">
        <f>+Y12+Y29</f>
        <v>338565775.95970035</v>
      </c>
      <c r="Z10" s="417">
        <f>+IFERROR((Y10/M10-1)*100,"-")</f>
        <v>-48.455359177875543</v>
      </c>
      <c r="AA10" s="418">
        <f>+IFERROR((SUM(N10:Y10)/SUM(B10:M10)-1)*100,"-")</f>
        <v>-25.87345831309149</v>
      </c>
      <c r="AC10" s="260"/>
      <c r="AD10" s="260"/>
      <c r="AE10" s="260"/>
      <c r="AF10" s="260"/>
    </row>
    <row r="11" spans="1:32" x14ac:dyDescent="0.2">
      <c r="A11" s="82"/>
      <c r="B11" s="137"/>
      <c r="C11" s="136"/>
      <c r="D11" s="136"/>
      <c r="E11" s="136"/>
      <c r="F11" s="136"/>
      <c r="G11" s="136"/>
      <c r="H11" s="136"/>
      <c r="I11" s="136"/>
      <c r="J11" s="136"/>
      <c r="K11" s="136"/>
      <c r="L11" s="235"/>
      <c r="M11" s="136"/>
      <c r="N11" s="137"/>
      <c r="O11" s="136"/>
      <c r="P11" s="136"/>
      <c r="Q11" s="136"/>
      <c r="R11" s="136"/>
      <c r="S11" s="136"/>
      <c r="T11" s="136"/>
      <c r="U11" s="136"/>
      <c r="V11" s="136"/>
      <c r="W11" s="136"/>
      <c r="X11" s="235"/>
      <c r="Y11" s="136"/>
      <c r="Z11" s="136"/>
      <c r="AA11" s="133" t="str">
        <f>+IFERROR((SUM(N11:Y11)/SUM(B11:M11)-1)*100,"-")</f>
        <v>-</v>
      </c>
    </row>
    <row r="12" spans="1:32" x14ac:dyDescent="0.2">
      <c r="A12" s="415" t="s">
        <v>98</v>
      </c>
      <c r="B12" s="416">
        <f>+B15+B17+B21+B25</f>
        <v>231261258.7672863</v>
      </c>
      <c r="C12" s="417">
        <f>+C15+C17+C21+C25</f>
        <v>230937492.07098532</v>
      </c>
      <c r="D12" s="417">
        <f>+D15+D17+D21+D25</f>
        <v>244431665.04786241</v>
      </c>
      <c r="E12" s="417">
        <f t="shared" ref="E12:M12" si="2">+E15+E17+E21+E25</f>
        <v>209710859.22579271</v>
      </c>
      <c r="F12" s="417">
        <f t="shared" si="2"/>
        <v>194502648.72675759</v>
      </c>
      <c r="G12" s="417">
        <f t="shared" si="2"/>
        <v>178905569.51057905</v>
      </c>
      <c r="H12" s="417">
        <f t="shared" si="2"/>
        <v>166040008.850034</v>
      </c>
      <c r="I12" s="417">
        <f t="shared" si="2"/>
        <v>183114435.48652253</v>
      </c>
      <c r="J12" s="417">
        <f t="shared" si="2"/>
        <v>173427997.89340448</v>
      </c>
      <c r="K12" s="417">
        <f t="shared" si="2"/>
        <v>213537303.23167878</v>
      </c>
      <c r="L12" s="417">
        <f t="shared" si="2"/>
        <v>225274962.61258453</v>
      </c>
      <c r="M12" s="417">
        <f t="shared" si="2"/>
        <v>215412819.09515405</v>
      </c>
      <c r="N12" s="416">
        <f>N14+N17+N21+N25</f>
        <v>222436182.74639302</v>
      </c>
      <c r="O12" s="417">
        <f t="shared" ref="O12:T12" si="3">+O14+O17+O21+O25</f>
        <v>199274870.01835257</v>
      </c>
      <c r="P12" s="417">
        <f t="shared" si="3"/>
        <v>208631759.90804082</v>
      </c>
      <c r="Q12" s="417">
        <f t="shared" si="3"/>
        <v>188764825.20509511</v>
      </c>
      <c r="R12" s="417">
        <f t="shared" si="3"/>
        <v>190642936.29677859</v>
      </c>
      <c r="S12" s="417">
        <f t="shared" si="3"/>
        <v>179099920.20850503</v>
      </c>
      <c r="T12" s="417">
        <f t="shared" si="3"/>
        <v>183879856.27756017</v>
      </c>
      <c r="U12" s="417">
        <f>+U14+U17+U21+U25</f>
        <v>175874851.03324342</v>
      </c>
      <c r="V12" s="417">
        <f>+V14+V17+V21+V25</f>
        <v>167785162.98391438</v>
      </c>
      <c r="W12" s="417">
        <f>+W14+W17+W21+W25</f>
        <v>189313290.84462327</v>
      </c>
      <c r="X12" s="417">
        <f>+X14+X17+X21+X25</f>
        <v>189861519.12790769</v>
      </c>
      <c r="Y12" s="417">
        <f>+Y14+Y17+Y21+Y25</f>
        <v>211646464.59387067</v>
      </c>
      <c r="Z12" s="417">
        <f>+IFERROR((Y12/M12-1)*100,"-")</f>
        <v>-1.7484356395798706</v>
      </c>
      <c r="AA12" s="418">
        <f>+IFERROR((SUM(N12:Y12)/SUM(B12:M12)-1)*100,"-")</f>
        <v>-6.4602350543208171</v>
      </c>
      <c r="AB12" s="215"/>
    </row>
    <row r="13" spans="1:32" x14ac:dyDescent="0.2">
      <c r="A13" s="82"/>
      <c r="B13" s="137"/>
      <c r="C13" s="136"/>
      <c r="D13" s="136"/>
      <c r="E13" s="136"/>
      <c r="F13" s="136"/>
      <c r="G13" s="136"/>
      <c r="H13" s="136"/>
      <c r="I13" s="136"/>
      <c r="J13" s="136"/>
      <c r="K13" s="136"/>
      <c r="L13" s="235"/>
      <c r="M13" s="136"/>
      <c r="N13" s="137"/>
      <c r="O13" s="136"/>
      <c r="P13" s="136"/>
      <c r="Q13" s="136"/>
      <c r="R13" s="136"/>
      <c r="S13" s="136"/>
      <c r="T13" s="136"/>
      <c r="U13" s="136"/>
      <c r="V13" s="136"/>
      <c r="W13" s="136"/>
      <c r="X13" s="235"/>
      <c r="Y13" s="136"/>
      <c r="Z13" s="136"/>
      <c r="AA13" s="133"/>
    </row>
    <row r="14" spans="1:32" x14ac:dyDescent="0.2">
      <c r="A14" s="82" t="s">
        <v>99</v>
      </c>
      <c r="B14" s="137">
        <f>+B15</f>
        <v>4893709.3939574119</v>
      </c>
      <c r="C14" s="136">
        <f>+C15</f>
        <v>5808707.4720892012</v>
      </c>
      <c r="D14" s="136">
        <f t="shared" ref="D14:M14" si="4">+D15</f>
        <v>11536931.429069858</v>
      </c>
      <c r="E14" s="136">
        <f t="shared" si="4"/>
        <v>7854592.0600249739</v>
      </c>
      <c r="F14" s="136">
        <f t="shared" si="4"/>
        <v>6127394.9099359931</v>
      </c>
      <c r="G14" s="136">
        <f t="shared" si="4"/>
        <v>3437820.6844127863</v>
      </c>
      <c r="H14" s="136">
        <f t="shared" si="4"/>
        <v>2578926.8475854676</v>
      </c>
      <c r="I14" s="136">
        <f t="shared" si="4"/>
        <v>5099165.0807004469</v>
      </c>
      <c r="J14" s="136">
        <f t="shared" si="4"/>
        <v>3983507.2089958643</v>
      </c>
      <c r="K14" s="136">
        <f t="shared" si="4"/>
        <v>7216018.5895502158</v>
      </c>
      <c r="L14" s="235">
        <f t="shared" si="4"/>
        <v>8392070.7974760309</v>
      </c>
      <c r="M14" s="136">
        <f t="shared" si="4"/>
        <v>4732309.1584995938</v>
      </c>
      <c r="N14" s="137">
        <v>7155044.9567078259</v>
      </c>
      <c r="O14" s="136">
        <v>10460258.894110493</v>
      </c>
      <c r="P14" s="136">
        <v>10405077.361367609</v>
      </c>
      <c r="Q14" s="136">
        <v>6302179.168771754</v>
      </c>
      <c r="R14" s="136">
        <v>5517586.2288231505</v>
      </c>
      <c r="S14" s="136">
        <v>5922841.0658307327</v>
      </c>
      <c r="T14" s="136">
        <f>T15</f>
        <v>5714740.0000163522</v>
      </c>
      <c r="U14" s="136">
        <f>U15</f>
        <v>5802915.7300289441</v>
      </c>
      <c r="V14" s="136">
        <f>V15</f>
        <v>2955614.9579661889</v>
      </c>
      <c r="W14" s="136">
        <v>5760657.998913208</v>
      </c>
      <c r="X14" s="235">
        <f>+X15</f>
        <v>6639284.8564947098</v>
      </c>
      <c r="Y14" s="136">
        <f>+Y15</f>
        <v>7337883.6886313977</v>
      </c>
      <c r="Z14" s="136">
        <f>+IFERROR((Y14/M14-1)*100,"-")</f>
        <v>55.059262674163833</v>
      </c>
      <c r="AA14" s="133">
        <f>+IFERROR((SUM(N14:Y14)/SUM(B14:M14)-1)*100,"-")</f>
        <v>11.600331356677817</v>
      </c>
      <c r="AB14" s="215"/>
      <c r="AC14" s="302"/>
    </row>
    <row r="15" spans="1:32" x14ac:dyDescent="0.2">
      <c r="A15" s="82" t="s">
        <v>100</v>
      </c>
      <c r="B15" s="137">
        <v>4893709.3939574119</v>
      </c>
      <c r="C15" s="136">
        <v>5808707.4720892012</v>
      </c>
      <c r="D15" s="136">
        <v>11536931.429069858</v>
      </c>
      <c r="E15" s="136">
        <v>7854592.0600249739</v>
      </c>
      <c r="F15" s="136">
        <v>6127394.9099359931</v>
      </c>
      <c r="G15" s="136">
        <v>3437820.6844127863</v>
      </c>
      <c r="H15" s="136">
        <v>2578926.8475854676</v>
      </c>
      <c r="I15" s="136">
        <v>5099165.0807004469</v>
      </c>
      <c r="J15" s="136">
        <v>3983507.2089958643</v>
      </c>
      <c r="K15" s="136">
        <v>7216018.5895502158</v>
      </c>
      <c r="L15" s="235">
        <v>8392070.7974760309</v>
      </c>
      <c r="M15" s="136">
        <v>4732309.1584995938</v>
      </c>
      <c r="N15" s="137">
        <v>7155044.9567078259</v>
      </c>
      <c r="O15" s="136">
        <v>10460258.894110493</v>
      </c>
      <c r="P15" s="136">
        <v>10405077.361367609</v>
      </c>
      <c r="Q15" s="136">
        <v>6302179.168771754</v>
      </c>
      <c r="R15" s="136">
        <v>5517586.2288231505</v>
      </c>
      <c r="S15" s="136">
        <v>5922841.0658307327</v>
      </c>
      <c r="T15" s="136">
        <v>5714740.0000163522</v>
      </c>
      <c r="U15" s="136">
        <v>5802915.7300289441</v>
      </c>
      <c r="V15" s="136">
        <v>2955614.9579661889</v>
      </c>
      <c r="W15" s="136">
        <v>5760657.998913208</v>
      </c>
      <c r="X15" s="235">
        <v>6639284.8564947098</v>
      </c>
      <c r="Y15" s="136">
        <v>7337883.6886313977</v>
      </c>
      <c r="Z15" s="136">
        <f>+IFERROR((Y15/M15-1)*100,"-")</f>
        <v>55.059262674163833</v>
      </c>
      <c r="AA15" s="133">
        <f>+IFERROR((SUM(N15:Y15)/SUM(B15:M15)-1)*100,"-")</f>
        <v>11.600331356677817</v>
      </c>
      <c r="AC15" s="302"/>
    </row>
    <row r="16" spans="1:32" x14ac:dyDescent="0.2">
      <c r="A16" s="82"/>
      <c r="B16" s="137"/>
      <c r="C16" s="136"/>
      <c r="D16" s="136"/>
      <c r="E16" s="136"/>
      <c r="F16" s="136"/>
      <c r="G16" s="136"/>
      <c r="H16" s="136"/>
      <c r="I16" s="136"/>
      <c r="J16" s="136"/>
      <c r="K16" s="136"/>
      <c r="L16" s="235"/>
      <c r="M16" s="136"/>
      <c r="N16" s="137"/>
      <c r="O16" s="136"/>
      <c r="P16" s="136"/>
      <c r="Q16" s="136"/>
      <c r="R16" s="136"/>
      <c r="S16" s="136"/>
      <c r="T16" s="136"/>
      <c r="U16" s="136"/>
      <c r="V16" s="136"/>
      <c r="W16" s="136"/>
      <c r="X16" s="235"/>
      <c r="Y16" s="136"/>
      <c r="Z16" s="136"/>
      <c r="AA16" s="133"/>
      <c r="AC16" s="302"/>
    </row>
    <row r="17" spans="1:29" x14ac:dyDescent="0.2">
      <c r="A17" s="82" t="s">
        <v>101</v>
      </c>
      <c r="B17" s="137">
        <f>+B18+B19</f>
        <v>91771779.361387998</v>
      </c>
      <c r="C17" s="136">
        <f t="shared" ref="C17:M17" si="5">+C18+C19</f>
        <v>90136272.169570655</v>
      </c>
      <c r="D17" s="136">
        <f t="shared" si="5"/>
        <v>92908374.312913954</v>
      </c>
      <c r="E17" s="136">
        <f t="shared" si="5"/>
        <v>78738430.822677404</v>
      </c>
      <c r="F17" s="136">
        <f t="shared" si="5"/>
        <v>75550553.660234854</v>
      </c>
      <c r="G17" s="136">
        <f t="shared" si="5"/>
        <v>76976998.663582429</v>
      </c>
      <c r="H17" s="136">
        <f t="shared" si="5"/>
        <v>55444422.549697831</v>
      </c>
      <c r="I17" s="136">
        <f t="shared" si="5"/>
        <v>75296661.842114776</v>
      </c>
      <c r="J17" s="136">
        <f t="shared" si="5"/>
        <v>70367540.8181068</v>
      </c>
      <c r="K17" s="136">
        <f t="shared" si="5"/>
        <v>95788180.707073435</v>
      </c>
      <c r="L17" s="235">
        <f t="shared" si="5"/>
        <v>96634147.085279852</v>
      </c>
      <c r="M17" s="136">
        <f t="shared" si="5"/>
        <v>79915490.224234253</v>
      </c>
      <c r="N17" s="137">
        <v>120952474.82625259</v>
      </c>
      <c r="O17" s="136">
        <v>99072282.597707838</v>
      </c>
      <c r="P17" s="136">
        <v>99821646.893188477</v>
      </c>
      <c r="Q17" s="136">
        <v>84943964.667651296</v>
      </c>
      <c r="R17" s="136">
        <v>85543499.823532969</v>
      </c>
      <c r="S17" s="136">
        <v>81955799.228614792</v>
      </c>
      <c r="T17" s="136">
        <f>+T18+T19</f>
        <v>91116147.844236925</v>
      </c>
      <c r="U17" s="136">
        <f>+U18+U19</f>
        <v>83570537.841398567</v>
      </c>
      <c r="V17" s="136">
        <f>+V18+V19</f>
        <v>86727072.216423929</v>
      </c>
      <c r="W17" s="136">
        <v>87624685.998506472</v>
      </c>
      <c r="X17" s="235">
        <f>+X18+X19</f>
        <v>79924784.659185648</v>
      </c>
      <c r="Y17" s="136">
        <f>+Y18+Y19</f>
        <v>103836524.82724625</v>
      </c>
      <c r="Z17" s="136">
        <f>+IFERROR((Y17/M17-1)*100,"-")</f>
        <v>29.932913551418071</v>
      </c>
      <c r="AA17" s="133">
        <f>+IFERROR((SUM(N17:Y17)/SUM(B17:M17)-1)*100,"-")</f>
        <v>12.818465624866725</v>
      </c>
      <c r="AB17" s="215"/>
      <c r="AC17" s="302"/>
    </row>
    <row r="18" spans="1:29" x14ac:dyDescent="0.2">
      <c r="A18" s="82" t="s">
        <v>100</v>
      </c>
      <c r="B18" s="137">
        <v>88888836.073542729</v>
      </c>
      <c r="C18" s="136">
        <v>87409274.737250715</v>
      </c>
      <c r="D18" s="136">
        <v>90179817.306183413</v>
      </c>
      <c r="E18" s="136">
        <v>75702277.772191167</v>
      </c>
      <c r="F18" s="136">
        <v>71470608.231723294</v>
      </c>
      <c r="G18" s="136">
        <v>73080649.437851518</v>
      </c>
      <c r="H18" s="136">
        <v>52180262.932066955</v>
      </c>
      <c r="I18" s="136">
        <v>71582545.758902222</v>
      </c>
      <c r="J18" s="136">
        <v>67121287.81897904</v>
      </c>
      <c r="K18" s="136">
        <v>91713100.294273257</v>
      </c>
      <c r="L18" s="235">
        <v>90803995.482193902</v>
      </c>
      <c r="M18" s="136">
        <v>74904901.231355399</v>
      </c>
      <c r="N18" s="137">
        <v>118606037.23447579</v>
      </c>
      <c r="O18" s="136">
        <v>93206188.618265837</v>
      </c>
      <c r="P18" s="136">
        <v>92855660.292601109</v>
      </c>
      <c r="Q18" s="136">
        <v>77400681.093312085</v>
      </c>
      <c r="R18" s="136">
        <v>76744358.854369968</v>
      </c>
      <c r="S18" s="136">
        <v>73091177.98540628</v>
      </c>
      <c r="T18" s="136">
        <v>83519189.509985819</v>
      </c>
      <c r="U18" s="136">
        <v>73909521.014306054</v>
      </c>
      <c r="V18" s="136">
        <v>76346798.941277087</v>
      </c>
      <c r="W18" s="136">
        <v>78433103.3421188</v>
      </c>
      <c r="X18" s="235">
        <v>70405653.980220884</v>
      </c>
      <c r="Y18" s="136">
        <v>93366280.335689709</v>
      </c>
      <c r="Z18" s="136">
        <f>+IFERROR((Y18/M18-1)*100,"-")</f>
        <v>24.646423399336026</v>
      </c>
      <c r="AA18" s="133">
        <f>+IFERROR((SUM(N18:Y18)/SUM(B18:M18)-1)*100,"-")</f>
        <v>7.7908201199189397</v>
      </c>
      <c r="AC18" s="302"/>
    </row>
    <row r="19" spans="1:29" x14ac:dyDescent="0.2">
      <c r="A19" s="82" t="s">
        <v>102</v>
      </c>
      <c r="B19" s="137">
        <v>2882943.2878452647</v>
      </c>
      <c r="C19" s="136">
        <v>2726997.432319934</v>
      </c>
      <c r="D19" s="136">
        <v>2728557.006730543</v>
      </c>
      <c r="E19" s="136">
        <v>3036153.0504862336</v>
      </c>
      <c r="F19" s="136">
        <v>4079945.4285115637</v>
      </c>
      <c r="G19" s="136">
        <v>3896349.2257309104</v>
      </c>
      <c r="H19" s="136">
        <v>3264159.6176308738</v>
      </c>
      <c r="I19" s="136">
        <v>3714116.0832125549</v>
      </c>
      <c r="J19" s="136">
        <v>3246252.9991277535</v>
      </c>
      <c r="K19" s="136">
        <v>4075080.4128001835</v>
      </c>
      <c r="L19" s="235">
        <v>5830151.6030859519</v>
      </c>
      <c r="M19" s="136">
        <v>5010588.9928788552</v>
      </c>
      <c r="N19" s="137">
        <v>2346437.5917767989</v>
      </c>
      <c r="O19" s="136">
        <v>5866093.9794419976</v>
      </c>
      <c r="P19" s="136">
        <v>6965986.6005873717</v>
      </c>
      <c r="Q19" s="136">
        <v>7543283.5743392073</v>
      </c>
      <c r="R19" s="136">
        <v>8799140.9691629969</v>
      </c>
      <c r="S19" s="136">
        <v>8864621.2432085183</v>
      </c>
      <c r="T19" s="136">
        <v>7596958.3342511011</v>
      </c>
      <c r="U19" s="136">
        <v>9661016.8270925116</v>
      </c>
      <c r="V19" s="136">
        <v>10380273.275146844</v>
      </c>
      <c r="W19" s="136">
        <v>9191582.6563876662</v>
      </c>
      <c r="X19" s="235">
        <v>9519130.6789647583</v>
      </c>
      <c r="Y19" s="136">
        <v>10470244.491556536</v>
      </c>
      <c r="Z19" s="136">
        <f>+IFERROR((Y19/M19-1)*100,"-")</f>
        <v>108.96234966462121</v>
      </c>
      <c r="AA19" s="133">
        <f>+IFERROR((SUM(N19:Y19)/SUM(B19:M19)-1)*100,"-")</f>
        <v>118.48042390147522</v>
      </c>
      <c r="AC19" s="302"/>
    </row>
    <row r="20" spans="1:29" x14ac:dyDescent="0.2">
      <c r="A20" s="82"/>
      <c r="B20" s="137"/>
      <c r="C20" s="136"/>
      <c r="D20" s="136"/>
      <c r="E20" s="136"/>
      <c r="F20" s="136"/>
      <c r="G20" s="136"/>
      <c r="H20" s="136"/>
      <c r="I20" s="136"/>
      <c r="J20" s="136"/>
      <c r="K20" s="136"/>
      <c r="L20" s="235"/>
      <c r="M20" s="136"/>
      <c r="N20" s="137"/>
      <c r="O20" s="136"/>
      <c r="P20" s="136"/>
      <c r="Q20" s="136"/>
      <c r="R20" s="136"/>
      <c r="S20" s="136"/>
      <c r="T20" s="136"/>
      <c r="U20" s="136"/>
      <c r="V20" s="136"/>
      <c r="W20" s="136"/>
      <c r="X20" s="235"/>
      <c r="Y20" s="136"/>
      <c r="Z20" s="136"/>
      <c r="AA20" s="133"/>
      <c r="AC20" s="302"/>
    </row>
    <row r="21" spans="1:29" x14ac:dyDescent="0.2">
      <c r="A21" s="82" t="s">
        <v>103</v>
      </c>
      <c r="B21" s="137">
        <f>+B22+B23</f>
        <v>5549622.1985075148</v>
      </c>
      <c r="C21" s="136">
        <f t="shared" ref="C21:M21" si="6">+C22+C23</f>
        <v>4925844.9699764084</v>
      </c>
      <c r="D21" s="136">
        <f t="shared" si="6"/>
        <v>5505455.7739178715</v>
      </c>
      <c r="E21" s="136">
        <f t="shared" si="6"/>
        <v>4864249.0816408573</v>
      </c>
      <c r="F21" s="136">
        <f t="shared" si="6"/>
        <v>5211423.4082803046</v>
      </c>
      <c r="G21" s="136">
        <f t="shared" si="6"/>
        <v>5891611.6583428634</v>
      </c>
      <c r="H21" s="136">
        <f t="shared" si="6"/>
        <v>4909405.3491962235</v>
      </c>
      <c r="I21" s="136">
        <f t="shared" si="6"/>
        <v>5097143.5613303389</v>
      </c>
      <c r="J21" s="136">
        <f t="shared" si="6"/>
        <v>5736854.7877530484</v>
      </c>
      <c r="K21" s="136">
        <f t="shared" si="6"/>
        <v>5199036.2965521701</v>
      </c>
      <c r="L21" s="235">
        <f t="shared" si="6"/>
        <v>4427182.6500730552</v>
      </c>
      <c r="M21" s="136">
        <f t="shared" si="6"/>
        <v>3819768.7053588023</v>
      </c>
      <c r="N21" s="137">
        <v>4245287.8564339057</v>
      </c>
      <c r="O21" s="136">
        <v>4353535.442379592</v>
      </c>
      <c r="P21" s="136">
        <v>4756433.8594805207</v>
      </c>
      <c r="Q21" s="136">
        <v>5459877.5328774927</v>
      </c>
      <c r="R21" s="136">
        <v>4869485.8687643781</v>
      </c>
      <c r="S21" s="136">
        <v>4726905.2910345867</v>
      </c>
      <c r="T21" s="136">
        <f>T22+T23</f>
        <v>4692955.4910737053</v>
      </c>
      <c r="U21" s="136">
        <f>U22+U23</f>
        <v>5031005.3351952797</v>
      </c>
      <c r="V21" s="136">
        <f>V22+V23</f>
        <v>5159478.6421923134</v>
      </c>
      <c r="W21" s="136">
        <v>5313689.3344060704</v>
      </c>
      <c r="X21" s="235">
        <f>+X22+X23</f>
        <v>4764814.7434495483</v>
      </c>
      <c r="Y21" s="136">
        <f>+Y22+Y23</f>
        <v>5079920.511393059</v>
      </c>
      <c r="Z21" s="136">
        <f>+IFERROR((Y21/M21-1)*100,"-")</f>
        <v>32.99026467928212</v>
      </c>
      <c r="AA21" s="133">
        <f>+IFERROR((SUM(N21:Y21)/SUM(B21:M21)-1)*100,"-")</f>
        <v>-4.3904382911645783</v>
      </c>
      <c r="AB21" s="215"/>
      <c r="AC21" s="302"/>
    </row>
    <row r="22" spans="1:29" x14ac:dyDescent="0.2">
      <c r="A22" s="82" t="s">
        <v>100</v>
      </c>
      <c r="B22" s="137">
        <v>4853093.5281979134</v>
      </c>
      <c r="C22" s="136">
        <v>4145165.2730419678</v>
      </c>
      <c r="D22" s="136">
        <v>5000903.6119889542</v>
      </c>
      <c r="E22" s="136">
        <v>4403191.8611800112</v>
      </c>
      <c r="F22" s="136">
        <v>4516574.8611879777</v>
      </c>
      <c r="G22" s="136">
        <v>4375090.1925330404</v>
      </c>
      <c r="H22" s="136">
        <v>3432400.9659160804</v>
      </c>
      <c r="I22" s="136">
        <v>3821855.6062303996</v>
      </c>
      <c r="J22" s="136">
        <v>3347954.8729730891</v>
      </c>
      <c r="K22" s="136">
        <v>3331303.4102749908</v>
      </c>
      <c r="L22" s="235">
        <v>3448804.4179532742</v>
      </c>
      <c r="M22" s="136">
        <v>2742142.3473305455</v>
      </c>
      <c r="N22" s="137">
        <v>1801956.3589593458</v>
      </c>
      <c r="O22" s="136">
        <v>1561156.5881229518</v>
      </c>
      <c r="P22" s="136">
        <v>1440483.9700507615</v>
      </c>
      <c r="Q22" s="136">
        <v>1620356.6082746128</v>
      </c>
      <c r="R22" s="136">
        <v>1553535.9793346182</v>
      </c>
      <c r="S22" s="136">
        <v>1585479.0799958671</v>
      </c>
      <c r="T22" s="136">
        <v>1551529.2800349856</v>
      </c>
      <c r="U22" s="136">
        <v>1540531.7673744797</v>
      </c>
      <c r="V22" s="136">
        <v>1319957.717589434</v>
      </c>
      <c r="W22" s="136">
        <v>1997739.4449763109</v>
      </c>
      <c r="X22" s="235">
        <v>1623388.5324108279</v>
      </c>
      <c r="Y22" s="136">
        <v>1589446.9435722595</v>
      </c>
      <c r="Z22" s="136">
        <f>+IFERROR((Y22/M22-1)*100,"-")</f>
        <v>-42.03630803048668</v>
      </c>
      <c r="AA22" s="133">
        <f>+IFERROR((SUM(N22:Y22)/SUM(B22:M22)-1)*100,"-")</f>
        <v>-59.539905355870239</v>
      </c>
      <c r="AC22" s="302"/>
    </row>
    <row r="23" spans="1:29" x14ac:dyDescent="0.2">
      <c r="A23" s="82" t="s">
        <v>102</v>
      </c>
      <c r="B23" s="137">
        <v>696528.67030960158</v>
      </c>
      <c r="C23" s="136">
        <v>780679.69693444087</v>
      </c>
      <c r="D23" s="136">
        <v>504552.16192891751</v>
      </c>
      <c r="E23" s="136">
        <v>461057.22046084609</v>
      </c>
      <c r="F23" s="136">
        <v>694848.54709232727</v>
      </c>
      <c r="G23" s="136">
        <v>1516521.465809823</v>
      </c>
      <c r="H23" s="136">
        <v>1477004.3832801429</v>
      </c>
      <c r="I23" s="136">
        <v>1275287.9550999398</v>
      </c>
      <c r="J23" s="136">
        <v>2388899.9147799592</v>
      </c>
      <c r="K23" s="136">
        <v>1867732.8862771795</v>
      </c>
      <c r="L23" s="235">
        <v>978378.2321197805</v>
      </c>
      <c r="M23" s="136">
        <v>1077626.3580282566</v>
      </c>
      <c r="N23" s="137">
        <v>2443331.49747456</v>
      </c>
      <c r="O23" s="136">
        <v>2792378.8542566397</v>
      </c>
      <c r="P23" s="136">
        <v>3315949.8894297597</v>
      </c>
      <c r="Q23" s="136">
        <v>3839520.9246028797</v>
      </c>
      <c r="R23" s="136">
        <v>3315949.8894297597</v>
      </c>
      <c r="S23" s="136">
        <v>3141426.2110387199</v>
      </c>
      <c r="T23" s="136">
        <v>3141426.2110387199</v>
      </c>
      <c r="U23" s="136">
        <v>3490473.5678208</v>
      </c>
      <c r="V23" s="136">
        <v>3839520.9246028797</v>
      </c>
      <c r="W23" s="136">
        <v>3315949.8894297597</v>
      </c>
      <c r="X23" s="235">
        <v>3141426.2110387199</v>
      </c>
      <c r="Y23" s="136">
        <v>3490473.5678208</v>
      </c>
      <c r="Z23" s="136">
        <f>+IFERROR((Y23/M23-1)*100,"-")</f>
        <v>223.90387835421484</v>
      </c>
      <c r="AA23" s="133">
        <f>+IFERROR((SUM(N23:Y23)/SUM(B23:M23)-1)*100,"-")</f>
        <v>186.22706716037101</v>
      </c>
      <c r="AC23" s="302"/>
    </row>
    <row r="24" spans="1:29" x14ac:dyDescent="0.2">
      <c r="A24" s="82"/>
      <c r="B24" s="137"/>
      <c r="C24" s="136"/>
      <c r="D24" s="136"/>
      <c r="E24" s="136"/>
      <c r="F24" s="136"/>
      <c r="G24" s="136"/>
      <c r="H24" s="136"/>
      <c r="I24" s="136"/>
      <c r="J24" s="136"/>
      <c r="K24" s="136"/>
      <c r="L24" s="235"/>
      <c r="M24" s="136"/>
      <c r="N24" s="137"/>
      <c r="O24" s="136"/>
      <c r="P24" s="136"/>
      <c r="Q24" s="136"/>
      <c r="R24" s="136"/>
      <c r="S24" s="136"/>
      <c r="T24" s="136"/>
      <c r="U24" s="136"/>
      <c r="V24" s="136"/>
      <c r="W24" s="136"/>
      <c r="X24" s="235"/>
      <c r="Y24" s="136"/>
      <c r="Z24" s="136"/>
      <c r="AA24" s="133"/>
      <c r="AC24" s="302"/>
    </row>
    <row r="25" spans="1:29" x14ac:dyDescent="0.2">
      <c r="A25" s="82" t="s">
        <v>104</v>
      </c>
      <c r="B25" s="137">
        <f>+B26+B27</f>
        <v>129046147.81343339</v>
      </c>
      <c r="C25" s="136">
        <f t="shared" ref="C25:M25" si="7">+C26+C27</f>
        <v>130066667.45934904</v>
      </c>
      <c r="D25" s="136">
        <f t="shared" si="7"/>
        <v>134480903.53196073</v>
      </c>
      <c r="E25" s="136">
        <f t="shared" si="7"/>
        <v>118253587.26144949</v>
      </c>
      <c r="F25" s="136">
        <f t="shared" si="7"/>
        <v>107613276.74830642</v>
      </c>
      <c r="G25" s="136">
        <f t="shared" si="7"/>
        <v>92599138.50424096</v>
      </c>
      <c r="H25" s="136">
        <f t="shared" si="7"/>
        <v>103107254.10355446</v>
      </c>
      <c r="I25" s="136">
        <f t="shared" si="7"/>
        <v>97621465.002376974</v>
      </c>
      <c r="J25" s="136">
        <f t="shared" si="7"/>
        <v>93340095.078548789</v>
      </c>
      <c r="K25" s="136">
        <f t="shared" si="7"/>
        <v>105334067.63850299</v>
      </c>
      <c r="L25" s="235">
        <f t="shared" si="7"/>
        <v>115821562.0797556</v>
      </c>
      <c r="M25" s="136">
        <f t="shared" si="7"/>
        <v>126945251.00706138</v>
      </c>
      <c r="N25" s="137">
        <v>90083375.106998727</v>
      </c>
      <c r="O25" s="136">
        <v>85388793.084154651</v>
      </c>
      <c r="P25" s="136">
        <v>93648601.794004202</v>
      </c>
      <c r="Q25" s="136">
        <v>92058803.835794568</v>
      </c>
      <c r="R25" s="136">
        <v>94712364.375658095</v>
      </c>
      <c r="S25" s="136">
        <v>86494374.623024911</v>
      </c>
      <c r="T25" s="136">
        <f>+T26+T27</f>
        <v>82356012.942233205</v>
      </c>
      <c r="U25" s="136">
        <f>+U26+U27</f>
        <v>81470392.12662062</v>
      </c>
      <c r="V25" s="136">
        <f>+V26+V27</f>
        <v>72942997.167331934</v>
      </c>
      <c r="W25" s="136">
        <v>90614257.512797505</v>
      </c>
      <c r="X25" s="235">
        <f>+X26+X27</f>
        <v>98532634.868777767</v>
      </c>
      <c r="Y25" s="136">
        <f>+Y26+Y27</f>
        <v>95392135.566599965</v>
      </c>
      <c r="Z25" s="136">
        <f>+IFERROR((Y25/M25-1)*100,"-")</f>
        <v>-24.85568793645243</v>
      </c>
      <c r="AA25" s="133">
        <f>+IFERROR((SUM(N25:Y25)/SUM(B25:M25)-1)*100,"-")</f>
        <v>-21.453874044005651</v>
      </c>
      <c r="AB25" s="215"/>
      <c r="AC25" s="302"/>
    </row>
    <row r="26" spans="1:29" x14ac:dyDescent="0.2">
      <c r="A26" s="82" t="s">
        <v>100</v>
      </c>
      <c r="B26" s="137">
        <v>95486789.931228846</v>
      </c>
      <c r="C26" s="136">
        <v>86039513.682843134</v>
      </c>
      <c r="D26" s="136">
        <v>90698497.947133929</v>
      </c>
      <c r="E26" s="136">
        <v>70294682.760891184</v>
      </c>
      <c r="F26" s="136">
        <v>68013625.537961766</v>
      </c>
      <c r="G26" s="136">
        <v>61672985.194184914</v>
      </c>
      <c r="H26" s="136">
        <v>63562636.913911223</v>
      </c>
      <c r="I26" s="136">
        <v>58943456.56554728</v>
      </c>
      <c r="J26" s="136">
        <v>51816561.687507227</v>
      </c>
      <c r="K26" s="136">
        <v>67271824.288624793</v>
      </c>
      <c r="L26" s="235">
        <v>74588918.546733648</v>
      </c>
      <c r="M26" s="136">
        <v>84763820.608020142</v>
      </c>
      <c r="N26" s="137">
        <v>81513413.383736908</v>
      </c>
      <c r="O26" s="136">
        <v>75900621.17625764</v>
      </c>
      <c r="P26" s="136">
        <v>83854359.824562117</v>
      </c>
      <c r="Q26" s="136">
        <v>81040281.620172232</v>
      </c>
      <c r="R26" s="136">
        <v>83387772.098490685</v>
      </c>
      <c r="S26" s="136">
        <v>73945502.09967725</v>
      </c>
      <c r="T26" s="136">
        <v>69348035.326567933</v>
      </c>
      <c r="U26" s="136">
        <v>68615449.541727886</v>
      </c>
      <c r="V26" s="136">
        <v>59781984.52089414</v>
      </c>
      <c r="W26" s="136">
        <v>78065384.989449844</v>
      </c>
      <c r="X26" s="235">
        <v>86748937.499292761</v>
      </c>
      <c r="Y26" s="136">
        <v>82843263.043252304</v>
      </c>
      <c r="Z26" s="136">
        <f>+IFERROR((Y26/M26-1)*100,"-")</f>
        <v>-2.2657751278687854</v>
      </c>
      <c r="AA26" s="133">
        <f>+IFERROR((SUM(N26:Y26)/SUM(B26:M26)-1)*100,"-")</f>
        <v>5.9430217634640181</v>
      </c>
    </row>
    <row r="27" spans="1:29" x14ac:dyDescent="0.2">
      <c r="A27" s="82" t="s">
        <v>102</v>
      </c>
      <c r="B27" s="137">
        <v>33559357.882204548</v>
      </c>
      <c r="C27" s="136">
        <v>44027153.77650591</v>
      </c>
      <c r="D27" s="136">
        <v>43782405.584826805</v>
      </c>
      <c r="E27" s="136">
        <v>47958904.500558302</v>
      </c>
      <c r="F27" s="136">
        <v>39599651.21034465</v>
      </c>
      <c r="G27" s="136">
        <v>30926153.310056049</v>
      </c>
      <c r="H27" s="136">
        <v>39544617.189643227</v>
      </c>
      <c r="I27" s="136">
        <v>38678008.436829701</v>
      </c>
      <c r="J27" s="136">
        <v>41523533.391041569</v>
      </c>
      <c r="K27" s="136">
        <v>38062243.349878184</v>
      </c>
      <c r="L27" s="235">
        <v>41232643.533021964</v>
      </c>
      <c r="M27" s="136">
        <v>42181430.399041235</v>
      </c>
      <c r="N27" s="137">
        <v>8569961.7232618202</v>
      </c>
      <c r="O27" s="136">
        <v>9488171.907897016</v>
      </c>
      <c r="P27" s="136">
        <v>9794241.9694420807</v>
      </c>
      <c r="Q27" s="136">
        <v>11018522.215622341</v>
      </c>
      <c r="R27" s="136">
        <v>11324592.277167406</v>
      </c>
      <c r="S27" s="136">
        <v>12548872.523347666</v>
      </c>
      <c r="T27" s="136">
        <v>13007977.615665264</v>
      </c>
      <c r="U27" s="136">
        <v>12854942.584892731</v>
      </c>
      <c r="V27" s="136">
        <v>13161012.646437796</v>
      </c>
      <c r="W27" s="136">
        <v>12548872.523347666</v>
      </c>
      <c r="X27" s="235">
        <v>11783697.369485004</v>
      </c>
      <c r="Y27" s="136">
        <v>12548872.523347666</v>
      </c>
      <c r="Z27" s="136">
        <f>+IFERROR((Y27/M27-1)*100,"-")</f>
        <v>-70.250244231563812</v>
      </c>
      <c r="AA27" s="133">
        <f>+IFERROR((SUM(N27:Y27)/SUM(B27:M27)-1)*100,"-")</f>
        <v>-71.179250613164058</v>
      </c>
    </row>
    <row r="28" spans="1:29" x14ac:dyDescent="0.2">
      <c r="A28" s="82"/>
      <c r="B28" s="137"/>
      <c r="C28" s="136"/>
      <c r="D28" s="136"/>
      <c r="E28" s="136"/>
      <c r="F28" s="136"/>
      <c r="G28" s="136"/>
      <c r="H28" s="136"/>
      <c r="I28" s="136"/>
      <c r="J28" s="136"/>
      <c r="K28" s="136"/>
      <c r="L28" s="235"/>
      <c r="M28" s="136"/>
      <c r="N28" s="137"/>
      <c r="O28" s="136"/>
      <c r="P28" s="136"/>
      <c r="Q28" s="136"/>
      <c r="R28" s="136"/>
      <c r="S28" s="136"/>
      <c r="T28" s="136"/>
      <c r="U28" s="136"/>
      <c r="V28" s="136"/>
      <c r="W28" s="136"/>
      <c r="X28" s="235"/>
      <c r="Y28" s="136"/>
      <c r="Z28" s="136"/>
      <c r="AA28" s="133"/>
    </row>
    <row r="29" spans="1:29" x14ac:dyDescent="0.2">
      <c r="A29" s="415" t="s">
        <v>105</v>
      </c>
      <c r="B29" s="416">
        <f>B31+B33</f>
        <v>293619526.93659943</v>
      </c>
      <c r="C29" s="417">
        <f t="shared" ref="C29:L29" si="8">C31+C33</f>
        <v>32822769.683504965</v>
      </c>
      <c r="D29" s="417">
        <f t="shared" si="8"/>
        <v>9857151.3712521251</v>
      </c>
      <c r="E29" s="417">
        <f>E31+E33</f>
        <v>467522386.62995833</v>
      </c>
      <c r="F29" s="417">
        <f t="shared" si="8"/>
        <v>702268467.81118476</v>
      </c>
      <c r="G29" s="417">
        <f t="shared" si="8"/>
        <v>241965821.90808448</v>
      </c>
      <c r="H29" s="417">
        <f t="shared" si="8"/>
        <v>26532726.576598573</v>
      </c>
      <c r="I29" s="417">
        <f t="shared" si="8"/>
        <v>915782.41161598568</v>
      </c>
      <c r="J29" s="417">
        <f t="shared" si="8"/>
        <v>344202.46470478509</v>
      </c>
      <c r="K29" s="417">
        <f t="shared" si="8"/>
        <v>2822183.3654791769</v>
      </c>
      <c r="L29" s="417">
        <f t="shared" si="8"/>
        <v>370292342.31958276</v>
      </c>
      <c r="M29" s="417">
        <f>M31+M33</f>
        <v>441427097.83832103</v>
      </c>
      <c r="N29" s="416">
        <f>N31+N33</f>
        <v>128743080.87929451</v>
      </c>
      <c r="O29" s="417">
        <f>+O31+O33</f>
        <v>14034515.753859578</v>
      </c>
      <c r="P29" s="417">
        <f>+P31+P33</f>
        <v>0</v>
      </c>
      <c r="Q29" s="417">
        <f>+Q31+Q33</f>
        <v>47328736.721434034</v>
      </c>
      <c r="R29" s="417">
        <f>+R31+R33</f>
        <v>447533938.18719763</v>
      </c>
      <c r="S29" s="417">
        <f>+S31+S33</f>
        <v>289672420.34377247</v>
      </c>
      <c r="T29" s="417">
        <f>+T31</f>
        <v>85326444.988611028</v>
      </c>
      <c r="U29" s="417">
        <f>+U31</f>
        <v>1496027.3072449977</v>
      </c>
      <c r="V29" s="417">
        <f>+V31</f>
        <v>29847.867142882991</v>
      </c>
      <c r="W29" s="417">
        <f>+W31+W33</f>
        <v>896681.45258396352</v>
      </c>
      <c r="X29" s="417">
        <f>+X31+X33</f>
        <v>299347637.61409539</v>
      </c>
      <c r="Y29" s="417">
        <f>+Y31+Y33</f>
        <v>126919311.36582971</v>
      </c>
      <c r="Z29" s="417">
        <f>+IFERROR((Y29/M29-1)*100,"-")</f>
        <v>-71.247956460453693</v>
      </c>
      <c r="AA29" s="418">
        <f>+IFERROR((SUM(N29:Y29)/SUM(B29:M29)-1)*100,"-")</f>
        <v>-44.358633761291735</v>
      </c>
    </row>
    <row r="30" spans="1:29" x14ac:dyDescent="0.2">
      <c r="A30" s="82"/>
      <c r="B30" s="137"/>
      <c r="C30" s="136"/>
      <c r="D30" s="136"/>
      <c r="E30" s="136"/>
      <c r="F30" s="136"/>
      <c r="G30" s="136"/>
      <c r="H30" s="136"/>
      <c r="I30" s="136"/>
      <c r="J30" s="136"/>
      <c r="K30" s="136"/>
      <c r="L30" s="235"/>
      <c r="M30" s="136"/>
      <c r="N30" s="137"/>
      <c r="O30" s="136"/>
      <c r="P30" s="136"/>
      <c r="Q30" s="136"/>
      <c r="R30" s="136"/>
      <c r="S30" s="136"/>
      <c r="T30" s="136"/>
      <c r="U30" s="136"/>
      <c r="V30" s="136"/>
      <c r="W30" s="136"/>
      <c r="X30" s="235"/>
      <c r="Y30" s="136"/>
      <c r="Z30" s="136"/>
      <c r="AA30" s="133"/>
    </row>
    <row r="31" spans="1:29" x14ac:dyDescent="0.2">
      <c r="A31" s="82" t="s">
        <v>106</v>
      </c>
      <c r="B31" s="191">
        <v>293619264.63782287</v>
      </c>
      <c r="C31" s="192">
        <v>32822769.683504965</v>
      </c>
      <c r="D31" s="192">
        <v>9847204.8351047095</v>
      </c>
      <c r="E31" s="192">
        <v>467512007.0926559</v>
      </c>
      <c r="F31" s="192">
        <v>702268467.81118476</v>
      </c>
      <c r="G31" s="192">
        <v>241965821.90808448</v>
      </c>
      <c r="H31" s="192">
        <v>26481445.292211417</v>
      </c>
      <c r="I31" s="192">
        <v>813456.74443513458</v>
      </c>
      <c r="J31" s="192">
        <v>344202.46470478509</v>
      </c>
      <c r="K31" s="192">
        <v>2813827.2758819126</v>
      </c>
      <c r="L31" s="234">
        <v>370292342.31958276</v>
      </c>
      <c r="M31" s="192">
        <v>441427097.83832103</v>
      </c>
      <c r="N31" s="191">
        <v>128743080.87929451</v>
      </c>
      <c r="O31" s="192">
        <v>14034515.753859578</v>
      </c>
      <c r="P31" s="192">
        <v>0</v>
      </c>
      <c r="Q31" s="192">
        <v>47328736.721434034</v>
      </c>
      <c r="R31" s="192">
        <v>447533938.18719763</v>
      </c>
      <c r="S31" s="192">
        <v>289672420.34377247</v>
      </c>
      <c r="T31" s="192">
        <v>85326444.988611028</v>
      </c>
      <c r="U31" s="192">
        <v>1496027.3072449977</v>
      </c>
      <c r="V31" s="192">
        <v>29847.867142882991</v>
      </c>
      <c r="W31" s="192">
        <v>896681.45258396352</v>
      </c>
      <c r="X31" s="234">
        <v>299347637.61409539</v>
      </c>
      <c r="Y31" s="192">
        <v>126919311.36582971</v>
      </c>
      <c r="Z31" s="136">
        <f>+IFERROR((Y31/M31-1)*100,"-")</f>
        <v>-71.247956460453693</v>
      </c>
      <c r="AA31" s="133">
        <f>+IFERROR((SUM(N31:Y31)/SUM(B31:M31)-1)*100,"-")</f>
        <v>-44.354712296138722</v>
      </c>
    </row>
    <row r="32" spans="1:29" x14ac:dyDescent="0.2">
      <c r="A32" s="82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234"/>
      <c r="M32" s="192"/>
      <c r="N32" s="191"/>
      <c r="O32" s="192"/>
      <c r="P32" s="192"/>
      <c r="Q32" s="192"/>
      <c r="R32" s="192"/>
      <c r="S32" s="192"/>
      <c r="T32" s="192"/>
      <c r="U32" s="192"/>
      <c r="V32" s="192"/>
      <c r="W32" s="192"/>
      <c r="X32" s="234"/>
      <c r="Y32" s="192"/>
      <c r="Z32" s="136"/>
      <c r="AA32" s="133"/>
    </row>
    <row r="33" spans="1:28" x14ac:dyDescent="0.2">
      <c r="A33" s="82" t="s">
        <v>107</v>
      </c>
      <c r="B33" s="191">
        <v>262.29877659574464</v>
      </c>
      <c r="C33" s="192">
        <v>0</v>
      </c>
      <c r="D33" s="192">
        <v>9946.5361474164129</v>
      </c>
      <c r="E33" s="192">
        <v>10379.53730243161</v>
      </c>
      <c r="F33" s="192">
        <v>0</v>
      </c>
      <c r="G33" s="192">
        <v>0</v>
      </c>
      <c r="H33" s="192">
        <v>51281.284387158048</v>
      </c>
      <c r="I33" s="192">
        <v>102325.66718085104</v>
      </c>
      <c r="J33" s="192">
        <v>0</v>
      </c>
      <c r="K33" s="192">
        <v>8356.0895972644375</v>
      </c>
      <c r="L33" s="234">
        <v>0</v>
      </c>
      <c r="M33" s="192">
        <v>0</v>
      </c>
      <c r="N33" s="191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  <c r="T33" s="192">
        <v>0</v>
      </c>
      <c r="U33" s="192">
        <v>0</v>
      </c>
      <c r="V33" s="192">
        <v>0</v>
      </c>
      <c r="W33" s="192">
        <v>0</v>
      </c>
      <c r="X33" s="234">
        <v>0</v>
      </c>
      <c r="Y33" s="192">
        <v>0</v>
      </c>
      <c r="Z33" s="136" t="str">
        <f>+IFERROR((Y33/M33-1)*100,"-")</f>
        <v>-</v>
      </c>
      <c r="AA33" s="133">
        <f>+IFERROR((SUM(N33:Y33)/SUM(B33:M33)-1)*100,"-")</f>
        <v>-100</v>
      </c>
    </row>
    <row r="34" spans="1:28" x14ac:dyDescent="0.2">
      <c r="A34" s="83"/>
      <c r="B34" s="325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325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453"/>
    </row>
    <row r="35" spans="1:28" s="81" customFormat="1" x14ac:dyDescent="0.2">
      <c r="A35" s="78" t="s">
        <v>204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79"/>
      <c r="AA35" s="79"/>
      <c r="AB35" s="80"/>
    </row>
    <row r="36" spans="1:28" x14ac:dyDescent="0.2">
      <c r="A36" s="3" t="s">
        <v>206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215"/>
      <c r="Z36" s="74"/>
      <c r="AA36" s="74"/>
      <c r="AB36" s="75"/>
    </row>
    <row r="37" spans="1:28" x14ac:dyDescent="0.2">
      <c r="A37" s="73"/>
      <c r="B37" s="291"/>
      <c r="C37" s="13"/>
      <c r="D37" s="13"/>
      <c r="E37" s="13"/>
      <c r="F37" s="13"/>
      <c r="G37" s="13"/>
      <c r="H37" s="13"/>
      <c r="I37" s="13"/>
      <c r="J37" s="302"/>
      <c r="K37" s="13"/>
      <c r="L37" s="13"/>
      <c r="M37" s="434"/>
      <c r="N37" s="13"/>
      <c r="O37" s="13"/>
      <c r="P37" s="13"/>
      <c r="Q37" s="13"/>
      <c r="Y37" s="215"/>
      <c r="Z37" s="74"/>
      <c r="AA37" s="74"/>
      <c r="AB37" s="75"/>
    </row>
    <row r="38" spans="1:28" x14ac:dyDescent="0.2">
      <c r="A38" s="25"/>
      <c r="M38" s="434"/>
      <c r="Y38" s="215"/>
      <c r="Z38" s="215"/>
      <c r="AA38" s="215"/>
      <c r="AB38" s="75"/>
    </row>
    <row r="39" spans="1:28" x14ac:dyDescent="0.2">
      <c r="B39" s="280"/>
      <c r="C39" s="215"/>
      <c r="J39" s="215"/>
      <c r="V39" s="215"/>
      <c r="W39" s="215"/>
      <c r="X39" s="215"/>
      <c r="Y39" s="215"/>
      <c r="Z39" s="302"/>
    </row>
    <row r="40" spans="1:28" x14ac:dyDescent="0.2">
      <c r="B40" s="280"/>
      <c r="C40" s="215"/>
      <c r="D40" s="303"/>
      <c r="E40" s="304"/>
    </row>
    <row r="41" spans="1:28" x14ac:dyDescent="0.2">
      <c r="B41" s="280"/>
      <c r="J41" s="215"/>
      <c r="N41" s="440"/>
      <c r="V41" s="215"/>
      <c r="W41" s="215"/>
      <c r="X41" s="215"/>
      <c r="Y41" s="215"/>
      <c r="Z41" s="302"/>
    </row>
    <row r="42" spans="1:28" x14ac:dyDescent="0.2">
      <c r="B42" s="280"/>
      <c r="C42" s="239"/>
      <c r="D42" s="301"/>
      <c r="M42" s="239"/>
      <c r="N42" s="239"/>
    </row>
    <row r="43" spans="1:28" x14ac:dyDescent="0.2">
      <c r="B43" s="280"/>
      <c r="C43" s="239"/>
      <c r="D43" s="301"/>
    </row>
    <row r="44" spans="1:28" x14ac:dyDescent="0.2">
      <c r="B44" s="300"/>
      <c r="C44" s="239"/>
      <c r="D44" s="301"/>
      <c r="M44" s="215"/>
    </row>
    <row r="45" spans="1:28" x14ac:dyDescent="0.2">
      <c r="D45" s="301"/>
      <c r="M45" s="440"/>
      <c r="N45" s="440"/>
    </row>
    <row r="46" spans="1:28" x14ac:dyDescent="0.2">
      <c r="D46" s="303"/>
      <c r="M46" s="239"/>
      <c r="N46" s="239"/>
    </row>
    <row r="52" spans="10:26" x14ac:dyDescent="0.2">
      <c r="J52" s="215"/>
      <c r="V52" s="215"/>
      <c r="W52" s="215"/>
      <c r="X52" s="215"/>
      <c r="Y52" s="215"/>
      <c r="Z52" s="302"/>
    </row>
    <row r="53" spans="10:26" x14ac:dyDescent="0.2">
      <c r="V53" s="215"/>
      <c r="W53" s="215"/>
      <c r="X53" s="215"/>
      <c r="Y53" s="215"/>
    </row>
    <row r="54" spans="10:26" x14ac:dyDescent="0.2">
      <c r="V54" s="215"/>
      <c r="W54" s="215"/>
      <c r="X54" s="215"/>
      <c r="Y54" s="215"/>
    </row>
  </sheetData>
  <mergeCells count="3">
    <mergeCell ref="N7:Z7"/>
    <mergeCell ref="A7:A8"/>
    <mergeCell ref="B7:M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7"/>
  <sheetViews>
    <sheetView showGridLines="0" zoomScaleNormal="100" workbookViewId="0">
      <pane xSplit="1" ySplit="8" topLeftCell="B9" activePane="bottomRight" state="frozen"/>
      <selection activeCell="AR52" sqref="AR52"/>
      <selection pane="topRight" activeCell="AR52" sqref="AR52"/>
      <selection pane="bottomLeft" activeCell="AR52" sqref="AR52"/>
      <selection pane="bottomRight" activeCell="H20" sqref="H20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279" customWidth="1"/>
    <col min="12" max="12" width="8.140625" style="279" customWidth="1"/>
    <col min="13" max="13" width="7.85546875" style="279" customWidth="1"/>
    <col min="14" max="25" width="7" style="279" customWidth="1"/>
    <col min="26" max="26" width="9.5703125" customWidth="1"/>
  </cols>
  <sheetData>
    <row r="1" spans="1:27" x14ac:dyDescent="0.25">
      <c r="A1" s="28" t="s">
        <v>198</v>
      </c>
    </row>
    <row r="2" spans="1:27" x14ac:dyDescent="0.25">
      <c r="A2" s="28"/>
    </row>
    <row r="3" spans="1:27" x14ac:dyDescent="0.25">
      <c r="A3" s="28"/>
    </row>
    <row r="4" spans="1:27" x14ac:dyDescent="0.25">
      <c r="A4" s="14" t="s">
        <v>108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15" customHeight="1" x14ac:dyDescent="0.25">
      <c r="A5" s="14" t="s">
        <v>250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x14ac:dyDescent="0.25">
      <c r="A6" s="14" t="s">
        <v>210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15" customHeight="1" x14ac:dyDescent="0.25">
      <c r="A7" s="548" t="s">
        <v>0</v>
      </c>
      <c r="B7" s="520">
        <v>2018</v>
      </c>
      <c r="C7" s="536"/>
      <c r="D7" s="536"/>
      <c r="E7" s="536"/>
      <c r="F7" s="536"/>
      <c r="G7" s="536"/>
      <c r="H7" s="536"/>
      <c r="I7" s="536"/>
      <c r="J7" s="536"/>
      <c r="K7" s="536"/>
      <c r="L7" s="536"/>
      <c r="M7" s="536"/>
      <c r="N7" s="550">
        <v>2019</v>
      </c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</row>
    <row r="8" spans="1:27" ht="25.5" x14ac:dyDescent="0.25">
      <c r="A8" s="549"/>
      <c r="B8" s="403" t="s">
        <v>1</v>
      </c>
      <c r="C8" s="410" t="s">
        <v>2</v>
      </c>
      <c r="D8" s="397" t="s">
        <v>3</v>
      </c>
      <c r="E8" s="397" t="s">
        <v>4</v>
      </c>
      <c r="F8" s="397" t="s">
        <v>5</v>
      </c>
      <c r="G8" s="397" t="s">
        <v>6</v>
      </c>
      <c r="H8" s="397" t="s">
        <v>7</v>
      </c>
      <c r="I8" s="397" t="s">
        <v>8</v>
      </c>
      <c r="J8" s="397" t="s">
        <v>9</v>
      </c>
      <c r="K8" s="397" t="s">
        <v>10</v>
      </c>
      <c r="L8" s="397" t="s">
        <v>11</v>
      </c>
      <c r="M8" s="398" t="s">
        <v>12</v>
      </c>
      <c r="N8" s="397" t="s">
        <v>1</v>
      </c>
      <c r="O8" s="407" t="s">
        <v>2</v>
      </c>
      <c r="P8" s="397" t="s">
        <v>3</v>
      </c>
      <c r="Q8" s="407" t="s">
        <v>4</v>
      </c>
      <c r="R8" s="429" t="s">
        <v>5</v>
      </c>
      <c r="S8" s="436" t="s">
        <v>6</v>
      </c>
      <c r="T8" s="437" t="s">
        <v>7</v>
      </c>
      <c r="U8" s="439" t="s">
        <v>8</v>
      </c>
      <c r="V8" s="445" t="s">
        <v>9</v>
      </c>
      <c r="W8" s="457" t="s">
        <v>10</v>
      </c>
      <c r="X8" s="471" t="s">
        <v>11</v>
      </c>
      <c r="Y8" s="471" t="s">
        <v>12</v>
      </c>
      <c r="Z8" s="473" t="s">
        <v>274</v>
      </c>
    </row>
    <row r="9" spans="1:27" x14ac:dyDescent="0.25">
      <c r="A9" s="90" t="s">
        <v>13</v>
      </c>
      <c r="B9" s="216">
        <f t="shared" ref="B9:Y9" si="0">SUM(B10,B18)</f>
        <v>206.26366650200004</v>
      </c>
      <c r="C9" s="64">
        <f t="shared" si="0"/>
        <v>56.663590499999962</v>
      </c>
      <c r="D9" s="64">
        <f t="shared" si="0"/>
        <v>65.172122507555599</v>
      </c>
      <c r="E9" s="64">
        <f t="shared" si="0"/>
        <v>348.59959315466654</v>
      </c>
      <c r="F9" s="64">
        <f t="shared" si="0"/>
        <v>513.28880925977785</v>
      </c>
      <c r="G9" s="64">
        <f t="shared" si="0"/>
        <v>217.44914697422226</v>
      </c>
      <c r="H9" s="64">
        <f t="shared" si="0"/>
        <v>39.631069710333335</v>
      </c>
      <c r="I9" s="64">
        <f t="shared" si="0"/>
        <v>28.257209194333338</v>
      </c>
      <c r="J9" s="64">
        <f t="shared" si="0"/>
        <v>16.451837687888879</v>
      </c>
      <c r="K9" s="64">
        <f t="shared" si="0"/>
        <v>34.789594266222238</v>
      </c>
      <c r="L9" s="64">
        <f t="shared" si="0"/>
        <v>290.3520035364445</v>
      </c>
      <c r="M9" s="64">
        <f t="shared" si="0"/>
        <v>300.38536381100005</v>
      </c>
      <c r="N9" s="216">
        <f t="shared" si="0"/>
        <v>139.77000000000001</v>
      </c>
      <c r="O9" s="64">
        <f t="shared" si="0"/>
        <v>99.8</v>
      </c>
      <c r="P9" s="64">
        <f t="shared" si="0"/>
        <v>66.36999999999999</v>
      </c>
      <c r="Q9" s="64">
        <f t="shared" si="0"/>
        <v>70.33</v>
      </c>
      <c r="R9" s="64">
        <f t="shared" si="0"/>
        <v>325.03999999999996</v>
      </c>
      <c r="S9" s="64">
        <f t="shared" si="0"/>
        <v>235.20000000000002</v>
      </c>
      <c r="T9" s="64">
        <f t="shared" si="0"/>
        <v>103.53999999999999</v>
      </c>
      <c r="U9" s="64">
        <f t="shared" si="0"/>
        <v>42.429999999999993</v>
      </c>
      <c r="V9" s="64">
        <f t="shared" si="0"/>
        <v>32.470000000000006</v>
      </c>
      <c r="W9" s="64">
        <f t="shared" si="0"/>
        <v>41.52</v>
      </c>
      <c r="X9" s="64">
        <f t="shared" si="0"/>
        <v>223.9</v>
      </c>
      <c r="Y9" s="64">
        <f t="shared" si="0"/>
        <v>107.32</v>
      </c>
      <c r="Z9" s="85">
        <f t="shared" ref="Z9:Z20" si="1">+IFERROR((Y9/M9-1)*100,"-")</f>
        <v>-64.272560207851924</v>
      </c>
    </row>
    <row r="10" spans="1:27" x14ac:dyDescent="0.25">
      <c r="A10" s="91" t="s">
        <v>232</v>
      </c>
      <c r="B10" s="217">
        <f t="shared" ref="B10:M10" si="2">SUM(B11:B12,B15)</f>
        <v>23.390500501999995</v>
      </c>
      <c r="C10" s="218">
        <f t="shared" si="2"/>
        <v>39.014961499999963</v>
      </c>
      <c r="D10" s="218">
        <f t="shared" si="2"/>
        <v>59.417898507555606</v>
      </c>
      <c r="E10" s="218">
        <f t="shared" si="2"/>
        <v>51.249889154666619</v>
      </c>
      <c r="F10" s="218">
        <f t="shared" si="2"/>
        <v>46.779183259777781</v>
      </c>
      <c r="G10" s="218">
        <f t="shared" si="2"/>
        <v>46.250365974222234</v>
      </c>
      <c r="H10" s="218">
        <f t="shared" si="2"/>
        <v>24.154475710333337</v>
      </c>
      <c r="I10" s="218">
        <f t="shared" si="2"/>
        <v>27.902476194333339</v>
      </c>
      <c r="J10" s="218">
        <f t="shared" si="2"/>
        <v>16.312797687888878</v>
      </c>
      <c r="K10" s="218">
        <f t="shared" si="2"/>
        <v>33.431965266222235</v>
      </c>
      <c r="L10" s="218">
        <f t="shared" si="2"/>
        <v>30.254076536444458</v>
      </c>
      <c r="M10" s="218">
        <f t="shared" si="2"/>
        <v>19.193970811000028</v>
      </c>
      <c r="N10" s="217">
        <v>61.57</v>
      </c>
      <c r="O10" s="218">
        <f>SUM(O11:O12,O15)</f>
        <v>91.77</v>
      </c>
      <c r="P10" s="218">
        <f t="shared" ref="P10:Y10" si="3">SUM(P11:P12,P15)</f>
        <v>66.36999999999999</v>
      </c>
      <c r="Q10" s="218">
        <f t="shared" si="3"/>
        <v>40.229999999999997</v>
      </c>
      <c r="R10" s="218">
        <f t="shared" si="3"/>
        <v>33.409999999999997</v>
      </c>
      <c r="S10" s="218">
        <f t="shared" si="3"/>
        <v>51.37</v>
      </c>
      <c r="T10" s="218">
        <f t="shared" si="3"/>
        <v>48.73</v>
      </c>
      <c r="U10" s="218">
        <f t="shared" si="3"/>
        <v>41.599999999999994</v>
      </c>
      <c r="V10" s="218">
        <f t="shared" si="3"/>
        <v>32.450000000000003</v>
      </c>
      <c r="W10" s="218">
        <f t="shared" si="3"/>
        <v>40.840000000000003</v>
      </c>
      <c r="X10" s="218">
        <f t="shared" si="3"/>
        <v>32.06</v>
      </c>
      <c r="Y10" s="218">
        <f t="shared" si="3"/>
        <v>27.32</v>
      </c>
      <c r="Z10" s="326">
        <f t="shared" si="1"/>
        <v>42.336363168495382</v>
      </c>
    </row>
    <row r="11" spans="1:27" x14ac:dyDescent="0.25">
      <c r="A11" s="92" t="s">
        <v>15</v>
      </c>
      <c r="B11" s="482">
        <v>4.2380553680000013</v>
      </c>
      <c r="C11" s="483">
        <v>4.5785</v>
      </c>
      <c r="D11" s="483">
        <v>8.225267242000001</v>
      </c>
      <c r="E11" s="483">
        <v>6.3263686980000022</v>
      </c>
      <c r="F11" s="483">
        <v>5.3982647220000013</v>
      </c>
      <c r="G11" s="483">
        <v>2.8844146819999987</v>
      </c>
      <c r="H11" s="483">
        <v>2.8830016119999997</v>
      </c>
      <c r="I11" s="483">
        <v>5.8957446630000012</v>
      </c>
      <c r="J11" s="483">
        <v>4.2547023290000014</v>
      </c>
      <c r="K11" s="483">
        <v>7.2853924400000007</v>
      </c>
      <c r="L11" s="483">
        <v>8.0456056480000004</v>
      </c>
      <c r="M11" s="483">
        <v>4.6059984560000018</v>
      </c>
      <c r="N11" s="111">
        <v>7.17</v>
      </c>
      <c r="O11" s="27">
        <v>9.48</v>
      </c>
      <c r="P11" s="27">
        <v>8.86</v>
      </c>
      <c r="Q11" s="27">
        <v>6.58</v>
      </c>
      <c r="R11" s="27">
        <v>6.36</v>
      </c>
      <c r="S11" s="27">
        <v>7.32</v>
      </c>
      <c r="T11" s="27">
        <v>6.7</v>
      </c>
      <c r="U11" s="27">
        <v>7.18</v>
      </c>
      <c r="V11" s="27">
        <v>4.6900000000000004</v>
      </c>
      <c r="W11" s="27">
        <v>7.52</v>
      </c>
      <c r="X11" s="27">
        <v>7.97</v>
      </c>
      <c r="Y11" s="27">
        <v>5.97</v>
      </c>
      <c r="Z11" s="104">
        <f t="shared" si="1"/>
        <v>29.613590995089933</v>
      </c>
    </row>
    <row r="12" spans="1:27" x14ac:dyDescent="0.25">
      <c r="A12" s="92" t="s">
        <v>16</v>
      </c>
      <c r="B12" s="111">
        <f>+SUM(B13:B14)</f>
        <v>17.195818133999992</v>
      </c>
      <c r="C12" s="27">
        <f t="shared" ref="C12:M12" si="4">+SUM(C13:C14)</f>
        <v>32.749677299999966</v>
      </c>
      <c r="D12" s="27">
        <f t="shared" si="4"/>
        <v>47.783232510000047</v>
      </c>
      <c r="E12" s="27">
        <f t="shared" si="4"/>
        <v>41.362413789999948</v>
      </c>
      <c r="F12" s="27">
        <f t="shared" si="4"/>
        <v>38.95307416</v>
      </c>
      <c r="G12" s="27">
        <f t="shared" si="4"/>
        <v>41.701368670000015</v>
      </c>
      <c r="H12" s="27">
        <f t="shared" si="4"/>
        <v>18.855480565000001</v>
      </c>
      <c r="I12" s="27">
        <f t="shared" si="4"/>
        <v>19.103389998000004</v>
      </c>
      <c r="J12" s="27">
        <f t="shared" si="4"/>
        <v>9.1670732699999871</v>
      </c>
      <c r="K12" s="27">
        <f t="shared" si="4"/>
        <v>23.681266404000013</v>
      </c>
      <c r="L12" s="27">
        <f t="shared" si="4"/>
        <v>20.093557044000015</v>
      </c>
      <c r="M12" s="27">
        <f t="shared" si="4"/>
        <v>12.176208755000024</v>
      </c>
      <c r="N12" s="111">
        <v>53</v>
      </c>
      <c r="O12" s="27">
        <v>81.429999999999993</v>
      </c>
      <c r="P12" s="27">
        <v>56.62</v>
      </c>
      <c r="Q12" s="27">
        <v>32.69</v>
      </c>
      <c r="R12" s="27">
        <v>26.08</v>
      </c>
      <c r="S12" s="27">
        <v>42.93</v>
      </c>
      <c r="T12" s="27">
        <v>41.199999999999996</v>
      </c>
      <c r="U12" s="27">
        <v>33.549999999999997</v>
      </c>
      <c r="V12" s="27">
        <v>26.73</v>
      </c>
      <c r="W12" s="27">
        <v>31.990000000000002</v>
      </c>
      <c r="X12" s="27">
        <v>23.03</v>
      </c>
      <c r="Y12" s="27">
        <v>20.53</v>
      </c>
      <c r="Z12" s="104">
        <v>59.518259518259512</v>
      </c>
    </row>
    <row r="13" spans="1:27" x14ac:dyDescent="0.25">
      <c r="A13" s="93" t="s">
        <v>17</v>
      </c>
      <c r="B13" s="111">
        <v>16.958220409999992</v>
      </c>
      <c r="C13" s="27">
        <v>32.514469589999969</v>
      </c>
      <c r="D13" s="27">
        <v>47.503811160000048</v>
      </c>
      <c r="E13" s="27">
        <v>41.049587989999949</v>
      </c>
      <c r="F13" s="27">
        <v>38.561705340000003</v>
      </c>
      <c r="G13" s="27">
        <v>41.327772070000016</v>
      </c>
      <c r="H13" s="27">
        <v>18.549461745000002</v>
      </c>
      <c r="I13" s="27">
        <v>18.768591194000006</v>
      </c>
      <c r="J13" s="27">
        <v>9.0023768799999875</v>
      </c>
      <c r="K13" s="27">
        <v>23.408534570000011</v>
      </c>
      <c r="L13" s="27">
        <v>19.703713658000016</v>
      </c>
      <c r="M13" s="27">
        <v>11.769178105000025</v>
      </c>
      <c r="N13" s="111">
        <v>52.78</v>
      </c>
      <c r="O13" s="27">
        <v>80.989999999999995</v>
      </c>
      <c r="P13" s="27">
        <v>56.19</v>
      </c>
      <c r="Q13" s="27">
        <v>32.25</v>
      </c>
      <c r="R13" s="27">
        <v>25.54</v>
      </c>
      <c r="S13" s="27">
        <v>42.43</v>
      </c>
      <c r="T13" s="27">
        <v>40.76</v>
      </c>
      <c r="U13" s="27">
        <v>32.89</v>
      </c>
      <c r="V13" s="27">
        <v>26.03</v>
      </c>
      <c r="W13" s="27">
        <v>31.42</v>
      </c>
      <c r="X13" s="27">
        <v>22.39</v>
      </c>
      <c r="Y13" s="27">
        <v>19.78</v>
      </c>
      <c r="Z13" s="104">
        <f t="shared" si="1"/>
        <v>68.066111529034075</v>
      </c>
    </row>
    <row r="14" spans="1:27" x14ac:dyDescent="0.25">
      <c r="A14" s="93" t="s">
        <v>18</v>
      </c>
      <c r="B14" s="111">
        <v>0.23759772399999998</v>
      </c>
      <c r="C14" s="27">
        <v>0.23520771000000001</v>
      </c>
      <c r="D14" s="27">
        <v>0.27942135000000001</v>
      </c>
      <c r="E14" s="27">
        <v>0.31282580000000004</v>
      </c>
      <c r="F14" s="27">
        <v>0.39136881999999995</v>
      </c>
      <c r="G14" s="27">
        <v>0.37359660000000006</v>
      </c>
      <c r="H14" s="27">
        <v>0.30601882000000002</v>
      </c>
      <c r="I14" s="27">
        <v>0.33479880400000006</v>
      </c>
      <c r="J14" s="27">
        <v>0.16469638999999997</v>
      </c>
      <c r="K14" s="27">
        <v>0.27273183400000001</v>
      </c>
      <c r="L14" s="27">
        <v>0.38984338600000001</v>
      </c>
      <c r="M14" s="27">
        <v>0.4070306500000001</v>
      </c>
      <c r="N14" s="111">
        <v>0.22</v>
      </c>
      <c r="O14" s="27">
        <v>0.44</v>
      </c>
      <c r="P14" s="27">
        <v>0.43</v>
      </c>
      <c r="Q14" s="27">
        <v>0.44</v>
      </c>
      <c r="R14" s="27">
        <v>0.54</v>
      </c>
      <c r="S14" s="27">
        <v>0.5</v>
      </c>
      <c r="T14" s="27">
        <v>0.44</v>
      </c>
      <c r="U14" s="27">
        <v>0.66</v>
      </c>
      <c r="V14" s="27">
        <v>0.7</v>
      </c>
      <c r="W14" s="27">
        <v>0.56999999999999995</v>
      </c>
      <c r="X14" s="27">
        <v>0.64</v>
      </c>
      <c r="Y14" s="27">
        <v>0.75</v>
      </c>
      <c r="Z14" s="104">
        <f t="shared" si="1"/>
        <v>84.261308085766956</v>
      </c>
    </row>
    <row r="15" spans="1:27" x14ac:dyDescent="0.25">
      <c r="A15" s="92" t="s">
        <v>19</v>
      </c>
      <c r="B15" s="111">
        <f>+SUM(B16:B17)</f>
        <v>1.9566269999999999</v>
      </c>
      <c r="C15" s="27">
        <f t="shared" ref="C15:M15" si="5">+SUM(C16:C17)</f>
        <v>1.6867842000000002</v>
      </c>
      <c r="D15" s="27">
        <f t="shared" si="5"/>
        <v>3.4093987555555549</v>
      </c>
      <c r="E15" s="27">
        <f t="shared" si="5"/>
        <v>3.5611066666666651</v>
      </c>
      <c r="F15" s="27">
        <f t="shared" si="5"/>
        <v>2.4278443777777774</v>
      </c>
      <c r="G15" s="27">
        <f t="shared" si="5"/>
        <v>1.6645826222222222</v>
      </c>
      <c r="H15" s="27">
        <f t="shared" si="5"/>
        <v>2.4159935333333338</v>
      </c>
      <c r="I15" s="27">
        <f t="shared" si="5"/>
        <v>2.9033415333333337</v>
      </c>
      <c r="J15" s="27">
        <f t="shared" si="5"/>
        <v>2.8910220888888882</v>
      </c>
      <c r="K15" s="27">
        <f t="shared" si="5"/>
        <v>2.4653064222222216</v>
      </c>
      <c r="L15" s="27">
        <f t="shared" si="5"/>
        <v>2.1149138444444446</v>
      </c>
      <c r="M15" s="27">
        <f t="shared" si="5"/>
        <v>2.4117635999999996</v>
      </c>
      <c r="N15" s="111">
        <v>1.4000000000000001</v>
      </c>
      <c r="O15" s="27">
        <f>SUM(O16:O17)</f>
        <v>0.86</v>
      </c>
      <c r="P15" s="27">
        <f>SUM(P16:P17)</f>
        <v>0.89</v>
      </c>
      <c r="Q15" s="27">
        <f>SUM(Q16:Q17)</f>
        <v>0.96</v>
      </c>
      <c r="R15" s="27">
        <f t="shared" ref="R15" si="6">SUM(R16:R17)</f>
        <v>0.97</v>
      </c>
      <c r="S15" s="27">
        <f t="shared" ref="S15" si="7">SUM(S16:S17)</f>
        <v>1.1199999999999999</v>
      </c>
      <c r="T15" s="27">
        <f t="shared" ref="T15" si="8">SUM(T16:T17)</f>
        <v>0.83</v>
      </c>
      <c r="U15" s="27">
        <f t="shared" ref="U15" si="9">SUM(U16:U17)</f>
        <v>0.87</v>
      </c>
      <c r="V15" s="27">
        <f t="shared" ref="V15" si="10">SUM(V16:V17)</f>
        <v>1.03</v>
      </c>
      <c r="W15" s="27">
        <f t="shared" ref="W15" si="11">SUM(W16:W17)</f>
        <v>1.33</v>
      </c>
      <c r="X15" s="27">
        <f t="shared" ref="X15:Y15" si="12">SUM(X16:X17)</f>
        <v>1.06</v>
      </c>
      <c r="Y15" s="27">
        <f t="shared" si="12"/>
        <v>0.82000000000000006</v>
      </c>
      <c r="Z15" s="104">
        <f t="shared" si="1"/>
        <v>-65.999984409748947</v>
      </c>
    </row>
    <row r="16" spans="1:27" x14ac:dyDescent="0.25">
      <c r="A16" s="93" t="s">
        <v>17</v>
      </c>
      <c r="B16" s="111">
        <v>1.85856</v>
      </c>
      <c r="C16" s="27">
        <v>1.5846242000000001</v>
      </c>
      <c r="D16" s="27">
        <v>3.3426409999999995</v>
      </c>
      <c r="E16" s="27">
        <v>3.4947269999999984</v>
      </c>
      <c r="F16" s="27">
        <v>2.3450031999999998</v>
      </c>
      <c r="G16" s="27">
        <v>1.480372</v>
      </c>
      <c r="H16" s="27">
        <v>2.2268470000000007</v>
      </c>
      <c r="I16" s="27">
        <v>2.7456910000000003</v>
      </c>
      <c r="J16" s="27">
        <v>2.6049088999999994</v>
      </c>
      <c r="K16" s="27">
        <v>2.2196179999999996</v>
      </c>
      <c r="L16" s="27">
        <v>1.9894270000000001</v>
      </c>
      <c r="M16" s="27">
        <v>2.2773409999999994</v>
      </c>
      <c r="N16" s="111">
        <v>1.08</v>
      </c>
      <c r="O16" s="27">
        <v>0.5</v>
      </c>
      <c r="P16" s="27">
        <v>0.46</v>
      </c>
      <c r="Q16" s="27">
        <v>0.46</v>
      </c>
      <c r="R16" s="27">
        <v>0.54</v>
      </c>
      <c r="S16" s="27">
        <v>0.71</v>
      </c>
      <c r="T16" s="27">
        <v>0.42</v>
      </c>
      <c r="U16" s="27">
        <v>0.42</v>
      </c>
      <c r="V16" s="27">
        <v>0.53</v>
      </c>
      <c r="W16" s="27">
        <v>0.9</v>
      </c>
      <c r="X16" s="27">
        <v>0.65</v>
      </c>
      <c r="Y16" s="27">
        <v>0.37</v>
      </c>
      <c r="Z16" s="104">
        <f t="shared" si="1"/>
        <v>-83.752982096225367</v>
      </c>
    </row>
    <row r="17" spans="1:26" x14ac:dyDescent="0.25">
      <c r="A17" s="93" t="s">
        <v>18</v>
      </c>
      <c r="B17" s="111">
        <v>9.8066999999999988E-2</v>
      </c>
      <c r="C17" s="27">
        <v>0.10216000000000001</v>
      </c>
      <c r="D17" s="27">
        <v>6.6757755555555548E-2</v>
      </c>
      <c r="E17" s="27">
        <v>6.637966666666667E-2</v>
      </c>
      <c r="F17" s="27">
        <v>8.2841177777777775E-2</v>
      </c>
      <c r="G17" s="27">
        <v>0.1842106222222222</v>
      </c>
      <c r="H17" s="27">
        <v>0.1891465333333332</v>
      </c>
      <c r="I17" s="27">
        <v>0.15765053333333329</v>
      </c>
      <c r="J17" s="27">
        <v>0.28611318888888881</v>
      </c>
      <c r="K17" s="27">
        <v>0.24568842222222215</v>
      </c>
      <c r="L17" s="27">
        <v>0.12548684444444444</v>
      </c>
      <c r="M17" s="27">
        <v>0.1344226</v>
      </c>
      <c r="N17" s="111">
        <v>0.32</v>
      </c>
      <c r="O17" s="27">
        <v>0.36</v>
      </c>
      <c r="P17" s="27">
        <v>0.43</v>
      </c>
      <c r="Q17" s="27">
        <v>0.5</v>
      </c>
      <c r="R17" s="27">
        <v>0.43</v>
      </c>
      <c r="S17" s="27">
        <v>0.41</v>
      </c>
      <c r="T17" s="27">
        <v>0.41</v>
      </c>
      <c r="U17" s="27">
        <v>0.45</v>
      </c>
      <c r="V17" s="27">
        <v>0.5</v>
      </c>
      <c r="W17" s="27">
        <v>0.43</v>
      </c>
      <c r="X17" s="27">
        <v>0.41</v>
      </c>
      <c r="Y17" s="27">
        <v>0.45</v>
      </c>
      <c r="Z17" s="104">
        <f t="shared" si="1"/>
        <v>234.76513621965353</v>
      </c>
    </row>
    <row r="18" spans="1:26" x14ac:dyDescent="0.25">
      <c r="A18" s="91" t="s">
        <v>233</v>
      </c>
      <c r="B18" s="219">
        <f t="shared" ref="B18:D18" si="13">SUM(B19:B20)</f>
        <v>182.87316600000003</v>
      </c>
      <c r="C18" s="220">
        <f t="shared" si="13"/>
        <v>17.648629</v>
      </c>
      <c r="D18" s="220">
        <f t="shared" si="13"/>
        <v>5.7542240000000007</v>
      </c>
      <c r="E18" s="220">
        <f t="shared" ref="E18:M18" si="14">SUM(E19:E20)</f>
        <v>297.34970399999992</v>
      </c>
      <c r="F18" s="220">
        <f t="shared" si="14"/>
        <v>466.50962600000003</v>
      </c>
      <c r="G18" s="220">
        <f t="shared" si="14"/>
        <v>171.19878100000003</v>
      </c>
      <c r="H18" s="220">
        <f t="shared" si="14"/>
        <v>15.476594</v>
      </c>
      <c r="I18" s="220">
        <f t="shared" si="14"/>
        <v>0.35473300000000002</v>
      </c>
      <c r="J18" s="220">
        <f t="shared" si="14"/>
        <v>0.13904</v>
      </c>
      <c r="K18" s="220">
        <f t="shared" si="14"/>
        <v>1.3576290000000002</v>
      </c>
      <c r="L18" s="220">
        <f t="shared" si="14"/>
        <v>260.09792700000003</v>
      </c>
      <c r="M18" s="220">
        <f t="shared" si="14"/>
        <v>281.19139300000001</v>
      </c>
      <c r="N18" s="219">
        <v>78.2</v>
      </c>
      <c r="O18" s="220">
        <f>SUM(O19:O20)</f>
        <v>8.0299999999999994</v>
      </c>
      <c r="P18" s="220">
        <f>SUM(P19:P20)</f>
        <v>0</v>
      </c>
      <c r="Q18" s="220">
        <f>SUM(Q19:Q20)</f>
        <v>30.1</v>
      </c>
      <c r="R18" s="220">
        <f t="shared" ref="R18" si="15">SUM(R19:R20)</f>
        <v>291.63</v>
      </c>
      <c r="S18" s="220">
        <f t="shared" ref="S18" si="16">SUM(S19:S20)</f>
        <v>183.83</v>
      </c>
      <c r="T18" s="220">
        <f t="shared" ref="T18" si="17">SUM(T19:T20)</f>
        <v>54.81</v>
      </c>
      <c r="U18" s="220">
        <f t="shared" ref="U18" si="18">SUM(U19:U20)</f>
        <v>0.83000000000000007</v>
      </c>
      <c r="V18" s="220">
        <f t="shared" ref="V18" si="19">SUM(V19:V20)</f>
        <v>0.02</v>
      </c>
      <c r="W18" s="220">
        <f t="shared" ref="W18" si="20">SUM(W19:W20)</f>
        <v>0.68</v>
      </c>
      <c r="X18" s="220">
        <f t="shared" ref="X18:Y18" si="21">SUM(X19:X20)</f>
        <v>191.84</v>
      </c>
      <c r="Y18" s="220">
        <f t="shared" si="21"/>
        <v>80</v>
      </c>
      <c r="Z18" s="327">
        <f t="shared" si="1"/>
        <v>-71.549627054196492</v>
      </c>
    </row>
    <row r="19" spans="1:26" x14ac:dyDescent="0.25">
      <c r="A19" s="92" t="s">
        <v>110</v>
      </c>
      <c r="B19" s="111">
        <v>160.87357300000002</v>
      </c>
      <c r="C19" s="27">
        <v>16.58446</v>
      </c>
      <c r="D19" s="27">
        <v>5.0634700000000006</v>
      </c>
      <c r="E19" s="27">
        <v>253.18914599999991</v>
      </c>
      <c r="F19" s="27">
        <v>388.94867099999999</v>
      </c>
      <c r="G19" s="27">
        <v>136.58133200000003</v>
      </c>
      <c r="H19" s="27">
        <v>14.26355</v>
      </c>
      <c r="I19" s="27">
        <v>0.25464000000000003</v>
      </c>
      <c r="J19" s="27">
        <v>9.1299999999999992E-2</v>
      </c>
      <c r="K19" s="27">
        <v>1.2093600000000002</v>
      </c>
      <c r="L19" s="27">
        <v>204.05465000000001</v>
      </c>
      <c r="M19" s="27">
        <v>250.81880899999999</v>
      </c>
      <c r="N19" s="111">
        <v>69.89</v>
      </c>
      <c r="O19" s="27">
        <v>7.76</v>
      </c>
      <c r="P19" s="27">
        <v>0</v>
      </c>
      <c r="Q19" s="27">
        <v>25.14</v>
      </c>
      <c r="R19" s="27">
        <v>252.55</v>
      </c>
      <c r="S19" s="27">
        <v>161.9</v>
      </c>
      <c r="T19" s="27">
        <v>47.35</v>
      </c>
      <c r="U19" s="27">
        <v>0.79</v>
      </c>
      <c r="V19" s="27">
        <v>0.02</v>
      </c>
      <c r="W19" s="27">
        <v>0.51</v>
      </c>
      <c r="X19" s="27">
        <v>170.62</v>
      </c>
      <c r="Y19" s="27">
        <v>74.319999999999993</v>
      </c>
      <c r="Z19" s="104">
        <f t="shared" si="1"/>
        <v>-70.369048359527127</v>
      </c>
    </row>
    <row r="20" spans="1:26" x14ac:dyDescent="0.25">
      <c r="A20" s="94" t="s">
        <v>111</v>
      </c>
      <c r="B20" s="105">
        <v>21.999593000000001</v>
      </c>
      <c r="C20" s="106">
        <v>1.0641690000000001</v>
      </c>
      <c r="D20" s="106">
        <v>0.69075399999999998</v>
      </c>
      <c r="E20" s="106">
        <v>44.160558000000016</v>
      </c>
      <c r="F20" s="106">
        <v>77.560955000000021</v>
      </c>
      <c r="G20" s="106">
        <v>34.617449000000001</v>
      </c>
      <c r="H20" s="106">
        <v>1.213044</v>
      </c>
      <c r="I20" s="106">
        <v>0.100093</v>
      </c>
      <c r="J20" s="106">
        <v>4.7739999999999998E-2</v>
      </c>
      <c r="K20" s="106">
        <v>0.14826900000000001</v>
      </c>
      <c r="L20" s="106">
        <v>56.043276999999996</v>
      </c>
      <c r="M20" s="106">
        <v>30.372584000000003</v>
      </c>
      <c r="N20" s="105">
        <v>8.31</v>
      </c>
      <c r="O20" s="106">
        <v>0.27</v>
      </c>
      <c r="P20" s="106">
        <v>0</v>
      </c>
      <c r="Q20" s="106">
        <v>4.96</v>
      </c>
      <c r="R20" s="106">
        <v>39.08</v>
      </c>
      <c r="S20" s="106">
        <v>21.93</v>
      </c>
      <c r="T20" s="106">
        <v>7.46</v>
      </c>
      <c r="U20" s="106">
        <v>0.04</v>
      </c>
      <c r="V20" s="106">
        <v>0</v>
      </c>
      <c r="W20" s="106">
        <v>0.17</v>
      </c>
      <c r="X20" s="106">
        <v>21.22</v>
      </c>
      <c r="Y20" s="106">
        <v>5.68</v>
      </c>
      <c r="Z20" s="107">
        <f t="shared" si="1"/>
        <v>-81.298924055984173</v>
      </c>
    </row>
    <row r="21" spans="1:26" x14ac:dyDescent="0.25">
      <c r="A21" s="2" t="s">
        <v>23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</row>
    <row r="22" spans="1:26" x14ac:dyDescent="0.25">
      <c r="A22" s="2" t="s">
        <v>24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476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</row>
    <row r="23" spans="1:26" x14ac:dyDescent="0.25">
      <c r="A23" s="3" t="s">
        <v>206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</row>
    <row r="24" spans="1:26" x14ac:dyDescent="0.25">
      <c r="B24" s="248"/>
      <c r="C24" s="248"/>
      <c r="D24" s="248"/>
      <c r="E24" s="248"/>
      <c r="F24" s="248"/>
      <c r="H24" s="248"/>
      <c r="I24" s="248"/>
      <c r="J24" s="248"/>
      <c r="K24" s="248"/>
      <c r="L24" s="248"/>
      <c r="M24" s="248"/>
      <c r="N24" s="444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</row>
    <row r="25" spans="1:26" x14ac:dyDescent="0.25"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</row>
    <row r="26" spans="1:26" x14ac:dyDescent="0.25"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</row>
    <row r="27" spans="1:26" x14ac:dyDescent="0.25"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</row>
    <row r="28" spans="1:26" x14ac:dyDescent="0.25"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</row>
    <row r="29" spans="1:26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</row>
    <row r="30" spans="1:26" x14ac:dyDescent="0.25"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</row>
    <row r="31" spans="1:26" x14ac:dyDescent="0.25"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</row>
    <row r="32" spans="1:26" x14ac:dyDescent="0.25"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</row>
    <row r="33" spans="3:25" x14ac:dyDescent="0.25"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</row>
    <row r="34" spans="3:25" x14ac:dyDescent="0.25"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</row>
    <row r="35" spans="3:25" x14ac:dyDescent="0.25"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</row>
    <row r="36" spans="3:25" x14ac:dyDescent="0.25"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</row>
    <row r="37" spans="3:25" x14ac:dyDescent="0.25"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</row>
  </sheetData>
  <mergeCells count="3">
    <mergeCell ref="A7:A8"/>
    <mergeCell ref="N7:Z7"/>
    <mergeCell ref="B7:M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33"/>
  <sheetViews>
    <sheetView showGridLines="0" zoomScale="80" zoomScaleNormal="80" workbookViewId="0">
      <pane xSplit="1" ySplit="7" topLeftCell="B8" activePane="bottomRight" state="frozen"/>
      <selection activeCell="BE28" sqref="BE28"/>
      <selection pane="topRight" activeCell="BE28" sqref="BE28"/>
      <selection pane="bottomLeft" activeCell="BE28" sqref="BE28"/>
      <selection pane="bottomRight" activeCell="L17" sqref="L17"/>
    </sheetView>
  </sheetViews>
  <sheetFormatPr baseColWidth="10" defaultRowHeight="15" x14ac:dyDescent="0.25"/>
  <cols>
    <col min="1" max="1" width="15.42578125" customWidth="1"/>
    <col min="4" max="24" width="11.42578125" style="279"/>
    <col min="25" max="25" width="13.5703125" style="279" bestFit="1" customWidth="1"/>
    <col min="26" max="26" width="13.42578125" bestFit="1" customWidth="1"/>
  </cols>
  <sheetData>
    <row r="1" spans="1:26" x14ac:dyDescent="0.25">
      <c r="A1" s="28" t="s">
        <v>198</v>
      </c>
    </row>
    <row r="2" spans="1:26" x14ac:dyDescent="0.25">
      <c r="A2" s="28"/>
    </row>
    <row r="3" spans="1:26" ht="15" customHeight="1" x14ac:dyDescent="0.25">
      <c r="A3" s="14" t="s">
        <v>112</v>
      </c>
    </row>
    <row r="4" spans="1:26" x14ac:dyDescent="0.25">
      <c r="A4" s="53" t="s">
        <v>251</v>
      </c>
    </row>
    <row r="5" spans="1:26" x14ac:dyDescent="0.25">
      <c r="A5" s="53" t="s">
        <v>211</v>
      </c>
    </row>
    <row r="6" spans="1:26" x14ac:dyDescent="0.25">
      <c r="A6" s="551" t="s">
        <v>26</v>
      </c>
      <c r="B6" s="520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53">
        <v>2019</v>
      </c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54"/>
    </row>
    <row r="7" spans="1:26" ht="25.5" x14ac:dyDescent="0.25">
      <c r="A7" s="552"/>
      <c r="B7" s="399" t="s">
        <v>1</v>
      </c>
      <c r="C7" s="399" t="s">
        <v>2</v>
      </c>
      <c r="D7" s="399" t="s">
        <v>3</v>
      </c>
      <c r="E7" s="397" t="s">
        <v>4</v>
      </c>
      <c r="F7" s="397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8" t="s">
        <v>12</v>
      </c>
      <c r="N7" s="397" t="s">
        <v>1</v>
      </c>
      <c r="O7" s="407" t="s">
        <v>2</v>
      </c>
      <c r="P7" s="397" t="s">
        <v>3</v>
      </c>
      <c r="Q7" s="407" t="s">
        <v>4</v>
      </c>
      <c r="R7" s="429" t="s">
        <v>5</v>
      </c>
      <c r="S7" s="436" t="s">
        <v>6</v>
      </c>
      <c r="T7" s="437" t="s">
        <v>7</v>
      </c>
      <c r="U7" s="439" t="s">
        <v>8</v>
      </c>
      <c r="V7" s="449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95" t="s">
        <v>13</v>
      </c>
      <c r="B8" s="278">
        <f>SUM(B9:B30)</f>
        <v>160873.57300000003</v>
      </c>
      <c r="C8" s="278">
        <f t="shared" ref="C8:M8" si="0">SUM(C9:C30)</f>
        <v>16584.46</v>
      </c>
      <c r="D8" s="278">
        <f t="shared" si="0"/>
        <v>5063.47</v>
      </c>
      <c r="E8" s="278">
        <f t="shared" si="0"/>
        <v>253189.14600000004</v>
      </c>
      <c r="F8" s="278">
        <f t="shared" si="0"/>
        <v>388948.67100000003</v>
      </c>
      <c r="G8" s="278">
        <f t="shared" si="0"/>
        <v>136581.33199999999</v>
      </c>
      <c r="H8" s="278">
        <f t="shared" si="0"/>
        <v>14263.55</v>
      </c>
      <c r="I8" s="278">
        <f t="shared" si="0"/>
        <v>254.64</v>
      </c>
      <c r="J8" s="278">
        <f t="shared" si="0"/>
        <v>91.3</v>
      </c>
      <c r="K8" s="278">
        <f t="shared" si="0"/>
        <v>1209.3600000000001</v>
      </c>
      <c r="L8" s="278">
        <f t="shared" si="0"/>
        <v>204054.64999999997</v>
      </c>
      <c r="M8" s="278">
        <f t="shared" si="0"/>
        <v>250818.80900000001</v>
      </c>
      <c r="N8" s="99">
        <f t="shared" ref="N8:Q8" si="1">SUM(N9:N30)</f>
        <v>69889.559999999983</v>
      </c>
      <c r="O8" s="367">
        <f t="shared" si="1"/>
        <v>7756.6900000000005</v>
      </c>
      <c r="P8" s="100">
        <f t="shared" si="1"/>
        <v>0</v>
      </c>
      <c r="Q8" s="100">
        <f t="shared" si="1"/>
        <v>25140.04</v>
      </c>
      <c r="R8" s="100">
        <f t="shared" ref="R8:W8" si="2">SUM(R9:R30)</f>
        <v>252551.41999999998</v>
      </c>
      <c r="S8" s="100">
        <f t="shared" si="2"/>
        <v>161897.03000000003</v>
      </c>
      <c r="T8" s="100">
        <f t="shared" si="2"/>
        <v>47352.469999999994</v>
      </c>
      <c r="U8" s="100">
        <f t="shared" si="2"/>
        <v>795.02</v>
      </c>
      <c r="V8" s="100">
        <f t="shared" si="2"/>
        <v>16.37</v>
      </c>
      <c r="W8" s="100">
        <f t="shared" si="2"/>
        <v>505.53999999999996</v>
      </c>
      <c r="X8" s="100">
        <f>SUM(X9:X30)</f>
        <v>170622.20999999996</v>
      </c>
      <c r="Y8" s="100">
        <f>SUM(Y9:Y30)</f>
        <v>74317.820000000007</v>
      </c>
      <c r="Z8" s="101">
        <f t="shared" ref="Z8:Z30" si="3">+IFERROR((Y8/M8-1)*100,"-")</f>
        <v>-70.369917512844893</v>
      </c>
    </row>
    <row r="9" spans="1:26" s="246" customFormat="1" x14ac:dyDescent="0.25">
      <c r="A9" s="486" t="s">
        <v>60</v>
      </c>
      <c r="B9" s="344">
        <v>0</v>
      </c>
      <c r="C9" s="313">
        <v>0</v>
      </c>
      <c r="D9" s="313">
        <v>0</v>
      </c>
      <c r="E9" s="313">
        <v>0</v>
      </c>
      <c r="F9" s="313">
        <v>0</v>
      </c>
      <c r="G9" s="313">
        <v>0</v>
      </c>
      <c r="H9" s="313">
        <v>0</v>
      </c>
      <c r="I9" s="313">
        <v>0</v>
      </c>
      <c r="J9" s="313">
        <v>0</v>
      </c>
      <c r="K9" s="313">
        <v>0</v>
      </c>
      <c r="L9" s="313">
        <v>0</v>
      </c>
      <c r="M9" s="313">
        <v>0</v>
      </c>
      <c r="N9" s="344">
        <v>0</v>
      </c>
      <c r="O9" s="313">
        <v>0</v>
      </c>
      <c r="P9" s="313">
        <v>0</v>
      </c>
      <c r="Q9" s="313">
        <v>0</v>
      </c>
      <c r="R9" s="313">
        <v>0</v>
      </c>
      <c r="S9" s="313">
        <v>0</v>
      </c>
      <c r="T9" s="313">
        <v>0</v>
      </c>
      <c r="U9" s="313">
        <v>0</v>
      </c>
      <c r="V9" s="313">
        <v>0</v>
      </c>
      <c r="W9" s="313">
        <v>0</v>
      </c>
      <c r="X9" s="313">
        <v>0</v>
      </c>
      <c r="Y9" s="313">
        <v>0</v>
      </c>
      <c r="Z9" s="345" t="str">
        <f t="shared" si="3"/>
        <v>-</v>
      </c>
    </row>
    <row r="10" spans="1:26" s="246" customFormat="1" x14ac:dyDescent="0.25">
      <c r="A10" s="486" t="s">
        <v>61</v>
      </c>
      <c r="B10" s="344">
        <v>0</v>
      </c>
      <c r="C10" s="313">
        <v>0</v>
      </c>
      <c r="D10" s="313">
        <v>0</v>
      </c>
      <c r="E10" s="313">
        <v>0</v>
      </c>
      <c r="F10" s="313">
        <v>0</v>
      </c>
      <c r="G10" s="313">
        <v>0</v>
      </c>
      <c r="H10" s="313">
        <v>0</v>
      </c>
      <c r="I10" s="313">
        <v>0</v>
      </c>
      <c r="J10" s="313">
        <v>0</v>
      </c>
      <c r="K10" s="313">
        <v>0</v>
      </c>
      <c r="L10" s="313">
        <v>0</v>
      </c>
      <c r="M10" s="313">
        <v>0</v>
      </c>
      <c r="N10" s="344">
        <v>0</v>
      </c>
      <c r="O10" s="313">
        <v>0</v>
      </c>
      <c r="P10" s="313">
        <v>0</v>
      </c>
      <c r="Q10" s="313">
        <v>0</v>
      </c>
      <c r="R10" s="313">
        <v>0</v>
      </c>
      <c r="S10" s="313">
        <v>0</v>
      </c>
      <c r="T10" s="313">
        <v>0</v>
      </c>
      <c r="U10" s="313">
        <v>0</v>
      </c>
      <c r="V10" s="313">
        <v>0</v>
      </c>
      <c r="W10" s="313">
        <v>0</v>
      </c>
      <c r="X10" s="313">
        <v>0</v>
      </c>
      <c r="Y10" s="313">
        <v>0</v>
      </c>
      <c r="Z10" s="345" t="str">
        <f t="shared" si="3"/>
        <v>-</v>
      </c>
    </row>
    <row r="11" spans="1:26" s="246" customFormat="1" x14ac:dyDescent="0.25">
      <c r="A11" s="486" t="s">
        <v>86</v>
      </c>
      <c r="B11" s="344">
        <v>4793.6219999999994</v>
      </c>
      <c r="C11" s="313">
        <v>0</v>
      </c>
      <c r="D11" s="313">
        <v>0</v>
      </c>
      <c r="E11" s="313">
        <v>9515.4360000000015</v>
      </c>
      <c r="F11" s="313">
        <v>10718.5</v>
      </c>
      <c r="G11" s="313">
        <v>6224.42</v>
      </c>
      <c r="H11" s="313">
        <v>0</v>
      </c>
      <c r="I11" s="313">
        <v>0</v>
      </c>
      <c r="J11" s="313">
        <v>0</v>
      </c>
      <c r="K11" s="313">
        <v>0</v>
      </c>
      <c r="L11" s="313">
        <v>2874.71</v>
      </c>
      <c r="M11" s="313">
        <v>3420.34</v>
      </c>
      <c r="N11" s="344">
        <v>0</v>
      </c>
      <c r="O11" s="313">
        <v>0</v>
      </c>
      <c r="P11" s="313">
        <v>0</v>
      </c>
      <c r="Q11" s="313">
        <v>364.68</v>
      </c>
      <c r="R11" s="313">
        <v>6275.72</v>
      </c>
      <c r="S11" s="313">
        <v>14434.75</v>
      </c>
      <c r="T11" s="313">
        <v>9632.82</v>
      </c>
      <c r="U11" s="313">
        <v>0</v>
      </c>
      <c r="V11" s="313">
        <v>0</v>
      </c>
      <c r="W11" s="313">
        <v>0</v>
      </c>
      <c r="X11" s="313">
        <v>760.52</v>
      </c>
      <c r="Y11" s="313">
        <v>1826.28</v>
      </c>
      <c r="Z11" s="345">
        <f t="shared" si="3"/>
        <v>-46.605308244209645</v>
      </c>
    </row>
    <row r="12" spans="1:26" s="246" customFormat="1" x14ac:dyDescent="0.25">
      <c r="A12" s="486" t="s">
        <v>87</v>
      </c>
      <c r="B12" s="344">
        <v>56110.600000000006</v>
      </c>
      <c r="C12" s="313">
        <v>0</v>
      </c>
      <c r="D12" s="313">
        <v>0</v>
      </c>
      <c r="E12" s="313">
        <v>48730.62999999999</v>
      </c>
      <c r="F12" s="313">
        <v>68470.366999999998</v>
      </c>
      <c r="G12" s="313">
        <v>15003.68</v>
      </c>
      <c r="H12" s="313">
        <v>0</v>
      </c>
      <c r="I12" s="313">
        <v>0</v>
      </c>
      <c r="J12" s="313">
        <v>0</v>
      </c>
      <c r="K12" s="313">
        <v>0</v>
      </c>
      <c r="L12" s="313">
        <v>40343.67</v>
      </c>
      <c r="M12" s="313">
        <v>52610.560000000005</v>
      </c>
      <c r="N12" s="344">
        <v>6556.72</v>
      </c>
      <c r="O12" s="313">
        <v>0</v>
      </c>
      <c r="P12" s="313">
        <v>0</v>
      </c>
      <c r="Q12" s="313">
        <v>2085.0300000000002</v>
      </c>
      <c r="R12" s="313">
        <v>53592.56</v>
      </c>
      <c r="S12" s="313">
        <v>54886.76</v>
      </c>
      <c r="T12" s="313">
        <v>24759.91</v>
      </c>
      <c r="U12" s="313">
        <v>0</v>
      </c>
      <c r="V12" s="313">
        <v>0</v>
      </c>
      <c r="W12" s="313">
        <v>0</v>
      </c>
      <c r="X12" s="313">
        <v>48765</v>
      </c>
      <c r="Y12" s="313">
        <v>18308.2</v>
      </c>
      <c r="Z12" s="345">
        <f t="shared" si="3"/>
        <v>-65.200522480657881</v>
      </c>
    </row>
    <row r="13" spans="1:26" s="246" customFormat="1" x14ac:dyDescent="0.25">
      <c r="A13" s="486" t="s">
        <v>62</v>
      </c>
      <c r="B13" s="344">
        <v>11549.5</v>
      </c>
      <c r="C13" s="313">
        <v>0</v>
      </c>
      <c r="D13" s="313">
        <v>0</v>
      </c>
      <c r="E13" s="313">
        <v>15575.75</v>
      </c>
      <c r="F13" s="313">
        <v>21203.3</v>
      </c>
      <c r="G13" s="313">
        <v>7265.85</v>
      </c>
      <c r="H13" s="313">
        <v>0</v>
      </c>
      <c r="I13" s="313">
        <v>0</v>
      </c>
      <c r="J13" s="313">
        <v>0</v>
      </c>
      <c r="K13" s="313">
        <v>0</v>
      </c>
      <c r="L13" s="313">
        <v>11594.5</v>
      </c>
      <c r="M13" s="313">
        <v>14395.75</v>
      </c>
      <c r="N13" s="344">
        <v>282.3</v>
      </c>
      <c r="O13" s="313">
        <v>0</v>
      </c>
      <c r="P13" s="313">
        <v>0</v>
      </c>
      <c r="Q13" s="313">
        <v>972.8</v>
      </c>
      <c r="R13" s="313">
        <v>14014.08</v>
      </c>
      <c r="S13" s="313">
        <v>2870.8</v>
      </c>
      <c r="T13" s="313">
        <v>521</v>
      </c>
      <c r="U13" s="313">
        <v>0</v>
      </c>
      <c r="V13" s="313">
        <v>0</v>
      </c>
      <c r="W13" s="313">
        <v>0</v>
      </c>
      <c r="X13" s="313">
        <v>14500.75</v>
      </c>
      <c r="Y13" s="313">
        <v>4620.7</v>
      </c>
      <c r="Z13" s="345">
        <f t="shared" si="3"/>
        <v>-67.902332285570395</v>
      </c>
    </row>
    <row r="14" spans="1:26" s="246" customFormat="1" x14ac:dyDescent="0.25">
      <c r="A14" s="486" t="s">
        <v>63</v>
      </c>
      <c r="B14" s="344">
        <v>54282.922000000006</v>
      </c>
      <c r="C14" s="313">
        <v>29.21</v>
      </c>
      <c r="D14" s="313">
        <v>700.25</v>
      </c>
      <c r="E14" s="313">
        <v>68850.054000000004</v>
      </c>
      <c r="F14" s="313">
        <v>94154.342000000033</v>
      </c>
      <c r="G14" s="313">
        <v>29797.381999999998</v>
      </c>
      <c r="H14" s="313">
        <v>0</v>
      </c>
      <c r="I14" s="313">
        <v>0</v>
      </c>
      <c r="J14" s="313">
        <v>91.3</v>
      </c>
      <c r="K14" s="313">
        <v>0</v>
      </c>
      <c r="L14" s="313">
        <v>57099.499999999993</v>
      </c>
      <c r="M14" s="313">
        <v>63109.782000000007</v>
      </c>
      <c r="N14" s="344">
        <v>22482.25</v>
      </c>
      <c r="O14" s="313">
        <v>0</v>
      </c>
      <c r="P14" s="313">
        <v>0</v>
      </c>
      <c r="Q14" s="313">
        <v>7337.43</v>
      </c>
      <c r="R14" s="313">
        <v>55812.31</v>
      </c>
      <c r="S14" s="313">
        <v>25254.81</v>
      </c>
      <c r="T14" s="313">
        <v>11929.22</v>
      </c>
      <c r="U14" s="313">
        <v>145.69999999999999</v>
      </c>
      <c r="V14" s="313">
        <v>16.37</v>
      </c>
      <c r="W14" s="313">
        <v>0</v>
      </c>
      <c r="X14" s="313">
        <v>71914.73</v>
      </c>
      <c r="Y14" s="313">
        <v>14381.94</v>
      </c>
      <c r="Z14" s="345">
        <f t="shared" si="3"/>
        <v>-77.211234860548245</v>
      </c>
    </row>
    <row r="15" spans="1:26" s="246" customFormat="1" x14ac:dyDescent="0.25">
      <c r="A15" s="486" t="s">
        <v>64</v>
      </c>
      <c r="B15" s="344">
        <v>3186.25</v>
      </c>
      <c r="C15" s="313">
        <v>0</v>
      </c>
      <c r="D15" s="313">
        <v>0</v>
      </c>
      <c r="E15" s="313">
        <v>4214</v>
      </c>
      <c r="F15" s="313">
        <v>5646.4</v>
      </c>
      <c r="G15" s="313">
        <v>431.2</v>
      </c>
      <c r="H15" s="313">
        <v>0</v>
      </c>
      <c r="I15" s="313">
        <v>0</v>
      </c>
      <c r="J15" s="313">
        <v>0</v>
      </c>
      <c r="K15" s="313">
        <v>0</v>
      </c>
      <c r="L15" s="313">
        <v>3750</v>
      </c>
      <c r="M15" s="313">
        <v>2715.35</v>
      </c>
      <c r="N15" s="344">
        <v>1026</v>
      </c>
      <c r="O15" s="313">
        <v>0</v>
      </c>
      <c r="P15" s="313">
        <v>0</v>
      </c>
      <c r="Q15" s="313">
        <v>417.75</v>
      </c>
      <c r="R15" s="313">
        <v>3290.25</v>
      </c>
      <c r="S15" s="313">
        <v>185.45</v>
      </c>
      <c r="T15" s="313">
        <v>367.85</v>
      </c>
      <c r="U15" s="313">
        <v>0</v>
      </c>
      <c r="V15" s="313">
        <v>0</v>
      </c>
      <c r="W15" s="313">
        <v>0</v>
      </c>
      <c r="X15" s="313">
        <v>4498.1099999999997</v>
      </c>
      <c r="Y15" s="313">
        <v>600.67999999999995</v>
      </c>
      <c r="Z15" s="345">
        <f t="shared" si="3"/>
        <v>-77.878358222696889</v>
      </c>
    </row>
    <row r="16" spans="1:26" s="246" customFormat="1" x14ac:dyDescent="0.25">
      <c r="A16" s="486" t="s">
        <v>78</v>
      </c>
      <c r="B16" s="344">
        <v>0</v>
      </c>
      <c r="C16" s="313">
        <v>0</v>
      </c>
      <c r="D16" s="313">
        <v>0</v>
      </c>
      <c r="E16" s="313">
        <v>0</v>
      </c>
      <c r="F16" s="313">
        <v>0</v>
      </c>
      <c r="G16" s="313">
        <v>0</v>
      </c>
      <c r="H16" s="313">
        <v>0</v>
      </c>
      <c r="I16" s="313">
        <v>0</v>
      </c>
      <c r="J16" s="313">
        <v>0</v>
      </c>
      <c r="K16" s="313">
        <v>0</v>
      </c>
      <c r="L16" s="313">
        <v>0</v>
      </c>
      <c r="M16" s="313">
        <v>0</v>
      </c>
      <c r="N16" s="344">
        <v>0</v>
      </c>
      <c r="O16" s="313">
        <v>0</v>
      </c>
      <c r="P16" s="313">
        <v>0</v>
      </c>
      <c r="Q16" s="313">
        <v>0</v>
      </c>
      <c r="R16" s="313">
        <v>0</v>
      </c>
      <c r="S16" s="313">
        <v>0</v>
      </c>
      <c r="T16" s="313">
        <v>0</v>
      </c>
      <c r="U16" s="313">
        <v>0</v>
      </c>
      <c r="V16" s="313">
        <v>0</v>
      </c>
      <c r="W16" s="313">
        <v>0</v>
      </c>
      <c r="X16" s="313">
        <v>0</v>
      </c>
      <c r="Y16" s="313">
        <v>0</v>
      </c>
      <c r="Z16" s="345" t="str">
        <f t="shared" si="3"/>
        <v>-</v>
      </c>
    </row>
    <row r="17" spans="1:26" s="246" customFormat="1" x14ac:dyDescent="0.25">
      <c r="A17" s="486" t="s">
        <v>65</v>
      </c>
      <c r="B17" s="344">
        <v>13238.34</v>
      </c>
      <c r="C17" s="313">
        <v>0</v>
      </c>
      <c r="D17" s="313">
        <v>0</v>
      </c>
      <c r="E17" s="313">
        <v>18125.810000000001</v>
      </c>
      <c r="F17" s="313">
        <v>29610.079999999998</v>
      </c>
      <c r="G17" s="313">
        <v>2050.6</v>
      </c>
      <c r="H17" s="313">
        <v>0</v>
      </c>
      <c r="I17" s="313">
        <v>0</v>
      </c>
      <c r="J17" s="313">
        <v>0</v>
      </c>
      <c r="K17" s="313">
        <v>0</v>
      </c>
      <c r="L17" s="313">
        <v>14433.33</v>
      </c>
      <c r="M17" s="313">
        <v>17791.21</v>
      </c>
      <c r="N17" s="344">
        <v>212.16</v>
      </c>
      <c r="O17" s="313">
        <v>0</v>
      </c>
      <c r="P17" s="313">
        <v>0</v>
      </c>
      <c r="Q17" s="313">
        <v>2767.95</v>
      </c>
      <c r="R17" s="313">
        <v>15615.65</v>
      </c>
      <c r="S17" s="313">
        <v>233.3</v>
      </c>
      <c r="T17" s="313">
        <v>0</v>
      </c>
      <c r="U17" s="313">
        <v>0</v>
      </c>
      <c r="V17" s="313">
        <v>0</v>
      </c>
      <c r="W17" s="313">
        <v>0</v>
      </c>
      <c r="X17" s="313">
        <v>7970.29</v>
      </c>
      <c r="Y17" s="313">
        <v>8137.07</v>
      </c>
      <c r="Z17" s="345">
        <f t="shared" si="3"/>
        <v>-54.263538005565671</v>
      </c>
    </row>
    <row r="18" spans="1:26" s="246" customFormat="1" x14ac:dyDescent="0.25">
      <c r="A18" s="486" t="s">
        <v>89</v>
      </c>
      <c r="B18" s="344">
        <v>7583.7</v>
      </c>
      <c r="C18" s="313">
        <v>0</v>
      </c>
      <c r="D18" s="313">
        <v>0</v>
      </c>
      <c r="E18" s="313">
        <v>13514.05</v>
      </c>
      <c r="F18" s="313">
        <v>25216.300000000003</v>
      </c>
      <c r="G18" s="313">
        <v>2718.8</v>
      </c>
      <c r="H18" s="313">
        <v>0</v>
      </c>
      <c r="I18" s="313">
        <v>0</v>
      </c>
      <c r="J18" s="313">
        <v>0</v>
      </c>
      <c r="K18" s="313">
        <v>0</v>
      </c>
      <c r="L18" s="313">
        <v>9376</v>
      </c>
      <c r="M18" s="313">
        <v>15568.4</v>
      </c>
      <c r="N18" s="344">
        <v>254.8</v>
      </c>
      <c r="O18" s="313">
        <v>0</v>
      </c>
      <c r="P18" s="313">
        <v>0</v>
      </c>
      <c r="Q18" s="313">
        <v>2059.5</v>
      </c>
      <c r="R18" s="313">
        <v>12256.67</v>
      </c>
      <c r="S18" s="313">
        <v>0</v>
      </c>
      <c r="T18" s="313">
        <v>50.02</v>
      </c>
      <c r="U18" s="313">
        <v>0</v>
      </c>
      <c r="V18" s="313">
        <v>0</v>
      </c>
      <c r="W18" s="313">
        <v>0</v>
      </c>
      <c r="X18" s="313">
        <v>6188.93</v>
      </c>
      <c r="Y18" s="313">
        <v>7208.42</v>
      </c>
      <c r="Z18" s="345">
        <f t="shared" si="3"/>
        <v>-53.698389044474702</v>
      </c>
    </row>
    <row r="19" spans="1:26" s="246" customFormat="1" x14ac:dyDescent="0.25">
      <c r="A19" s="486" t="s">
        <v>79</v>
      </c>
      <c r="B19" s="344">
        <v>4065.3</v>
      </c>
      <c r="C19" s="313">
        <v>0</v>
      </c>
      <c r="D19" s="313">
        <v>0</v>
      </c>
      <c r="E19" s="313">
        <v>7435.75</v>
      </c>
      <c r="F19" s="313">
        <v>14377.699999999999</v>
      </c>
      <c r="G19" s="313">
        <v>5920.8</v>
      </c>
      <c r="H19" s="313">
        <v>0</v>
      </c>
      <c r="I19" s="313">
        <v>0</v>
      </c>
      <c r="J19" s="313">
        <v>0</v>
      </c>
      <c r="K19" s="313">
        <v>0</v>
      </c>
      <c r="L19" s="313">
        <v>6414.3</v>
      </c>
      <c r="M19" s="313">
        <v>9764.4999999999982</v>
      </c>
      <c r="N19" s="344">
        <v>234.65</v>
      </c>
      <c r="O19" s="313">
        <v>0</v>
      </c>
      <c r="P19" s="313">
        <v>0</v>
      </c>
      <c r="Q19" s="313">
        <v>784</v>
      </c>
      <c r="R19" s="313">
        <v>6869.64</v>
      </c>
      <c r="S19" s="313">
        <v>198.2</v>
      </c>
      <c r="T19" s="313">
        <v>0</v>
      </c>
      <c r="U19" s="313">
        <v>0</v>
      </c>
      <c r="V19" s="313">
        <v>0</v>
      </c>
      <c r="W19" s="313">
        <v>0</v>
      </c>
      <c r="X19" s="313">
        <v>3228.55</v>
      </c>
      <c r="Y19" s="313">
        <v>3937.4</v>
      </c>
      <c r="Z19" s="345">
        <f t="shared" si="3"/>
        <v>-59.676378718828403</v>
      </c>
    </row>
    <row r="20" spans="1:26" s="246" customFormat="1" x14ac:dyDescent="0.25">
      <c r="A20" s="486" t="s">
        <v>66</v>
      </c>
      <c r="B20" s="344">
        <v>0</v>
      </c>
      <c r="C20" s="313">
        <v>0</v>
      </c>
      <c r="D20" s="313">
        <v>0</v>
      </c>
      <c r="E20" s="313">
        <v>0</v>
      </c>
      <c r="F20" s="313">
        <v>0</v>
      </c>
      <c r="G20" s="313">
        <v>0</v>
      </c>
      <c r="H20" s="313">
        <v>0</v>
      </c>
      <c r="I20" s="313">
        <v>0</v>
      </c>
      <c r="J20" s="313">
        <v>0</v>
      </c>
      <c r="K20" s="313">
        <v>0</v>
      </c>
      <c r="L20" s="313">
        <v>0</v>
      </c>
      <c r="M20" s="313">
        <v>0</v>
      </c>
      <c r="N20" s="344">
        <v>0</v>
      </c>
      <c r="O20" s="313">
        <v>0</v>
      </c>
      <c r="P20" s="313">
        <v>0</v>
      </c>
      <c r="Q20" s="313">
        <v>0</v>
      </c>
      <c r="R20" s="313">
        <v>0</v>
      </c>
      <c r="S20" s="313">
        <v>0</v>
      </c>
      <c r="T20" s="313">
        <v>0</v>
      </c>
      <c r="U20" s="313">
        <v>0</v>
      </c>
      <c r="V20" s="313">
        <v>0</v>
      </c>
      <c r="W20" s="313">
        <v>0</v>
      </c>
      <c r="X20" s="313">
        <v>0</v>
      </c>
      <c r="Y20" s="313">
        <v>0</v>
      </c>
      <c r="Z20" s="345" t="str">
        <f t="shared" si="3"/>
        <v>-</v>
      </c>
    </row>
    <row r="21" spans="1:26" s="246" customFormat="1" x14ac:dyDescent="0.25">
      <c r="A21" s="486" t="s">
        <v>67</v>
      </c>
      <c r="B21" s="344">
        <v>4190.4690000000001</v>
      </c>
      <c r="C21" s="313">
        <v>0</v>
      </c>
      <c r="D21" s="313">
        <v>0</v>
      </c>
      <c r="E21" s="313">
        <v>17316.04</v>
      </c>
      <c r="F21" s="313">
        <v>40485.992999999995</v>
      </c>
      <c r="G21" s="313">
        <v>10873.87</v>
      </c>
      <c r="H21" s="313">
        <v>0</v>
      </c>
      <c r="I21" s="313">
        <v>0</v>
      </c>
      <c r="J21" s="313">
        <v>0</v>
      </c>
      <c r="K21" s="313">
        <v>0</v>
      </c>
      <c r="L21" s="313">
        <v>8543.9599999999991</v>
      </c>
      <c r="M21" s="313">
        <v>20488.449999999997</v>
      </c>
      <c r="N21" s="344">
        <v>631.41999999999996</v>
      </c>
      <c r="O21" s="313">
        <v>0</v>
      </c>
      <c r="P21" s="313">
        <v>0</v>
      </c>
      <c r="Q21" s="313">
        <v>2040.18</v>
      </c>
      <c r="R21" s="313">
        <v>17154.900000000001</v>
      </c>
      <c r="S21" s="313">
        <v>2459.0500000000002</v>
      </c>
      <c r="T21" s="313">
        <v>0</v>
      </c>
      <c r="U21" s="313">
        <v>0</v>
      </c>
      <c r="V21" s="313">
        <v>0</v>
      </c>
      <c r="W21" s="313">
        <v>0</v>
      </c>
      <c r="X21" s="313">
        <v>3262.59</v>
      </c>
      <c r="Y21" s="313">
        <v>8647.61</v>
      </c>
      <c r="Z21" s="345">
        <f t="shared" si="3"/>
        <v>-57.792756406658377</v>
      </c>
    </row>
    <row r="22" spans="1:26" s="246" customFormat="1" x14ac:dyDescent="0.25">
      <c r="A22" s="486" t="s">
        <v>68</v>
      </c>
      <c r="B22" s="344">
        <v>861.6</v>
      </c>
      <c r="C22" s="313">
        <v>0</v>
      </c>
      <c r="D22" s="313">
        <v>46.2</v>
      </c>
      <c r="E22" s="313">
        <v>22490.86</v>
      </c>
      <c r="F22" s="313">
        <v>43126.2</v>
      </c>
      <c r="G22" s="313">
        <v>11672.15</v>
      </c>
      <c r="H22" s="313">
        <v>835.3</v>
      </c>
      <c r="I22" s="313">
        <v>0</v>
      </c>
      <c r="J22" s="313">
        <v>0</v>
      </c>
      <c r="K22" s="313">
        <v>0</v>
      </c>
      <c r="L22" s="313">
        <v>8435.0499999999993</v>
      </c>
      <c r="M22" s="313">
        <v>28175.55</v>
      </c>
      <c r="N22" s="344">
        <v>4622.6499999999996</v>
      </c>
      <c r="O22" s="313">
        <v>0</v>
      </c>
      <c r="P22" s="313">
        <v>0</v>
      </c>
      <c r="Q22" s="313">
        <v>2125.6999999999998</v>
      </c>
      <c r="R22" s="313">
        <v>30463.45</v>
      </c>
      <c r="S22" s="313">
        <v>8545.6</v>
      </c>
      <c r="T22" s="313">
        <v>91.65</v>
      </c>
      <c r="U22" s="313">
        <v>8.1999999999999993</v>
      </c>
      <c r="V22" s="313">
        <v>0</v>
      </c>
      <c r="W22" s="313">
        <v>45.54</v>
      </c>
      <c r="X22" s="313">
        <v>5859.27</v>
      </c>
      <c r="Y22" s="313">
        <v>5884.12</v>
      </c>
      <c r="Z22" s="345">
        <f t="shared" si="3"/>
        <v>-79.116219559156789</v>
      </c>
    </row>
    <row r="23" spans="1:26" s="246" customFormat="1" x14ac:dyDescent="0.25">
      <c r="A23" s="487" t="s">
        <v>81</v>
      </c>
      <c r="B23" s="344">
        <v>0</v>
      </c>
      <c r="C23" s="313">
        <v>0</v>
      </c>
      <c r="D23" s="313">
        <v>0</v>
      </c>
      <c r="E23" s="313">
        <v>10852.175999999999</v>
      </c>
      <c r="F23" s="313">
        <v>15275.538999999999</v>
      </c>
      <c r="G23" s="313">
        <v>15062.34</v>
      </c>
      <c r="H23" s="313">
        <v>0</v>
      </c>
      <c r="I23" s="313">
        <v>0</v>
      </c>
      <c r="J23" s="313">
        <v>0</v>
      </c>
      <c r="K23" s="313">
        <v>0</v>
      </c>
      <c r="L23" s="313">
        <v>15429.649999999998</v>
      </c>
      <c r="M23" s="313">
        <v>6618.9069999999992</v>
      </c>
      <c r="N23" s="344">
        <v>412.34</v>
      </c>
      <c r="O23" s="313">
        <v>0</v>
      </c>
      <c r="P23" s="313">
        <v>0</v>
      </c>
      <c r="Q23" s="313">
        <v>957.36</v>
      </c>
      <c r="R23" s="313">
        <v>13408.58</v>
      </c>
      <c r="S23" s="313">
        <v>12416.37</v>
      </c>
      <c r="T23" s="313">
        <v>0</v>
      </c>
      <c r="U23" s="313">
        <v>0</v>
      </c>
      <c r="V23" s="313">
        <v>0</v>
      </c>
      <c r="W23" s="313">
        <v>0</v>
      </c>
      <c r="X23" s="313">
        <v>1767.01</v>
      </c>
      <c r="Y23" s="313">
        <v>357.13</v>
      </c>
      <c r="Z23" s="345">
        <f t="shared" si="3"/>
        <v>-94.604396163898357</v>
      </c>
    </row>
    <row r="24" spans="1:26" s="246" customFormat="1" x14ac:dyDescent="0.25">
      <c r="A24" s="487" t="s">
        <v>69</v>
      </c>
      <c r="B24" s="344">
        <v>0</v>
      </c>
      <c r="C24" s="313">
        <v>0</v>
      </c>
      <c r="D24" s="313">
        <v>0</v>
      </c>
      <c r="E24" s="313">
        <v>15835.67</v>
      </c>
      <c r="F24" s="313">
        <v>19950.239999999998</v>
      </c>
      <c r="G24" s="313">
        <v>16101.32</v>
      </c>
      <c r="H24" s="313">
        <v>0</v>
      </c>
      <c r="I24" s="313">
        <v>0</v>
      </c>
      <c r="J24" s="313">
        <v>0</v>
      </c>
      <c r="K24" s="313">
        <v>0</v>
      </c>
      <c r="L24" s="313">
        <v>23765.45</v>
      </c>
      <c r="M24" s="313">
        <v>16160.01</v>
      </c>
      <c r="N24" s="344">
        <v>2726.93</v>
      </c>
      <c r="O24" s="313">
        <v>0</v>
      </c>
      <c r="P24" s="313">
        <v>0</v>
      </c>
      <c r="Q24" s="313">
        <v>3227.66</v>
      </c>
      <c r="R24" s="313">
        <v>23797.61</v>
      </c>
      <c r="S24" s="313">
        <v>31407.759999999998</v>
      </c>
      <c r="T24" s="313">
        <v>0</v>
      </c>
      <c r="U24" s="313">
        <v>0</v>
      </c>
      <c r="V24" s="313">
        <v>0</v>
      </c>
      <c r="W24" s="313">
        <v>0</v>
      </c>
      <c r="X24" s="313">
        <v>1906.46</v>
      </c>
      <c r="Y24" s="313">
        <v>408.27</v>
      </c>
      <c r="Z24" s="345">
        <f t="shared" si="3"/>
        <v>-97.473578296053034</v>
      </c>
    </row>
    <row r="25" spans="1:26" s="246" customFormat="1" x14ac:dyDescent="0.25">
      <c r="A25" s="487" t="s">
        <v>82</v>
      </c>
      <c r="B25" s="344">
        <v>206.1</v>
      </c>
      <c r="C25" s="313">
        <v>1239.75</v>
      </c>
      <c r="D25" s="313">
        <v>0</v>
      </c>
      <c r="E25" s="313">
        <v>0</v>
      </c>
      <c r="F25" s="313">
        <v>0</v>
      </c>
      <c r="G25" s="313">
        <v>534.20000000000005</v>
      </c>
      <c r="H25" s="313">
        <v>254.35</v>
      </c>
      <c r="I25" s="313">
        <v>0</v>
      </c>
      <c r="J25" s="313">
        <v>0</v>
      </c>
      <c r="K25" s="313">
        <v>0</v>
      </c>
      <c r="L25" s="313">
        <v>0</v>
      </c>
      <c r="M25" s="313">
        <v>0</v>
      </c>
      <c r="N25" s="344">
        <v>8174</v>
      </c>
      <c r="O25" s="313">
        <v>1040</v>
      </c>
      <c r="P25" s="313">
        <v>0</v>
      </c>
      <c r="Q25" s="313">
        <v>0</v>
      </c>
      <c r="R25" s="313">
        <v>0</v>
      </c>
      <c r="S25" s="313">
        <v>1403.9</v>
      </c>
      <c r="T25" s="313">
        <v>0</v>
      </c>
      <c r="U25" s="313">
        <v>70.75</v>
      </c>
      <c r="V25" s="313">
        <v>0</v>
      </c>
      <c r="W25" s="313">
        <v>22.25</v>
      </c>
      <c r="X25" s="313">
        <v>0</v>
      </c>
      <c r="Y25" s="313">
        <v>0</v>
      </c>
      <c r="Z25" s="345" t="str">
        <f t="shared" si="3"/>
        <v>-</v>
      </c>
    </row>
    <row r="26" spans="1:26" s="246" customFormat="1" x14ac:dyDescent="0.25">
      <c r="A26" s="487" t="s">
        <v>91</v>
      </c>
      <c r="B26" s="344">
        <v>0</v>
      </c>
      <c r="C26" s="313">
        <v>2743.33</v>
      </c>
      <c r="D26" s="313">
        <v>9.56</v>
      </c>
      <c r="E26" s="313">
        <v>0</v>
      </c>
      <c r="F26" s="313">
        <v>0</v>
      </c>
      <c r="G26" s="313">
        <v>286.99</v>
      </c>
      <c r="H26" s="313">
        <v>2700.26</v>
      </c>
      <c r="I26" s="313">
        <v>36.869999999999997</v>
      </c>
      <c r="J26" s="313">
        <v>0</v>
      </c>
      <c r="K26" s="313">
        <v>1.91</v>
      </c>
      <c r="L26" s="313">
        <v>0</v>
      </c>
      <c r="M26" s="313">
        <v>0</v>
      </c>
      <c r="N26" s="344">
        <v>5277.99</v>
      </c>
      <c r="O26" s="313">
        <v>942.63</v>
      </c>
      <c r="P26" s="313">
        <v>0</v>
      </c>
      <c r="Q26" s="313">
        <v>0</v>
      </c>
      <c r="R26" s="313">
        <v>0</v>
      </c>
      <c r="S26" s="313">
        <v>268.7</v>
      </c>
      <c r="T26" s="313">
        <v>0</v>
      </c>
      <c r="U26" s="313">
        <v>18.54</v>
      </c>
      <c r="V26" s="313">
        <v>0</v>
      </c>
      <c r="W26" s="313">
        <v>0</v>
      </c>
      <c r="X26" s="313">
        <v>0</v>
      </c>
      <c r="Y26" s="313">
        <v>0</v>
      </c>
      <c r="Z26" s="345" t="str">
        <f t="shared" si="3"/>
        <v>-</v>
      </c>
    </row>
    <row r="27" spans="1:26" s="246" customFormat="1" x14ac:dyDescent="0.25">
      <c r="A27" s="486" t="s">
        <v>83</v>
      </c>
      <c r="B27" s="344">
        <v>369.55</v>
      </c>
      <c r="C27" s="313">
        <v>1433.95</v>
      </c>
      <c r="D27" s="313">
        <v>589.15</v>
      </c>
      <c r="E27" s="313">
        <v>0</v>
      </c>
      <c r="F27" s="313">
        <v>0</v>
      </c>
      <c r="G27" s="313">
        <v>4602.5</v>
      </c>
      <c r="H27" s="313">
        <v>3195.7</v>
      </c>
      <c r="I27" s="313">
        <v>27.25</v>
      </c>
      <c r="J27" s="313">
        <v>0</v>
      </c>
      <c r="K27" s="313">
        <v>0</v>
      </c>
      <c r="L27" s="313">
        <v>0</v>
      </c>
      <c r="M27" s="313">
        <v>0</v>
      </c>
      <c r="N27" s="344">
        <v>6880.75</v>
      </c>
      <c r="O27" s="313">
        <v>2158.75</v>
      </c>
      <c r="P27" s="313">
        <v>0</v>
      </c>
      <c r="Q27" s="313">
        <v>0</v>
      </c>
      <c r="R27" s="313">
        <v>0</v>
      </c>
      <c r="S27" s="313">
        <v>1392.2</v>
      </c>
      <c r="T27" s="313">
        <v>0</v>
      </c>
      <c r="U27" s="313">
        <v>0</v>
      </c>
      <c r="V27" s="313">
        <v>0</v>
      </c>
      <c r="W27" s="313">
        <v>437.75</v>
      </c>
      <c r="X27" s="313">
        <v>0</v>
      </c>
      <c r="Y27" s="313">
        <v>0</v>
      </c>
      <c r="Z27" s="345" t="str">
        <f t="shared" si="3"/>
        <v>-</v>
      </c>
    </row>
    <row r="28" spans="1:26" s="246" customFormat="1" x14ac:dyDescent="0.25">
      <c r="A28" s="487" t="s">
        <v>92</v>
      </c>
      <c r="B28" s="344">
        <v>0</v>
      </c>
      <c r="C28" s="313">
        <v>1183.25</v>
      </c>
      <c r="D28" s="313">
        <v>0</v>
      </c>
      <c r="E28" s="313">
        <v>0</v>
      </c>
      <c r="F28" s="313">
        <v>0</v>
      </c>
      <c r="G28" s="313">
        <v>2415.9499999999998</v>
      </c>
      <c r="H28" s="313">
        <v>1911.6</v>
      </c>
      <c r="I28" s="313">
        <v>6.9</v>
      </c>
      <c r="J28" s="313">
        <v>0</v>
      </c>
      <c r="K28" s="313">
        <v>0</v>
      </c>
      <c r="L28" s="313">
        <v>0</v>
      </c>
      <c r="M28" s="313">
        <v>0</v>
      </c>
      <c r="N28" s="344">
        <v>5895.7</v>
      </c>
      <c r="O28" s="313">
        <v>1664.25</v>
      </c>
      <c r="P28" s="313">
        <v>0</v>
      </c>
      <c r="Q28" s="313">
        <v>0</v>
      </c>
      <c r="R28" s="313">
        <v>0</v>
      </c>
      <c r="S28" s="313">
        <v>957.5</v>
      </c>
      <c r="T28" s="313">
        <v>0</v>
      </c>
      <c r="U28" s="313">
        <v>0</v>
      </c>
      <c r="V28" s="313">
        <v>0</v>
      </c>
      <c r="W28" s="313">
        <v>0</v>
      </c>
      <c r="X28" s="313">
        <v>0</v>
      </c>
      <c r="Y28" s="313">
        <v>0</v>
      </c>
      <c r="Z28" s="345" t="str">
        <f t="shared" si="3"/>
        <v>-</v>
      </c>
    </row>
    <row r="29" spans="1:26" s="246" customFormat="1" x14ac:dyDescent="0.25">
      <c r="A29" s="487" t="s">
        <v>225</v>
      </c>
      <c r="B29" s="344">
        <v>177.26999999999998</v>
      </c>
      <c r="C29" s="313">
        <v>4202.92</v>
      </c>
      <c r="D29" s="313">
        <v>2017.0100000000002</v>
      </c>
      <c r="E29" s="313">
        <v>423.72</v>
      </c>
      <c r="F29" s="313">
        <v>713.71</v>
      </c>
      <c r="G29" s="313">
        <v>4483.43</v>
      </c>
      <c r="H29" s="313">
        <v>3319.2400000000002</v>
      </c>
      <c r="I29" s="313">
        <v>183.61999999999998</v>
      </c>
      <c r="J29" s="313">
        <v>0</v>
      </c>
      <c r="K29" s="313">
        <v>1207.45</v>
      </c>
      <c r="L29" s="313">
        <v>1994.53</v>
      </c>
      <c r="M29" s="313">
        <v>0</v>
      </c>
      <c r="N29" s="344">
        <v>4218.8999999999996</v>
      </c>
      <c r="O29" s="313">
        <v>1951.06</v>
      </c>
      <c r="P29" s="313">
        <v>0</v>
      </c>
      <c r="Q29" s="313">
        <v>0</v>
      </c>
      <c r="R29" s="313">
        <v>0</v>
      </c>
      <c r="S29" s="313">
        <v>3609.81</v>
      </c>
      <c r="T29" s="313">
        <v>0</v>
      </c>
      <c r="U29" s="313">
        <v>551.83000000000004</v>
      </c>
      <c r="V29" s="313">
        <v>0</v>
      </c>
      <c r="W29" s="313">
        <v>0</v>
      </c>
      <c r="X29" s="313">
        <v>0</v>
      </c>
      <c r="Y29" s="313">
        <v>0</v>
      </c>
      <c r="Z29" s="345" t="str">
        <f t="shared" si="3"/>
        <v>-</v>
      </c>
    </row>
    <row r="30" spans="1:26" s="246" customFormat="1" x14ac:dyDescent="0.25">
      <c r="A30" s="488" t="s">
        <v>70</v>
      </c>
      <c r="B30" s="489">
        <v>258.35000000000002</v>
      </c>
      <c r="C30" s="490">
        <v>5752.0499999999993</v>
      </c>
      <c r="D30" s="490">
        <v>1701.3</v>
      </c>
      <c r="E30" s="490">
        <v>309.2</v>
      </c>
      <c r="F30" s="490">
        <v>0</v>
      </c>
      <c r="G30" s="490">
        <v>1135.8499999999999</v>
      </c>
      <c r="H30" s="490">
        <v>2047.1</v>
      </c>
      <c r="I30" s="490">
        <v>0</v>
      </c>
      <c r="J30" s="490">
        <v>0</v>
      </c>
      <c r="K30" s="490">
        <v>0</v>
      </c>
      <c r="L30" s="490">
        <v>0</v>
      </c>
      <c r="M30" s="490">
        <v>0</v>
      </c>
      <c r="N30" s="489">
        <v>0</v>
      </c>
      <c r="O30" s="490">
        <v>0</v>
      </c>
      <c r="P30" s="490">
        <v>0</v>
      </c>
      <c r="Q30" s="490">
        <v>0</v>
      </c>
      <c r="R30" s="490">
        <v>0</v>
      </c>
      <c r="S30" s="490">
        <v>1372.07</v>
      </c>
      <c r="T30" s="490">
        <v>0</v>
      </c>
      <c r="U30" s="490">
        <v>0</v>
      </c>
      <c r="V30" s="490">
        <v>0</v>
      </c>
      <c r="W30" s="490">
        <v>0</v>
      </c>
      <c r="X30" s="490">
        <v>0</v>
      </c>
      <c r="Y30" s="490">
        <v>0</v>
      </c>
      <c r="Z30" s="491" t="str">
        <f t="shared" si="3"/>
        <v>-</v>
      </c>
    </row>
    <row r="31" spans="1:26" x14ac:dyDescent="0.25">
      <c r="A31" s="2" t="s">
        <v>23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</row>
    <row r="32" spans="1:26" x14ac:dyDescent="0.25">
      <c r="A32" s="2" t="s">
        <v>24</v>
      </c>
      <c r="B32" s="198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</row>
    <row r="33" spans="1:26" x14ac:dyDescent="0.25">
      <c r="A33" s="3" t="s">
        <v>206</v>
      </c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</row>
  </sheetData>
  <mergeCells count="3">
    <mergeCell ref="A6:A7"/>
    <mergeCell ref="N6:Z6"/>
    <mergeCell ref="B6:M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34"/>
  <sheetViews>
    <sheetView showGridLines="0" zoomScale="85" zoomScaleNormal="85" workbookViewId="0">
      <pane xSplit="1" ySplit="7" topLeftCell="B8" activePane="bottomRight" state="frozen"/>
      <selection activeCell="AR52" sqref="AR52"/>
      <selection pane="topRight" activeCell="AR52" sqref="AR52"/>
      <selection pane="bottomLeft" activeCell="AR52" sqref="AR52"/>
      <selection pane="bottomRight" activeCell="O20" sqref="O20"/>
    </sheetView>
  </sheetViews>
  <sheetFormatPr baseColWidth="10" defaultRowHeight="15" x14ac:dyDescent="0.25"/>
  <cols>
    <col min="1" max="1" width="19.28515625" customWidth="1"/>
    <col min="4" max="25" width="11.42578125" style="279"/>
    <col min="26" max="26" width="12.7109375" customWidth="1"/>
  </cols>
  <sheetData>
    <row r="1" spans="1:26" x14ac:dyDescent="0.25">
      <c r="A1" s="28" t="s">
        <v>198</v>
      </c>
    </row>
    <row r="2" spans="1:26" x14ac:dyDescent="0.25">
      <c r="A2" s="28"/>
    </row>
    <row r="3" spans="1:26" ht="15" customHeight="1" x14ac:dyDescent="0.25">
      <c r="A3" s="14" t="s">
        <v>113</v>
      </c>
    </row>
    <row r="4" spans="1:26" x14ac:dyDescent="0.25">
      <c r="A4" s="53" t="s">
        <v>252</v>
      </c>
    </row>
    <row r="5" spans="1:26" x14ac:dyDescent="0.25">
      <c r="A5" s="53" t="s">
        <v>211</v>
      </c>
    </row>
    <row r="6" spans="1:26" x14ac:dyDescent="0.25">
      <c r="A6" s="551" t="s">
        <v>26</v>
      </c>
      <c r="B6" s="520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50">
        <v>2019</v>
      </c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</row>
    <row r="7" spans="1:26" ht="37.5" customHeight="1" x14ac:dyDescent="0.25">
      <c r="A7" s="552"/>
      <c r="B7" s="403" t="s">
        <v>1</v>
      </c>
      <c r="C7" s="410" t="s">
        <v>2</v>
      </c>
      <c r="D7" s="397" t="s">
        <v>3</v>
      </c>
      <c r="E7" s="397" t="s">
        <v>4</v>
      </c>
      <c r="F7" s="397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8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429" t="s">
        <v>5</v>
      </c>
      <c r="S7" s="436" t="s">
        <v>6</v>
      </c>
      <c r="T7" s="429" t="s">
        <v>7</v>
      </c>
      <c r="U7" s="439" t="s">
        <v>8</v>
      </c>
      <c r="V7" s="449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95" t="s">
        <v>13</v>
      </c>
      <c r="B8" s="99">
        <f t="shared" ref="B8:S8" si="0">SUM(B9:B30)</f>
        <v>21999.592999999993</v>
      </c>
      <c r="C8" s="100">
        <f t="shared" si="0"/>
        <v>1064.1689999999999</v>
      </c>
      <c r="D8" s="100">
        <f t="shared" si="0"/>
        <v>690.75399999999991</v>
      </c>
      <c r="E8" s="100">
        <f t="shared" si="0"/>
        <v>44160.558000000005</v>
      </c>
      <c r="F8" s="100">
        <f t="shared" si="0"/>
        <v>77560.954999999987</v>
      </c>
      <c r="G8" s="100">
        <f t="shared" si="0"/>
        <v>34617.448999999993</v>
      </c>
      <c r="H8" s="100">
        <f t="shared" si="0"/>
        <v>1213.0439999999999</v>
      </c>
      <c r="I8" s="100">
        <f t="shared" si="0"/>
        <v>100.09299999999999</v>
      </c>
      <c r="J8" s="100">
        <f t="shared" si="0"/>
        <v>47.739999999999995</v>
      </c>
      <c r="K8" s="100">
        <f t="shared" si="0"/>
        <v>148.26900000000001</v>
      </c>
      <c r="L8" s="100">
        <f t="shared" si="0"/>
        <v>56043.276999999995</v>
      </c>
      <c r="M8" s="100">
        <f>SUM(M9:M30)</f>
        <v>30372.584000000003</v>
      </c>
      <c r="N8" s="99">
        <f t="shared" si="0"/>
        <v>8307.98</v>
      </c>
      <c r="O8" s="100">
        <f t="shared" si="0"/>
        <v>267.65999999999997</v>
      </c>
      <c r="P8" s="100">
        <f t="shared" si="0"/>
        <v>0</v>
      </c>
      <c r="Q8" s="100">
        <f t="shared" si="0"/>
        <v>4961.53</v>
      </c>
      <c r="R8" s="100">
        <f t="shared" si="0"/>
        <v>39083.840000000004</v>
      </c>
      <c r="S8" s="100">
        <f t="shared" si="0"/>
        <v>21928.330000000005</v>
      </c>
      <c r="T8" s="100">
        <f t="shared" ref="T8:Y8" si="1">SUM(T9:T30)</f>
        <v>7462.3099999999995</v>
      </c>
      <c r="U8" s="100">
        <f t="shared" si="1"/>
        <v>42.980000000000004</v>
      </c>
      <c r="V8" s="100">
        <f t="shared" si="1"/>
        <v>1.24</v>
      </c>
      <c r="W8" s="100">
        <f t="shared" si="1"/>
        <v>168.93999999999997</v>
      </c>
      <c r="X8" s="100">
        <f t="shared" si="1"/>
        <v>21222.570000000003</v>
      </c>
      <c r="Y8" s="100">
        <f t="shared" si="1"/>
        <v>5684.7300000000005</v>
      </c>
      <c r="Z8" s="101">
        <f t="shared" ref="Z8:Z30" si="2">+IFERROR((Y8/M8-1)*100,"-")</f>
        <v>-81.283350800840665</v>
      </c>
    </row>
    <row r="9" spans="1:26" x14ac:dyDescent="0.25">
      <c r="A9" s="96" t="s">
        <v>60</v>
      </c>
      <c r="B9" s="102">
        <v>5.88</v>
      </c>
      <c r="C9" s="277">
        <v>0</v>
      </c>
      <c r="D9" s="277">
        <v>0</v>
      </c>
      <c r="E9" s="277">
        <v>0</v>
      </c>
      <c r="F9" s="277">
        <v>4.67</v>
      </c>
      <c r="G9" s="277">
        <v>0</v>
      </c>
      <c r="H9" s="277">
        <v>0</v>
      </c>
      <c r="I9" s="277">
        <v>0</v>
      </c>
      <c r="J9" s="277">
        <v>0</v>
      </c>
      <c r="K9" s="277">
        <v>0</v>
      </c>
      <c r="L9" s="277">
        <v>0</v>
      </c>
      <c r="M9" s="277">
        <v>0</v>
      </c>
      <c r="N9" s="102">
        <v>0</v>
      </c>
      <c r="O9" s="277">
        <v>0</v>
      </c>
      <c r="P9" s="277">
        <v>0</v>
      </c>
      <c r="Q9" s="277">
        <v>0</v>
      </c>
      <c r="R9" s="277">
        <v>0</v>
      </c>
      <c r="S9" s="277">
        <v>0</v>
      </c>
      <c r="T9" s="277">
        <v>0</v>
      </c>
      <c r="U9" s="277">
        <v>0</v>
      </c>
      <c r="V9" s="277">
        <v>0</v>
      </c>
      <c r="W9" s="277">
        <v>0</v>
      </c>
      <c r="X9" s="277">
        <v>0</v>
      </c>
      <c r="Y9" s="277">
        <v>0</v>
      </c>
      <c r="Z9" s="103" t="str">
        <f t="shared" si="2"/>
        <v>-</v>
      </c>
    </row>
    <row r="10" spans="1:26" x14ac:dyDescent="0.25">
      <c r="A10" s="96" t="s">
        <v>61</v>
      </c>
      <c r="B10" s="102">
        <v>0</v>
      </c>
      <c r="C10" s="277">
        <v>0</v>
      </c>
      <c r="D10" s="277">
        <v>0</v>
      </c>
      <c r="E10" s="277">
        <v>0</v>
      </c>
      <c r="F10" s="277">
        <v>0</v>
      </c>
      <c r="G10" s="277">
        <v>0</v>
      </c>
      <c r="H10" s="277">
        <v>0</v>
      </c>
      <c r="I10" s="277">
        <v>0</v>
      </c>
      <c r="J10" s="277">
        <v>0</v>
      </c>
      <c r="K10" s="277">
        <v>0</v>
      </c>
      <c r="L10" s="277">
        <v>0</v>
      </c>
      <c r="M10" s="277">
        <v>0</v>
      </c>
      <c r="N10" s="102">
        <v>0</v>
      </c>
      <c r="O10" s="277">
        <v>0</v>
      </c>
      <c r="P10" s="277">
        <v>0</v>
      </c>
      <c r="Q10" s="277">
        <v>0</v>
      </c>
      <c r="R10" s="277">
        <v>0</v>
      </c>
      <c r="S10" s="277">
        <v>0</v>
      </c>
      <c r="T10" s="277">
        <v>0</v>
      </c>
      <c r="U10" s="277">
        <v>0</v>
      </c>
      <c r="V10" s="277">
        <v>0</v>
      </c>
      <c r="W10" s="277">
        <v>0</v>
      </c>
      <c r="X10" s="277">
        <v>0</v>
      </c>
      <c r="Y10" s="277">
        <v>0</v>
      </c>
      <c r="Z10" s="103" t="str">
        <f t="shared" si="2"/>
        <v>-</v>
      </c>
    </row>
    <row r="11" spans="1:26" x14ac:dyDescent="0.25">
      <c r="A11" s="96" t="s">
        <v>86</v>
      </c>
      <c r="B11" s="102">
        <v>539.9</v>
      </c>
      <c r="C11" s="277">
        <v>0</v>
      </c>
      <c r="D11" s="277">
        <v>0</v>
      </c>
      <c r="E11" s="277">
        <v>1888.0139999999999</v>
      </c>
      <c r="F11" s="277">
        <v>2216.8580000000002</v>
      </c>
      <c r="G11" s="277">
        <v>1481.5519999999999</v>
      </c>
      <c r="H11" s="277">
        <v>0</v>
      </c>
      <c r="I11" s="277">
        <v>0</v>
      </c>
      <c r="J11" s="277">
        <v>0</v>
      </c>
      <c r="K11" s="277">
        <v>0</v>
      </c>
      <c r="L11" s="277">
        <v>371.77</v>
      </c>
      <c r="M11" s="277">
        <v>638.70000000000005</v>
      </c>
      <c r="N11" s="102">
        <v>0</v>
      </c>
      <c r="O11" s="277">
        <v>0</v>
      </c>
      <c r="P11" s="277">
        <v>0</v>
      </c>
      <c r="Q11" s="277">
        <v>34.1</v>
      </c>
      <c r="R11" s="277">
        <v>1154.58</v>
      </c>
      <c r="S11" s="277">
        <v>1862</v>
      </c>
      <c r="T11" s="277">
        <v>2083.04</v>
      </c>
      <c r="U11" s="277">
        <v>0</v>
      </c>
      <c r="V11" s="277">
        <v>0</v>
      </c>
      <c r="W11" s="277">
        <v>0</v>
      </c>
      <c r="X11" s="277">
        <v>87.82</v>
      </c>
      <c r="Y11" s="277">
        <v>15.22</v>
      </c>
      <c r="Z11" s="103">
        <f t="shared" si="2"/>
        <v>-97.617034601534371</v>
      </c>
    </row>
    <row r="12" spans="1:26" x14ac:dyDescent="0.25">
      <c r="A12" s="96" t="s">
        <v>87</v>
      </c>
      <c r="B12" s="102">
        <v>7865.0700000000006</v>
      </c>
      <c r="C12" s="277">
        <v>0</v>
      </c>
      <c r="D12" s="277">
        <v>0</v>
      </c>
      <c r="E12" s="277">
        <v>9571.0720000000001</v>
      </c>
      <c r="F12" s="277">
        <v>14230.46</v>
      </c>
      <c r="G12" s="277">
        <v>3564.6770000000001</v>
      </c>
      <c r="H12" s="277">
        <v>0</v>
      </c>
      <c r="I12" s="277">
        <v>0</v>
      </c>
      <c r="J12" s="277">
        <v>0</v>
      </c>
      <c r="K12" s="277">
        <v>0</v>
      </c>
      <c r="L12" s="277">
        <v>6272.7069999999994</v>
      </c>
      <c r="M12" s="277">
        <v>9360.5930000000008</v>
      </c>
      <c r="N12" s="102">
        <v>1414.15</v>
      </c>
      <c r="O12" s="277">
        <v>0</v>
      </c>
      <c r="P12" s="277">
        <v>0</v>
      </c>
      <c r="Q12" s="277">
        <v>330.31</v>
      </c>
      <c r="R12" s="277">
        <v>9157.4699999999993</v>
      </c>
      <c r="S12" s="277">
        <v>9584.27</v>
      </c>
      <c r="T12" s="277">
        <v>3661.24</v>
      </c>
      <c r="U12" s="277">
        <v>0</v>
      </c>
      <c r="V12" s="277">
        <v>0</v>
      </c>
      <c r="W12" s="277">
        <v>0</v>
      </c>
      <c r="X12" s="277">
        <v>7020.15</v>
      </c>
      <c r="Y12" s="277">
        <v>1360.63</v>
      </c>
      <c r="Z12" s="103">
        <f t="shared" si="2"/>
        <v>-85.464275607325305</v>
      </c>
    </row>
    <row r="13" spans="1:26" x14ac:dyDescent="0.25">
      <c r="A13" s="96" t="s">
        <v>62</v>
      </c>
      <c r="B13" s="102">
        <v>1923.79</v>
      </c>
      <c r="C13" s="277">
        <v>0</v>
      </c>
      <c r="D13" s="277">
        <v>8.33</v>
      </c>
      <c r="E13" s="277">
        <v>2289.67</v>
      </c>
      <c r="F13" s="277">
        <v>4648.2</v>
      </c>
      <c r="G13" s="277">
        <v>1575.35</v>
      </c>
      <c r="H13" s="277">
        <v>0</v>
      </c>
      <c r="I13" s="277">
        <v>0</v>
      </c>
      <c r="J13" s="277">
        <v>0</v>
      </c>
      <c r="K13" s="277">
        <v>0</v>
      </c>
      <c r="L13" s="277">
        <v>1451.52</v>
      </c>
      <c r="M13" s="277">
        <v>2234.77</v>
      </c>
      <c r="N13" s="102">
        <v>36.4</v>
      </c>
      <c r="O13" s="277">
        <v>0</v>
      </c>
      <c r="P13" s="277">
        <v>0</v>
      </c>
      <c r="Q13" s="277">
        <v>200.8</v>
      </c>
      <c r="R13" s="277">
        <v>1807.8</v>
      </c>
      <c r="S13" s="277">
        <v>370</v>
      </c>
      <c r="T13" s="277">
        <v>67.33</v>
      </c>
      <c r="U13" s="277">
        <v>0</v>
      </c>
      <c r="V13" s="277">
        <v>0</v>
      </c>
      <c r="W13" s="277">
        <v>0</v>
      </c>
      <c r="X13" s="277">
        <v>589.66</v>
      </c>
      <c r="Y13" s="277">
        <v>393.97</v>
      </c>
      <c r="Z13" s="103">
        <f t="shared" si="2"/>
        <v>-82.370892754064172</v>
      </c>
    </row>
    <row r="14" spans="1:26" x14ac:dyDescent="0.25">
      <c r="A14" s="96" t="s">
        <v>63</v>
      </c>
      <c r="B14" s="102">
        <v>8604.4160000000011</v>
      </c>
      <c r="C14" s="277">
        <v>143.45999999999998</v>
      </c>
      <c r="D14" s="277">
        <v>345.89400000000001</v>
      </c>
      <c r="E14" s="277">
        <v>15506.197</v>
      </c>
      <c r="F14" s="277">
        <v>18479.721999999998</v>
      </c>
      <c r="G14" s="277">
        <v>7409.8130000000001</v>
      </c>
      <c r="H14" s="277">
        <v>46.026999999999994</v>
      </c>
      <c r="I14" s="277">
        <v>32.19</v>
      </c>
      <c r="J14" s="277">
        <v>21.18</v>
      </c>
      <c r="K14" s="277">
        <v>110.86000000000001</v>
      </c>
      <c r="L14" s="277">
        <v>7464.0240000000013</v>
      </c>
      <c r="M14" s="277">
        <v>9162.7459999999992</v>
      </c>
      <c r="N14" s="102">
        <v>4533.1099999999997</v>
      </c>
      <c r="O14" s="277">
        <v>0</v>
      </c>
      <c r="P14" s="277">
        <v>0</v>
      </c>
      <c r="Q14" s="277">
        <v>1615.74</v>
      </c>
      <c r="R14" s="277">
        <v>10392.549999999999</v>
      </c>
      <c r="S14" s="277">
        <v>4306.99</v>
      </c>
      <c r="T14" s="277">
        <v>1605.59</v>
      </c>
      <c r="U14" s="277">
        <v>27.92</v>
      </c>
      <c r="V14" s="277">
        <v>1.24</v>
      </c>
      <c r="W14" s="277">
        <v>0</v>
      </c>
      <c r="X14" s="277">
        <v>10003.99</v>
      </c>
      <c r="Y14" s="277">
        <v>1247.78</v>
      </c>
      <c r="Z14" s="103">
        <f t="shared" si="2"/>
        <v>-86.382030015892624</v>
      </c>
    </row>
    <row r="15" spans="1:26" x14ac:dyDescent="0.25">
      <c r="A15" s="96" t="s">
        <v>64</v>
      </c>
      <c r="B15" s="102">
        <v>382.36</v>
      </c>
      <c r="C15" s="277">
        <v>0</v>
      </c>
      <c r="D15" s="277">
        <v>0</v>
      </c>
      <c r="E15" s="277">
        <v>842.91</v>
      </c>
      <c r="F15" s="277">
        <v>165.87</v>
      </c>
      <c r="G15" s="277">
        <v>20.78</v>
      </c>
      <c r="H15" s="277">
        <v>0</v>
      </c>
      <c r="I15" s="277">
        <v>0</v>
      </c>
      <c r="J15" s="277">
        <v>0</v>
      </c>
      <c r="K15" s="277">
        <v>0</v>
      </c>
      <c r="L15" s="277">
        <v>471.63</v>
      </c>
      <c r="M15" s="277">
        <v>294.28500000000003</v>
      </c>
      <c r="N15" s="102">
        <v>235.84</v>
      </c>
      <c r="O15" s="277">
        <v>0</v>
      </c>
      <c r="P15" s="277">
        <v>0</v>
      </c>
      <c r="Q15" s="277">
        <v>98.18</v>
      </c>
      <c r="R15" s="277">
        <v>102.32</v>
      </c>
      <c r="S15" s="277">
        <v>9.8000000000000007</v>
      </c>
      <c r="T15" s="277">
        <v>32.92</v>
      </c>
      <c r="U15" s="277">
        <v>0</v>
      </c>
      <c r="V15" s="277">
        <v>0</v>
      </c>
      <c r="W15" s="277">
        <v>0</v>
      </c>
      <c r="X15" s="277">
        <v>554.16999999999996</v>
      </c>
      <c r="Y15" s="277">
        <v>43.91</v>
      </c>
      <c r="Z15" s="103">
        <f t="shared" si="2"/>
        <v>-85.079089997791257</v>
      </c>
    </row>
    <row r="16" spans="1:26" x14ac:dyDescent="0.25">
      <c r="A16" s="96" t="s">
        <v>78</v>
      </c>
      <c r="B16" s="102">
        <v>10.8</v>
      </c>
      <c r="C16" s="277">
        <v>18.899999999999999</v>
      </c>
      <c r="D16" s="277">
        <v>43.26</v>
      </c>
      <c r="E16" s="277">
        <v>9.3000000000000007</v>
      </c>
      <c r="F16" s="277">
        <v>8.6999999999999993</v>
      </c>
      <c r="G16" s="277">
        <v>1.3</v>
      </c>
      <c r="H16" s="277">
        <v>2.31</v>
      </c>
      <c r="I16" s="277">
        <v>22.2</v>
      </c>
      <c r="J16" s="277">
        <v>4.4000000000000004</v>
      </c>
      <c r="K16" s="277">
        <v>0</v>
      </c>
      <c r="L16" s="277">
        <v>5.6</v>
      </c>
      <c r="M16" s="277">
        <v>0</v>
      </c>
      <c r="N16" s="102">
        <v>0</v>
      </c>
      <c r="O16" s="277">
        <v>0</v>
      </c>
      <c r="P16" s="277">
        <v>0</v>
      </c>
      <c r="Q16" s="277">
        <v>0</v>
      </c>
      <c r="R16" s="277">
        <v>0</v>
      </c>
      <c r="S16" s="277">
        <v>0</v>
      </c>
      <c r="T16" s="277">
        <v>0</v>
      </c>
      <c r="U16" s="277">
        <v>0</v>
      </c>
      <c r="V16" s="277">
        <v>0</v>
      </c>
      <c r="W16" s="277">
        <v>0</v>
      </c>
      <c r="X16" s="277">
        <v>0</v>
      </c>
      <c r="Y16" s="277">
        <v>0</v>
      </c>
      <c r="Z16" s="103" t="str">
        <f t="shared" si="2"/>
        <v>-</v>
      </c>
    </row>
    <row r="17" spans="1:26" x14ac:dyDescent="0.25">
      <c r="A17" s="96" t="s">
        <v>65</v>
      </c>
      <c r="B17" s="102">
        <v>1121.8</v>
      </c>
      <c r="C17" s="277">
        <v>0</v>
      </c>
      <c r="D17" s="277">
        <v>0</v>
      </c>
      <c r="E17" s="277">
        <v>3098.26</v>
      </c>
      <c r="F17" s="277">
        <v>5312.5</v>
      </c>
      <c r="G17" s="277">
        <v>381.55</v>
      </c>
      <c r="H17" s="277">
        <v>0</v>
      </c>
      <c r="I17" s="277">
        <v>0</v>
      </c>
      <c r="J17" s="277">
        <v>0</v>
      </c>
      <c r="K17" s="277">
        <v>0</v>
      </c>
      <c r="L17" s="277">
        <v>988.19</v>
      </c>
      <c r="M17" s="277">
        <v>1631.748</v>
      </c>
      <c r="N17" s="102">
        <v>16</v>
      </c>
      <c r="O17" s="277">
        <v>0</v>
      </c>
      <c r="P17" s="277">
        <v>0</v>
      </c>
      <c r="Q17" s="277">
        <v>615.55999999999995</v>
      </c>
      <c r="R17" s="277">
        <v>1984.89</v>
      </c>
      <c r="S17" s="277">
        <v>21.84</v>
      </c>
      <c r="T17" s="277">
        <v>0</v>
      </c>
      <c r="U17" s="277">
        <v>0</v>
      </c>
      <c r="V17" s="277">
        <v>0</v>
      </c>
      <c r="W17" s="277">
        <v>0</v>
      </c>
      <c r="X17" s="277">
        <v>993.02</v>
      </c>
      <c r="Y17" s="277">
        <v>674.24</v>
      </c>
      <c r="Z17" s="103">
        <f t="shared" si="2"/>
        <v>-58.679894199349405</v>
      </c>
    </row>
    <row r="18" spans="1:26" x14ac:dyDescent="0.25">
      <c r="A18" s="96" t="s">
        <v>89</v>
      </c>
      <c r="B18" s="102">
        <v>583.84999999999991</v>
      </c>
      <c r="C18" s="277">
        <v>0</v>
      </c>
      <c r="D18" s="277">
        <v>0</v>
      </c>
      <c r="E18" s="277">
        <v>2228.4</v>
      </c>
      <c r="F18" s="277">
        <v>4319.08</v>
      </c>
      <c r="G18" s="277">
        <v>419.74</v>
      </c>
      <c r="H18" s="277">
        <v>0</v>
      </c>
      <c r="I18" s="277">
        <v>0</v>
      </c>
      <c r="J18" s="277">
        <v>0</v>
      </c>
      <c r="K18" s="277">
        <v>0</v>
      </c>
      <c r="L18" s="277">
        <v>705.05</v>
      </c>
      <c r="M18" s="277">
        <v>1441.5619999999999</v>
      </c>
      <c r="N18" s="102">
        <v>21.81</v>
      </c>
      <c r="O18" s="277">
        <v>0</v>
      </c>
      <c r="P18" s="277">
        <v>0</v>
      </c>
      <c r="Q18" s="277">
        <v>466.56</v>
      </c>
      <c r="R18" s="277">
        <v>883.33</v>
      </c>
      <c r="S18" s="277">
        <v>0</v>
      </c>
      <c r="T18" s="277">
        <v>9.44</v>
      </c>
      <c r="U18" s="277">
        <v>0</v>
      </c>
      <c r="V18" s="277">
        <v>0</v>
      </c>
      <c r="W18" s="277">
        <v>0</v>
      </c>
      <c r="X18" s="277">
        <v>732.47</v>
      </c>
      <c r="Y18" s="277">
        <v>294.60000000000002</v>
      </c>
      <c r="Z18" s="103">
        <f t="shared" si="2"/>
        <v>-79.563834229814603</v>
      </c>
    </row>
    <row r="19" spans="1:26" x14ac:dyDescent="0.25">
      <c r="A19" s="96" t="s">
        <v>79</v>
      </c>
      <c r="B19" s="102">
        <v>309.13</v>
      </c>
      <c r="C19" s="277">
        <v>0</v>
      </c>
      <c r="D19" s="277">
        <v>0</v>
      </c>
      <c r="E19" s="277">
        <v>372.53999999999996</v>
      </c>
      <c r="F19" s="277">
        <v>2391.1</v>
      </c>
      <c r="G19" s="277">
        <v>8384.51</v>
      </c>
      <c r="H19" s="277">
        <v>0</v>
      </c>
      <c r="I19" s="277">
        <v>0</v>
      </c>
      <c r="J19" s="277">
        <v>0</v>
      </c>
      <c r="K19" s="277">
        <v>0</v>
      </c>
      <c r="L19" s="277">
        <v>252.8</v>
      </c>
      <c r="M19" s="277">
        <v>181.19</v>
      </c>
      <c r="N19" s="102">
        <v>18.579999999999998</v>
      </c>
      <c r="O19" s="277">
        <v>0</v>
      </c>
      <c r="P19" s="277">
        <v>0</v>
      </c>
      <c r="Q19" s="277">
        <v>197.46</v>
      </c>
      <c r="R19" s="277">
        <v>1217.72</v>
      </c>
      <c r="S19" s="277">
        <v>14.28</v>
      </c>
      <c r="T19" s="277">
        <v>0</v>
      </c>
      <c r="U19" s="277">
        <v>0</v>
      </c>
      <c r="V19" s="277">
        <v>0</v>
      </c>
      <c r="W19" s="277">
        <v>0</v>
      </c>
      <c r="X19" s="277">
        <v>436.74</v>
      </c>
      <c r="Y19" s="277">
        <v>365.94</v>
      </c>
      <c r="Z19" s="103">
        <f t="shared" si="2"/>
        <v>101.96478834372758</v>
      </c>
    </row>
    <row r="20" spans="1:26" x14ac:dyDescent="0.25">
      <c r="A20" s="96" t="s">
        <v>66</v>
      </c>
      <c r="B20" s="102">
        <v>0</v>
      </c>
      <c r="C20" s="277">
        <v>0</v>
      </c>
      <c r="D20" s="277">
        <v>6.25</v>
      </c>
      <c r="E20" s="277">
        <v>0</v>
      </c>
      <c r="F20" s="277">
        <v>0</v>
      </c>
      <c r="G20" s="277">
        <v>0.45</v>
      </c>
      <c r="H20" s="277">
        <v>0</v>
      </c>
      <c r="I20" s="277">
        <v>0</v>
      </c>
      <c r="J20" s="277">
        <v>0</v>
      </c>
      <c r="K20" s="277">
        <v>0</v>
      </c>
      <c r="L20" s="277">
        <v>0</v>
      </c>
      <c r="M20" s="277">
        <v>0</v>
      </c>
      <c r="N20" s="102">
        <v>0</v>
      </c>
      <c r="O20" s="277">
        <v>0</v>
      </c>
      <c r="P20" s="277">
        <v>0</v>
      </c>
      <c r="Q20" s="277">
        <v>0</v>
      </c>
      <c r="R20" s="277">
        <v>0</v>
      </c>
      <c r="S20" s="277">
        <v>0</v>
      </c>
      <c r="T20" s="277">
        <v>0</v>
      </c>
      <c r="U20" s="277">
        <v>0</v>
      </c>
      <c r="V20" s="277">
        <v>0</v>
      </c>
      <c r="W20" s="277">
        <v>0</v>
      </c>
      <c r="X20" s="277">
        <v>0</v>
      </c>
      <c r="Y20" s="277">
        <v>0</v>
      </c>
      <c r="Z20" s="103" t="str">
        <f t="shared" si="2"/>
        <v>-</v>
      </c>
    </row>
    <row r="21" spans="1:26" x14ac:dyDescent="0.25">
      <c r="A21" s="96" t="s">
        <v>67</v>
      </c>
      <c r="B21" s="111">
        <v>401.19</v>
      </c>
      <c r="C21" s="27">
        <v>0</v>
      </c>
      <c r="D21" s="277">
        <v>0</v>
      </c>
      <c r="E21" s="277">
        <v>2360.6210000000001</v>
      </c>
      <c r="F21" s="277">
        <v>12099.891000000001</v>
      </c>
      <c r="G21" s="277">
        <v>2110.9300000000003</v>
      </c>
      <c r="H21" s="277">
        <v>0</v>
      </c>
      <c r="I21" s="277">
        <v>0</v>
      </c>
      <c r="J21" s="277">
        <v>0</v>
      </c>
      <c r="K21" s="277">
        <v>0</v>
      </c>
      <c r="L21" s="277">
        <v>36200.722000000002</v>
      </c>
      <c r="M21" s="277">
        <v>1833.4740000000002</v>
      </c>
      <c r="N21" s="111">
        <v>93.3</v>
      </c>
      <c r="O21" s="27">
        <v>0</v>
      </c>
      <c r="P21" s="277">
        <v>0</v>
      </c>
      <c r="Q21" s="277">
        <v>389.61</v>
      </c>
      <c r="R21" s="277">
        <v>2946.66</v>
      </c>
      <c r="S21" s="277">
        <v>248.34</v>
      </c>
      <c r="T21" s="277">
        <v>0</v>
      </c>
      <c r="U21" s="277">
        <v>0</v>
      </c>
      <c r="V21" s="277">
        <v>0</v>
      </c>
      <c r="W21" s="277">
        <v>0</v>
      </c>
      <c r="X21" s="277">
        <v>316.70999999999998</v>
      </c>
      <c r="Y21" s="277">
        <v>780.18</v>
      </c>
      <c r="Z21" s="104">
        <f t="shared" si="2"/>
        <v>-57.447992172236972</v>
      </c>
    </row>
    <row r="22" spans="1:26" x14ac:dyDescent="0.25">
      <c r="A22" s="96" t="s">
        <v>68</v>
      </c>
      <c r="B22" s="111">
        <v>192.923</v>
      </c>
      <c r="C22" s="27">
        <v>5.18</v>
      </c>
      <c r="D22" s="277">
        <v>96.190000000000012</v>
      </c>
      <c r="E22" s="277">
        <v>2837.663</v>
      </c>
      <c r="F22" s="277">
        <v>6959.3349999999991</v>
      </c>
      <c r="G22" s="277">
        <v>1996.145</v>
      </c>
      <c r="H22" s="277">
        <v>181.87700000000001</v>
      </c>
      <c r="I22" s="277">
        <v>17.739999999999998</v>
      </c>
      <c r="J22" s="277">
        <v>15.969999999999999</v>
      </c>
      <c r="K22" s="277">
        <v>25.31</v>
      </c>
      <c r="L22" s="277">
        <v>327.90999999999997</v>
      </c>
      <c r="M22" s="277">
        <v>2172.0189999999998</v>
      </c>
      <c r="N22" s="111">
        <v>413.11</v>
      </c>
      <c r="O22" s="27">
        <v>0</v>
      </c>
      <c r="P22" s="277">
        <v>0</v>
      </c>
      <c r="Q22" s="277">
        <v>579.88</v>
      </c>
      <c r="R22" s="277">
        <v>4687.93</v>
      </c>
      <c r="S22" s="277">
        <v>820.36</v>
      </c>
      <c r="T22" s="277">
        <v>2.75</v>
      </c>
      <c r="U22" s="277">
        <v>0.3</v>
      </c>
      <c r="V22" s="277">
        <v>0</v>
      </c>
      <c r="W22" s="277">
        <v>148.13999999999999</v>
      </c>
      <c r="X22" s="277">
        <v>365.97</v>
      </c>
      <c r="Y22" s="277">
        <v>450.42</v>
      </c>
      <c r="Z22" s="104">
        <f t="shared" si="2"/>
        <v>-79.262612343630508</v>
      </c>
    </row>
    <row r="23" spans="1:26" x14ac:dyDescent="0.25">
      <c r="A23" s="97" t="s">
        <v>81</v>
      </c>
      <c r="B23" s="111">
        <v>0</v>
      </c>
      <c r="C23" s="27">
        <v>0</v>
      </c>
      <c r="D23" s="277">
        <v>0</v>
      </c>
      <c r="E23" s="277">
        <v>985.61900000000003</v>
      </c>
      <c r="F23" s="277">
        <v>3163.9189999999999</v>
      </c>
      <c r="G23" s="277">
        <v>2692.16</v>
      </c>
      <c r="H23" s="277">
        <v>0</v>
      </c>
      <c r="I23" s="277">
        <v>0</v>
      </c>
      <c r="J23" s="277">
        <v>0</v>
      </c>
      <c r="K23" s="277">
        <v>0</v>
      </c>
      <c r="L23" s="277">
        <v>660.971</v>
      </c>
      <c r="M23" s="277">
        <v>298.649</v>
      </c>
      <c r="N23" s="111">
        <v>31.2</v>
      </c>
      <c r="O23" s="27">
        <v>0</v>
      </c>
      <c r="P23" s="277">
        <v>0</v>
      </c>
      <c r="Q23" s="277">
        <v>121.43</v>
      </c>
      <c r="R23" s="277">
        <v>1938.62</v>
      </c>
      <c r="S23" s="277">
        <v>1233.5899999999999</v>
      </c>
      <c r="T23" s="277">
        <v>0</v>
      </c>
      <c r="U23" s="277">
        <v>0</v>
      </c>
      <c r="V23" s="277">
        <v>0</v>
      </c>
      <c r="W23" s="277">
        <v>0</v>
      </c>
      <c r="X23" s="277">
        <v>44.54</v>
      </c>
      <c r="Y23" s="277">
        <v>43.84</v>
      </c>
      <c r="Z23" s="104">
        <f t="shared" si="2"/>
        <v>-85.320560256354455</v>
      </c>
    </row>
    <row r="24" spans="1:26" x14ac:dyDescent="0.25">
      <c r="A24" s="97" t="s">
        <v>69</v>
      </c>
      <c r="B24" s="111">
        <v>0.1</v>
      </c>
      <c r="C24" s="27">
        <v>1.1200000000000001</v>
      </c>
      <c r="D24" s="277">
        <v>7.0100000000000007</v>
      </c>
      <c r="E24" s="277">
        <v>2131.09</v>
      </c>
      <c r="F24" s="277">
        <v>3470.01</v>
      </c>
      <c r="G24" s="277">
        <v>3402.761</v>
      </c>
      <c r="H24" s="277">
        <v>30.82</v>
      </c>
      <c r="I24" s="277">
        <v>16</v>
      </c>
      <c r="J24" s="277">
        <v>6.1899999999999995</v>
      </c>
      <c r="K24" s="277">
        <v>0</v>
      </c>
      <c r="L24" s="277">
        <v>817.69999999999993</v>
      </c>
      <c r="M24" s="277">
        <v>1122.848</v>
      </c>
      <c r="N24" s="111">
        <v>134.06</v>
      </c>
      <c r="O24" s="27">
        <v>0</v>
      </c>
      <c r="P24" s="277">
        <v>0</v>
      </c>
      <c r="Q24" s="277">
        <v>311.89999999999998</v>
      </c>
      <c r="R24" s="277">
        <v>2809.97</v>
      </c>
      <c r="S24" s="277">
        <v>2721.15</v>
      </c>
      <c r="T24" s="277">
        <v>0</v>
      </c>
      <c r="U24" s="277">
        <v>0</v>
      </c>
      <c r="V24" s="277">
        <v>0</v>
      </c>
      <c r="W24" s="277">
        <v>7.2</v>
      </c>
      <c r="X24" s="277">
        <v>77.33</v>
      </c>
      <c r="Y24" s="277">
        <v>14</v>
      </c>
      <c r="Z24" s="104">
        <f t="shared" si="2"/>
        <v>-98.753170509276416</v>
      </c>
    </row>
    <row r="25" spans="1:26" x14ac:dyDescent="0.25">
      <c r="A25" s="97" t="s">
        <v>82</v>
      </c>
      <c r="B25" s="102">
        <v>11.04</v>
      </c>
      <c r="C25" s="277">
        <v>44.5</v>
      </c>
      <c r="D25" s="277">
        <v>0</v>
      </c>
      <c r="E25" s="277">
        <v>0</v>
      </c>
      <c r="F25" s="277">
        <v>0</v>
      </c>
      <c r="G25" s="277">
        <v>52.47</v>
      </c>
      <c r="H25" s="277">
        <v>32.799999999999997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102">
        <v>458.95</v>
      </c>
      <c r="O25" s="277">
        <v>43.26</v>
      </c>
      <c r="P25" s="277">
        <v>0</v>
      </c>
      <c r="Q25" s="277">
        <v>0</v>
      </c>
      <c r="R25" s="277">
        <v>0</v>
      </c>
      <c r="S25" s="277">
        <v>52.43</v>
      </c>
      <c r="T25" s="277">
        <v>0</v>
      </c>
      <c r="U25" s="277">
        <v>8.6199999999999992</v>
      </c>
      <c r="V25" s="277">
        <v>0</v>
      </c>
      <c r="W25" s="277">
        <v>0</v>
      </c>
      <c r="X25" s="277">
        <v>0</v>
      </c>
      <c r="Y25" s="277">
        <v>0</v>
      </c>
      <c r="Z25" s="103" t="str">
        <f t="shared" si="2"/>
        <v>-</v>
      </c>
    </row>
    <row r="26" spans="1:26" x14ac:dyDescent="0.25">
      <c r="A26" s="96" t="s">
        <v>91</v>
      </c>
      <c r="B26" s="102">
        <v>0</v>
      </c>
      <c r="C26" s="277">
        <v>161.72999999999999</v>
      </c>
      <c r="D26" s="277">
        <v>1.2</v>
      </c>
      <c r="E26" s="277">
        <v>0</v>
      </c>
      <c r="F26" s="277">
        <v>0</v>
      </c>
      <c r="G26" s="277">
        <v>0</v>
      </c>
      <c r="H26" s="277">
        <v>221.58</v>
      </c>
      <c r="I26" s="277">
        <v>0.6</v>
      </c>
      <c r="J26" s="277">
        <v>0</v>
      </c>
      <c r="K26" s="277">
        <v>0.2</v>
      </c>
      <c r="L26" s="277">
        <v>0</v>
      </c>
      <c r="M26" s="277">
        <v>0</v>
      </c>
      <c r="N26" s="102">
        <v>255.45</v>
      </c>
      <c r="O26" s="277">
        <v>26.49</v>
      </c>
      <c r="P26" s="277">
        <v>0</v>
      </c>
      <c r="Q26" s="277">
        <v>0</v>
      </c>
      <c r="R26" s="277">
        <v>0</v>
      </c>
      <c r="S26" s="277">
        <v>34.6</v>
      </c>
      <c r="T26" s="277">
        <v>0</v>
      </c>
      <c r="U26" s="277">
        <v>0.1</v>
      </c>
      <c r="V26" s="277">
        <v>0</v>
      </c>
      <c r="W26" s="277">
        <v>0</v>
      </c>
      <c r="X26" s="277">
        <v>0</v>
      </c>
      <c r="Y26" s="277">
        <v>0</v>
      </c>
      <c r="Z26" s="103" t="str">
        <f t="shared" si="2"/>
        <v>-</v>
      </c>
    </row>
    <row r="27" spans="1:26" x14ac:dyDescent="0.25">
      <c r="A27" s="96" t="s">
        <v>83</v>
      </c>
      <c r="B27" s="102">
        <v>24.34</v>
      </c>
      <c r="C27" s="277">
        <v>69.168999999999997</v>
      </c>
      <c r="D27" s="277">
        <v>4.0599999999999996</v>
      </c>
      <c r="E27" s="277">
        <v>0</v>
      </c>
      <c r="F27" s="277">
        <v>0</v>
      </c>
      <c r="G27" s="277">
        <v>407.72</v>
      </c>
      <c r="H27" s="277">
        <v>245.78</v>
      </c>
      <c r="I27" s="277">
        <v>3.46</v>
      </c>
      <c r="J27" s="277">
        <v>0</v>
      </c>
      <c r="K27" s="277">
        <v>0</v>
      </c>
      <c r="L27" s="277">
        <v>0</v>
      </c>
      <c r="M27" s="277">
        <v>0</v>
      </c>
      <c r="N27" s="102">
        <v>263.37</v>
      </c>
      <c r="O27" s="277">
        <v>71.83</v>
      </c>
      <c r="P27" s="277">
        <v>0</v>
      </c>
      <c r="Q27" s="277">
        <v>0</v>
      </c>
      <c r="R27" s="277">
        <v>0</v>
      </c>
      <c r="S27" s="277">
        <v>93.86</v>
      </c>
      <c r="T27" s="277">
        <v>0</v>
      </c>
      <c r="U27" s="277">
        <v>0</v>
      </c>
      <c r="V27" s="277">
        <v>0</v>
      </c>
      <c r="W27" s="277">
        <v>13.6</v>
      </c>
      <c r="X27" s="277">
        <v>0</v>
      </c>
      <c r="Y27" s="277">
        <v>0</v>
      </c>
      <c r="Z27" s="103" t="str">
        <f t="shared" si="2"/>
        <v>-</v>
      </c>
    </row>
    <row r="28" spans="1:26" x14ac:dyDescent="0.25">
      <c r="A28" s="96" t="s">
        <v>92</v>
      </c>
      <c r="B28" s="102">
        <v>0</v>
      </c>
      <c r="C28" s="277">
        <v>50.4</v>
      </c>
      <c r="D28" s="277">
        <v>0</v>
      </c>
      <c r="E28" s="277">
        <v>0</v>
      </c>
      <c r="F28" s="277">
        <v>0</v>
      </c>
      <c r="G28" s="277">
        <v>194.2</v>
      </c>
      <c r="H28" s="277">
        <v>135</v>
      </c>
      <c r="I28" s="277">
        <v>0.5</v>
      </c>
      <c r="J28" s="277">
        <v>0</v>
      </c>
      <c r="K28" s="277">
        <v>0</v>
      </c>
      <c r="L28" s="277">
        <v>0</v>
      </c>
      <c r="M28" s="277">
        <v>0</v>
      </c>
      <c r="N28" s="102">
        <v>209.3</v>
      </c>
      <c r="O28" s="277">
        <v>52.3</v>
      </c>
      <c r="P28" s="277">
        <v>0</v>
      </c>
      <c r="Q28" s="277">
        <v>0</v>
      </c>
      <c r="R28" s="277">
        <v>0</v>
      </c>
      <c r="S28" s="277">
        <v>122</v>
      </c>
      <c r="T28" s="277">
        <v>0</v>
      </c>
      <c r="U28" s="277">
        <v>0</v>
      </c>
      <c r="V28" s="277">
        <v>0</v>
      </c>
      <c r="W28" s="277">
        <v>0</v>
      </c>
      <c r="X28" s="277">
        <v>0</v>
      </c>
      <c r="Y28" s="277">
        <v>0</v>
      </c>
      <c r="Z28" s="103" t="str">
        <f t="shared" si="2"/>
        <v>-</v>
      </c>
    </row>
    <row r="29" spans="1:26" x14ac:dyDescent="0.25">
      <c r="A29" s="96" t="s">
        <v>225</v>
      </c>
      <c r="B29" s="102">
        <v>10.244</v>
      </c>
      <c r="C29" s="277">
        <v>275.68</v>
      </c>
      <c r="D29" s="277">
        <v>141.16</v>
      </c>
      <c r="E29" s="277">
        <v>25.122</v>
      </c>
      <c r="F29" s="277">
        <v>90.64</v>
      </c>
      <c r="G29" s="277">
        <v>447.00099999999998</v>
      </c>
      <c r="H29" s="277">
        <v>231.76</v>
      </c>
      <c r="I29" s="277">
        <v>7.4029999999999996</v>
      </c>
      <c r="J29" s="277">
        <v>0</v>
      </c>
      <c r="K29" s="277">
        <v>11.898999999999999</v>
      </c>
      <c r="L29" s="277">
        <v>52.683</v>
      </c>
      <c r="M29" s="277">
        <v>0</v>
      </c>
      <c r="N29" s="102">
        <v>173.35</v>
      </c>
      <c r="O29" s="277">
        <v>73.78</v>
      </c>
      <c r="P29" s="277">
        <v>0</v>
      </c>
      <c r="Q29" s="277">
        <v>0</v>
      </c>
      <c r="R29" s="277">
        <v>0</v>
      </c>
      <c r="S29" s="277">
        <v>255.83</v>
      </c>
      <c r="T29" s="277">
        <v>0</v>
      </c>
      <c r="U29" s="277">
        <v>6.04</v>
      </c>
      <c r="V29" s="277">
        <v>0</v>
      </c>
      <c r="W29" s="277">
        <v>0</v>
      </c>
      <c r="X29" s="277">
        <v>0</v>
      </c>
      <c r="Y29" s="277">
        <v>0</v>
      </c>
      <c r="Z29" s="103" t="str">
        <f t="shared" si="2"/>
        <v>-</v>
      </c>
    </row>
    <row r="30" spans="1:26" x14ac:dyDescent="0.25">
      <c r="A30" s="98" t="s">
        <v>70</v>
      </c>
      <c r="B30" s="105">
        <v>12.76</v>
      </c>
      <c r="C30" s="106">
        <v>294.02999999999997</v>
      </c>
      <c r="D30" s="106">
        <v>37.4</v>
      </c>
      <c r="E30" s="106">
        <v>14.08</v>
      </c>
      <c r="F30" s="106">
        <v>0</v>
      </c>
      <c r="G30" s="106">
        <v>74.34</v>
      </c>
      <c r="H30" s="106">
        <v>85.09</v>
      </c>
      <c r="I30" s="106">
        <v>0</v>
      </c>
      <c r="J30" s="106">
        <v>0</v>
      </c>
      <c r="K30" s="106">
        <v>0</v>
      </c>
      <c r="L30" s="106">
        <v>0</v>
      </c>
      <c r="M30" s="106">
        <v>0</v>
      </c>
      <c r="N30" s="105">
        <v>0</v>
      </c>
      <c r="O30" s="106">
        <v>0</v>
      </c>
      <c r="P30" s="106">
        <v>0</v>
      </c>
      <c r="Q30" s="106">
        <v>0</v>
      </c>
      <c r="R30" s="106">
        <v>0</v>
      </c>
      <c r="S30" s="106">
        <v>176.99</v>
      </c>
      <c r="T30" s="106">
        <v>0</v>
      </c>
      <c r="U30" s="106">
        <v>0</v>
      </c>
      <c r="V30" s="106">
        <v>0</v>
      </c>
      <c r="W30" s="106">
        <v>0</v>
      </c>
      <c r="X30" s="106">
        <v>0</v>
      </c>
      <c r="Y30" s="106">
        <v>0</v>
      </c>
      <c r="Z30" s="107" t="str">
        <f t="shared" si="2"/>
        <v>-</v>
      </c>
    </row>
    <row r="31" spans="1:26" x14ac:dyDescent="0.25">
      <c r="A31" s="2" t="s">
        <v>23</v>
      </c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</row>
    <row r="32" spans="1:26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4"/>
    </row>
    <row r="33" spans="1:26" x14ac:dyDescent="0.25">
      <c r="A33" s="3" t="s">
        <v>206</v>
      </c>
      <c r="B33" s="5"/>
      <c r="C33" s="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5"/>
    </row>
    <row r="34" spans="1:26" x14ac:dyDescent="0.25">
      <c r="B34" s="198"/>
    </row>
  </sheetData>
  <mergeCells count="3">
    <mergeCell ref="A6:A7"/>
    <mergeCell ref="N6:Z6"/>
    <mergeCell ref="B6:M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24"/>
  <sheetViews>
    <sheetView showGridLines="0" zoomScale="85" zoomScaleNormal="85" workbookViewId="0">
      <pane xSplit="1" ySplit="7" topLeftCell="B8" activePane="bottomRight" state="frozen"/>
      <selection activeCell="AF51" sqref="AF51"/>
      <selection pane="topRight" activeCell="AF51" sqref="AF51"/>
      <selection pane="bottomLeft" activeCell="AF51" sqref="AF51"/>
      <selection pane="bottomRight" activeCell="K24" sqref="K24"/>
    </sheetView>
  </sheetViews>
  <sheetFormatPr baseColWidth="10" defaultRowHeight="15" x14ac:dyDescent="0.25"/>
  <cols>
    <col min="1" max="1" width="13.7109375" customWidth="1"/>
    <col min="4" max="6" width="11.42578125" style="279"/>
    <col min="7" max="25" width="10.42578125" style="279" customWidth="1"/>
    <col min="26" max="26" width="10.42578125" customWidth="1"/>
  </cols>
  <sheetData>
    <row r="1" spans="1:26" x14ac:dyDescent="0.25">
      <c r="A1" s="28" t="s">
        <v>198</v>
      </c>
    </row>
    <row r="2" spans="1:26" x14ac:dyDescent="0.25">
      <c r="A2" s="28"/>
    </row>
    <row r="3" spans="1:26" ht="15" customHeight="1" x14ac:dyDescent="0.25">
      <c r="A3" s="14" t="s">
        <v>114</v>
      </c>
    </row>
    <row r="4" spans="1:26" x14ac:dyDescent="0.25">
      <c r="A4" s="53" t="s">
        <v>253</v>
      </c>
    </row>
    <row r="5" spans="1:26" x14ac:dyDescent="0.25">
      <c r="A5" s="53" t="s">
        <v>211</v>
      </c>
    </row>
    <row r="6" spans="1:26" x14ac:dyDescent="0.25">
      <c r="A6" s="534" t="s">
        <v>26</v>
      </c>
      <c r="B6" s="520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50">
        <v>2019</v>
      </c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</row>
    <row r="7" spans="1:26" ht="25.5" x14ac:dyDescent="0.25">
      <c r="A7" s="535"/>
      <c r="B7" s="503" t="s">
        <v>1</v>
      </c>
      <c r="C7" s="503" t="s">
        <v>2</v>
      </c>
      <c r="D7" s="503" t="s">
        <v>3</v>
      </c>
      <c r="E7" s="503" t="s">
        <v>4</v>
      </c>
      <c r="F7" s="503" t="s">
        <v>5</v>
      </c>
      <c r="G7" s="503" t="s">
        <v>6</v>
      </c>
      <c r="H7" s="503" t="s">
        <v>7</v>
      </c>
      <c r="I7" s="503" t="s">
        <v>8</v>
      </c>
      <c r="J7" s="503" t="s">
        <v>9</v>
      </c>
      <c r="K7" s="404" t="s">
        <v>10</v>
      </c>
      <c r="L7" s="404" t="s">
        <v>11</v>
      </c>
      <c r="M7" s="404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429" t="s">
        <v>5</v>
      </c>
      <c r="S7" s="436" t="s">
        <v>6</v>
      </c>
      <c r="T7" s="437" t="s">
        <v>7</v>
      </c>
      <c r="U7" s="439" t="s">
        <v>8</v>
      </c>
      <c r="V7" s="449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15" t="s">
        <v>13</v>
      </c>
      <c r="B8" s="211">
        <f>SUM(B9:B21)</f>
        <v>4238.0553679999994</v>
      </c>
      <c r="C8" s="199">
        <f t="shared" ref="C8:M8" si="0">SUM(C9:C21)</f>
        <v>4579.2332909999996</v>
      </c>
      <c r="D8" s="199">
        <f t="shared" si="0"/>
        <v>8225.2672420000017</v>
      </c>
      <c r="E8" s="109">
        <f t="shared" si="0"/>
        <v>6326.3686980000002</v>
      </c>
      <c r="F8" s="109">
        <f t="shared" si="0"/>
        <v>5398.2647220000008</v>
      </c>
      <c r="G8" s="109">
        <f t="shared" si="0"/>
        <v>2884.456682</v>
      </c>
      <c r="H8" s="109">
        <f t="shared" si="0"/>
        <v>2883.001612</v>
      </c>
      <c r="I8" s="109">
        <f t="shared" si="0"/>
        <v>5895.7446629999995</v>
      </c>
      <c r="J8" s="109">
        <f t="shared" si="0"/>
        <v>4254.7023289999997</v>
      </c>
      <c r="K8" s="253">
        <f t="shared" si="0"/>
        <v>7285.4169200000006</v>
      </c>
      <c r="L8" s="253">
        <f t="shared" si="0"/>
        <v>8045.8191479999969</v>
      </c>
      <c r="M8" s="253">
        <f t="shared" si="0"/>
        <v>4605.9984559999984</v>
      </c>
      <c r="N8" s="108">
        <f t="shared" ref="N8:S8" si="1">+SUM(N9:N21)</f>
        <v>7169.15</v>
      </c>
      <c r="O8" s="109">
        <f t="shared" si="1"/>
        <v>9480.7800000000007</v>
      </c>
      <c r="P8" s="109">
        <f t="shared" si="1"/>
        <v>8856.42</v>
      </c>
      <c r="Q8" s="109">
        <f t="shared" si="1"/>
        <v>6576.06</v>
      </c>
      <c r="R8" s="109">
        <f t="shared" si="1"/>
        <v>6364.9800000000005</v>
      </c>
      <c r="S8" s="109">
        <f t="shared" si="1"/>
        <v>7322.2599999999993</v>
      </c>
      <c r="T8" s="109">
        <f t="shared" ref="T8:W8" si="2">+SUM(T9:T21)</f>
        <v>6697.41</v>
      </c>
      <c r="U8" s="109">
        <f t="shared" si="2"/>
        <v>7182.11</v>
      </c>
      <c r="V8" s="109">
        <f t="shared" si="2"/>
        <v>4688.9099999999989</v>
      </c>
      <c r="W8" s="109">
        <f t="shared" si="2"/>
        <v>7523.6100000000006</v>
      </c>
      <c r="X8" s="109">
        <f>+SUM(X9:X21)</f>
        <v>7968.6499999999987</v>
      </c>
      <c r="Y8" s="109">
        <f>+SUM(Y9:Y21)</f>
        <v>5972.7200000000012</v>
      </c>
      <c r="Z8" s="110">
        <f t="shared" ref="Z8:Z21" si="3">+IFERROR((Y8/M8-1)*100,"-")</f>
        <v>29.672644423483142</v>
      </c>
    </row>
    <row r="9" spans="1:26" x14ac:dyDescent="0.25">
      <c r="A9" s="16" t="s">
        <v>60</v>
      </c>
      <c r="B9" s="111">
        <v>906.9862149999999</v>
      </c>
      <c r="C9" s="27">
        <v>1161.6809000000001</v>
      </c>
      <c r="D9" s="27">
        <v>1058.69075</v>
      </c>
      <c r="E9" s="27">
        <v>807.99882000000002</v>
      </c>
      <c r="F9" s="27">
        <v>1105.7620899999999</v>
      </c>
      <c r="G9" s="27">
        <v>977.46889500000009</v>
      </c>
      <c r="H9" s="27">
        <v>1001.3423799999999</v>
      </c>
      <c r="I9" s="27">
        <v>1360.5826499999998</v>
      </c>
      <c r="J9" s="27">
        <v>1217.7497049999999</v>
      </c>
      <c r="K9" s="233">
        <v>1794.9211950000004</v>
      </c>
      <c r="L9" s="233">
        <v>1808.6409150000002</v>
      </c>
      <c r="M9" s="233">
        <v>851.53868</v>
      </c>
      <c r="N9" s="111">
        <v>1471.8</v>
      </c>
      <c r="O9" s="27">
        <v>1323.99</v>
      </c>
      <c r="P9" s="27">
        <v>1620.73</v>
      </c>
      <c r="Q9" s="27">
        <v>1487.14</v>
      </c>
      <c r="R9" s="27">
        <v>1737.71</v>
      </c>
      <c r="S9" s="27">
        <v>1469.8</v>
      </c>
      <c r="T9" s="27">
        <v>1646.79</v>
      </c>
      <c r="U9" s="27">
        <v>1918.2</v>
      </c>
      <c r="V9" s="27">
        <v>1871</v>
      </c>
      <c r="W9" s="27">
        <v>2138.17</v>
      </c>
      <c r="X9" s="27">
        <v>1570.97</v>
      </c>
      <c r="Y9" s="27">
        <v>943.08</v>
      </c>
      <c r="Z9" s="104">
        <f t="shared" si="3"/>
        <v>10.750107088500084</v>
      </c>
    </row>
    <row r="10" spans="1:26" s="279" customFormat="1" x14ac:dyDescent="0.25">
      <c r="A10" s="16" t="s">
        <v>240</v>
      </c>
      <c r="B10" s="111">
        <v>34.065650000000005</v>
      </c>
      <c r="C10" s="27">
        <v>109.07576</v>
      </c>
      <c r="D10" s="27">
        <v>141.87432000000001</v>
      </c>
      <c r="E10" s="27">
        <v>114.66829000000001</v>
      </c>
      <c r="F10" s="27">
        <v>81.658439999999999</v>
      </c>
      <c r="G10" s="27">
        <v>162.67178000000001</v>
      </c>
      <c r="H10" s="27">
        <v>124.58992000000001</v>
      </c>
      <c r="I10" s="27">
        <v>163.37803500000001</v>
      </c>
      <c r="J10" s="27">
        <v>148.80173000000002</v>
      </c>
      <c r="K10" s="233">
        <v>20.423879999999997</v>
      </c>
      <c r="L10" s="233">
        <v>0</v>
      </c>
      <c r="M10" s="233">
        <v>72.614639999999994</v>
      </c>
      <c r="N10" s="111">
        <v>195.5</v>
      </c>
      <c r="O10" s="27">
        <v>146.08000000000001</v>
      </c>
      <c r="P10" s="27">
        <v>150.29</v>
      </c>
      <c r="Q10" s="27">
        <v>68.5</v>
      </c>
      <c r="R10" s="27">
        <v>148.88999999999999</v>
      </c>
      <c r="S10" s="27">
        <v>104.2</v>
      </c>
      <c r="T10" s="27">
        <v>140.80000000000001</v>
      </c>
      <c r="U10" s="27">
        <v>154.16</v>
      </c>
      <c r="V10" s="27">
        <v>89.72</v>
      </c>
      <c r="W10" s="27">
        <v>48.61</v>
      </c>
      <c r="X10" s="27">
        <v>39.51</v>
      </c>
      <c r="Y10" s="27">
        <v>16.27</v>
      </c>
      <c r="Z10" s="104">
        <f t="shared" si="3"/>
        <v>-77.594049905087999</v>
      </c>
    </row>
    <row r="11" spans="1:26" s="279" customFormat="1" x14ac:dyDescent="0.25">
      <c r="A11" s="16" t="s">
        <v>264</v>
      </c>
      <c r="B11" s="111">
        <v>753.12030000000004</v>
      </c>
      <c r="C11" s="27">
        <v>695.30250000000001</v>
      </c>
      <c r="D11" s="27">
        <v>1332.2515000000001</v>
      </c>
      <c r="E11" s="27">
        <v>1135.5450000000001</v>
      </c>
      <c r="F11" s="27">
        <v>1074.0554999999997</v>
      </c>
      <c r="G11" s="27">
        <v>458.57132999999999</v>
      </c>
      <c r="H11" s="27">
        <v>355.39249999999998</v>
      </c>
      <c r="I11" s="27">
        <v>901.95</v>
      </c>
      <c r="J11" s="27">
        <v>737.51050000000009</v>
      </c>
      <c r="K11" s="233">
        <v>1460.0474999999997</v>
      </c>
      <c r="L11" s="233">
        <v>1374.1994999999997</v>
      </c>
      <c r="M11" s="233">
        <v>1063.6925499999998</v>
      </c>
      <c r="N11" s="111">
        <v>1011.11</v>
      </c>
      <c r="O11" s="27">
        <v>1182.5</v>
      </c>
      <c r="P11" s="27">
        <v>591.45000000000005</v>
      </c>
      <c r="Q11" s="27">
        <v>911.09</v>
      </c>
      <c r="R11" s="27">
        <v>942.78</v>
      </c>
      <c r="S11" s="27">
        <v>977.43</v>
      </c>
      <c r="T11" s="27">
        <v>689.44</v>
      </c>
      <c r="U11" s="27">
        <v>696.18</v>
      </c>
      <c r="V11" s="27">
        <v>298.20999999999998</v>
      </c>
      <c r="W11" s="27">
        <v>962.35</v>
      </c>
      <c r="X11" s="27">
        <v>719.92</v>
      </c>
      <c r="Y11" s="27">
        <v>396.61</v>
      </c>
      <c r="Z11" s="104">
        <f t="shared" si="3"/>
        <v>-62.713849974788282</v>
      </c>
    </row>
    <row r="12" spans="1:26" s="246" customFormat="1" x14ac:dyDescent="0.25">
      <c r="A12" s="508" t="s">
        <v>61</v>
      </c>
      <c r="B12" s="344">
        <v>0</v>
      </c>
      <c r="C12" s="313">
        <v>0</v>
      </c>
      <c r="D12" s="313">
        <v>0</v>
      </c>
      <c r="E12" s="313">
        <v>0</v>
      </c>
      <c r="F12" s="313">
        <v>0</v>
      </c>
      <c r="G12" s="313">
        <v>0</v>
      </c>
      <c r="H12" s="313">
        <v>0</v>
      </c>
      <c r="I12" s="313">
        <v>0</v>
      </c>
      <c r="J12" s="313">
        <v>0</v>
      </c>
      <c r="K12" s="313">
        <v>0</v>
      </c>
      <c r="L12" s="313">
        <v>0</v>
      </c>
      <c r="M12" s="313">
        <v>0</v>
      </c>
      <c r="N12" s="344">
        <v>0</v>
      </c>
      <c r="O12" s="313">
        <v>0</v>
      </c>
      <c r="P12" s="313">
        <v>0</v>
      </c>
      <c r="Q12" s="313">
        <v>0</v>
      </c>
      <c r="R12" s="313">
        <v>0</v>
      </c>
      <c r="S12" s="313">
        <v>0</v>
      </c>
      <c r="T12" s="313">
        <v>0</v>
      </c>
      <c r="U12" s="313">
        <v>0</v>
      </c>
      <c r="V12" s="313">
        <v>0</v>
      </c>
      <c r="W12" s="313">
        <v>0</v>
      </c>
      <c r="X12" s="313">
        <v>0</v>
      </c>
      <c r="Y12" s="313">
        <v>0</v>
      </c>
      <c r="Z12" s="345" t="str">
        <f t="shared" si="3"/>
        <v>-</v>
      </c>
    </row>
    <row r="13" spans="1:26" s="246" customFormat="1" x14ac:dyDescent="0.25">
      <c r="A13" s="508" t="s">
        <v>62</v>
      </c>
      <c r="B13" s="344">
        <v>512.63340800000003</v>
      </c>
      <c r="C13" s="313">
        <v>498.613631</v>
      </c>
      <c r="D13" s="313">
        <v>878.56314199999997</v>
      </c>
      <c r="E13" s="313">
        <v>409.829973</v>
      </c>
      <c r="F13" s="313">
        <v>313.49213700000001</v>
      </c>
      <c r="G13" s="313">
        <v>376.68644699999999</v>
      </c>
      <c r="H13" s="313">
        <v>352.28421200000003</v>
      </c>
      <c r="I13" s="313">
        <v>646.86570299999994</v>
      </c>
      <c r="J13" s="313">
        <v>363.37459899999999</v>
      </c>
      <c r="K13" s="314">
        <v>454.60756499999997</v>
      </c>
      <c r="L13" s="314">
        <v>463.16108800000001</v>
      </c>
      <c r="M13" s="314">
        <v>462.91561100000001</v>
      </c>
      <c r="N13" s="344">
        <v>910.68</v>
      </c>
      <c r="O13" s="313">
        <v>1302.19</v>
      </c>
      <c r="P13" s="313">
        <v>1180.01</v>
      </c>
      <c r="Q13" s="313">
        <v>773.23</v>
      </c>
      <c r="R13" s="313">
        <v>582.99</v>
      </c>
      <c r="S13" s="313">
        <v>730.19</v>
      </c>
      <c r="T13" s="313">
        <v>588.96</v>
      </c>
      <c r="U13" s="313">
        <v>518.64</v>
      </c>
      <c r="V13" s="313">
        <v>764.99</v>
      </c>
      <c r="W13" s="313">
        <v>772.18</v>
      </c>
      <c r="X13" s="313">
        <v>638.04999999999995</v>
      </c>
      <c r="Y13" s="313">
        <v>588.48</v>
      </c>
      <c r="Z13" s="345">
        <f t="shared" si="3"/>
        <v>27.12468234301997</v>
      </c>
    </row>
    <row r="14" spans="1:26" s="246" customFormat="1" x14ac:dyDescent="0.25">
      <c r="A14" s="508" t="s">
        <v>63</v>
      </c>
      <c r="B14" s="344">
        <v>1823.8722949999999</v>
      </c>
      <c r="C14" s="313">
        <v>1947.21</v>
      </c>
      <c r="D14" s="313">
        <v>4339.2272750000011</v>
      </c>
      <c r="E14" s="313">
        <v>3232.2037150000001</v>
      </c>
      <c r="F14" s="313">
        <v>2579.3776550000011</v>
      </c>
      <c r="G14" s="313">
        <v>703.8482200000002</v>
      </c>
      <c r="H14" s="313">
        <v>792.58310500000005</v>
      </c>
      <c r="I14" s="313">
        <v>2477.5407750000008</v>
      </c>
      <c r="J14" s="313">
        <v>1613.3431650000007</v>
      </c>
      <c r="K14" s="314">
        <v>3107.5707150000007</v>
      </c>
      <c r="L14" s="314">
        <v>3638.1171449999988</v>
      </c>
      <c r="M14" s="314">
        <v>1654.3549749999995</v>
      </c>
      <c r="N14" s="344">
        <v>3289.01</v>
      </c>
      <c r="O14" s="313">
        <v>4753.84</v>
      </c>
      <c r="P14" s="313">
        <v>4578.38</v>
      </c>
      <c r="Q14" s="313">
        <v>2902.61</v>
      </c>
      <c r="R14" s="313">
        <v>2357.2600000000002</v>
      </c>
      <c r="S14" s="313">
        <v>3493.23</v>
      </c>
      <c r="T14" s="313">
        <v>3317.82</v>
      </c>
      <c r="U14" s="313">
        <v>3547.23</v>
      </c>
      <c r="V14" s="313">
        <v>1412.06</v>
      </c>
      <c r="W14" s="313">
        <v>2952.62</v>
      </c>
      <c r="X14" s="313">
        <v>4367.2</v>
      </c>
      <c r="Y14" s="313">
        <v>2936.21</v>
      </c>
      <c r="Z14" s="345">
        <f t="shared" si="3"/>
        <v>77.48367456627625</v>
      </c>
    </row>
    <row r="15" spans="1:26" s="246" customFormat="1" x14ac:dyDescent="0.25">
      <c r="A15" s="508" t="s">
        <v>64</v>
      </c>
      <c r="B15" s="344">
        <v>0</v>
      </c>
      <c r="C15" s="313">
        <v>0</v>
      </c>
      <c r="D15" s="313">
        <v>0</v>
      </c>
      <c r="E15" s="313">
        <v>0</v>
      </c>
      <c r="F15" s="313">
        <v>0</v>
      </c>
      <c r="G15" s="313">
        <v>0</v>
      </c>
      <c r="H15" s="313">
        <v>0</v>
      </c>
      <c r="I15" s="313">
        <v>0</v>
      </c>
      <c r="J15" s="313">
        <v>0</v>
      </c>
      <c r="K15" s="313">
        <v>0</v>
      </c>
      <c r="L15" s="313">
        <v>0</v>
      </c>
      <c r="M15" s="313">
        <v>0</v>
      </c>
      <c r="N15" s="344">
        <v>0</v>
      </c>
      <c r="O15" s="313">
        <v>0</v>
      </c>
      <c r="P15" s="313">
        <v>0</v>
      </c>
      <c r="Q15" s="313">
        <v>0</v>
      </c>
      <c r="R15" s="313">
        <v>0</v>
      </c>
      <c r="S15" s="313">
        <v>94.48</v>
      </c>
      <c r="T15" s="313">
        <v>0</v>
      </c>
      <c r="U15" s="313">
        <v>0</v>
      </c>
      <c r="V15" s="313">
        <v>0</v>
      </c>
      <c r="W15" s="313">
        <v>17.32</v>
      </c>
      <c r="X15" s="313">
        <v>0</v>
      </c>
      <c r="Y15" s="313">
        <v>25.34</v>
      </c>
      <c r="Z15" s="345" t="str">
        <f t="shared" si="3"/>
        <v>-</v>
      </c>
    </row>
    <row r="16" spans="1:26" s="246" customFormat="1" x14ac:dyDescent="0.25">
      <c r="A16" s="508" t="s">
        <v>65</v>
      </c>
      <c r="B16" s="344">
        <v>0</v>
      </c>
      <c r="C16" s="313">
        <v>0</v>
      </c>
      <c r="D16" s="313">
        <v>0.63</v>
      </c>
      <c r="E16" s="313">
        <v>23.835899999999999</v>
      </c>
      <c r="F16" s="313">
        <v>45.130899999999997</v>
      </c>
      <c r="G16" s="313">
        <v>36.735010000000003</v>
      </c>
      <c r="H16" s="313">
        <v>24.887499999999999</v>
      </c>
      <c r="I16" s="313">
        <v>36.421279999999996</v>
      </c>
      <c r="J16" s="313">
        <v>21.846399999999999</v>
      </c>
      <c r="K16" s="314">
        <v>72.213200000000001</v>
      </c>
      <c r="L16" s="314">
        <v>34.524999999999999</v>
      </c>
      <c r="M16" s="314">
        <v>70.361599999999996</v>
      </c>
      <c r="N16" s="344">
        <v>34.32</v>
      </c>
      <c r="O16" s="313">
        <v>122.59</v>
      </c>
      <c r="P16" s="313">
        <v>62.55</v>
      </c>
      <c r="Q16" s="313">
        <v>40.26</v>
      </c>
      <c r="R16" s="313">
        <v>27.44</v>
      </c>
      <c r="S16" s="313">
        <v>45.98</v>
      </c>
      <c r="T16" s="313">
        <v>56.85</v>
      </c>
      <c r="U16" s="313">
        <v>59.71</v>
      </c>
      <c r="V16" s="313">
        <v>20.91</v>
      </c>
      <c r="W16" s="313">
        <v>43.31</v>
      </c>
      <c r="X16" s="313">
        <v>108.28</v>
      </c>
      <c r="Y16" s="313">
        <v>75.31</v>
      </c>
      <c r="Z16" s="345">
        <f t="shared" si="3"/>
        <v>7.0328133527378656</v>
      </c>
    </row>
    <row r="17" spans="1:26" s="246" customFormat="1" x14ac:dyDescent="0.25">
      <c r="A17" s="508" t="s">
        <v>66</v>
      </c>
      <c r="B17" s="344">
        <v>99.109499999999997</v>
      </c>
      <c r="C17" s="313">
        <v>71.945999999999998</v>
      </c>
      <c r="D17" s="313">
        <v>202.23</v>
      </c>
      <c r="E17" s="313">
        <v>226.863</v>
      </c>
      <c r="F17" s="313">
        <v>0</v>
      </c>
      <c r="G17" s="313">
        <v>17.755500000000001</v>
      </c>
      <c r="H17" s="313">
        <v>6.0269999999999992</v>
      </c>
      <c r="I17" s="313">
        <v>0</v>
      </c>
      <c r="J17" s="313">
        <v>0.48363</v>
      </c>
      <c r="K17" s="313">
        <v>28.381499999999999</v>
      </c>
      <c r="L17" s="313">
        <v>277.75650000000002</v>
      </c>
      <c r="M17" s="313">
        <v>52.909500000000001</v>
      </c>
      <c r="N17" s="344">
        <v>0</v>
      </c>
      <c r="O17" s="313">
        <v>0</v>
      </c>
      <c r="P17" s="313">
        <v>0</v>
      </c>
      <c r="Q17" s="313">
        <v>0</v>
      </c>
      <c r="R17" s="313">
        <v>0</v>
      </c>
      <c r="S17" s="313">
        <v>0</v>
      </c>
      <c r="T17" s="313">
        <v>0</v>
      </c>
      <c r="U17" s="313">
        <v>0</v>
      </c>
      <c r="V17" s="313">
        <v>0</v>
      </c>
      <c r="W17" s="313">
        <v>0</v>
      </c>
      <c r="X17" s="313">
        <v>0</v>
      </c>
      <c r="Y17" s="313">
        <v>0</v>
      </c>
      <c r="Z17" s="345">
        <f t="shared" si="3"/>
        <v>-100</v>
      </c>
    </row>
    <row r="18" spans="1:26" x14ac:dyDescent="0.25">
      <c r="A18" s="16" t="s">
        <v>67</v>
      </c>
      <c r="B18" s="111">
        <v>9.8529999999999998</v>
      </c>
      <c r="C18" s="27">
        <v>6.1950000000000003</v>
      </c>
      <c r="D18" s="27">
        <v>28.420499999999997</v>
      </c>
      <c r="E18" s="27">
        <v>14.97</v>
      </c>
      <c r="F18" s="27">
        <v>1.3640000000000001</v>
      </c>
      <c r="G18" s="27">
        <v>6.4625000000000004</v>
      </c>
      <c r="H18" s="27">
        <v>0.52500000000000002</v>
      </c>
      <c r="I18" s="27">
        <v>68.8125</v>
      </c>
      <c r="J18" s="27">
        <v>0</v>
      </c>
      <c r="K18" s="233">
        <v>88.674000000000007</v>
      </c>
      <c r="L18" s="233">
        <v>14.605499999999999</v>
      </c>
      <c r="M18" s="233">
        <v>9.9855000000000018</v>
      </c>
      <c r="N18" s="111">
        <v>40.729999999999997</v>
      </c>
      <c r="O18" s="27">
        <v>160.74</v>
      </c>
      <c r="P18" s="27">
        <v>108.34</v>
      </c>
      <c r="Q18" s="27">
        <v>21.78</v>
      </c>
      <c r="R18" s="27">
        <v>25.68</v>
      </c>
      <c r="S18" s="27">
        <v>0</v>
      </c>
      <c r="T18" s="27">
        <v>0</v>
      </c>
      <c r="U18" s="27">
        <v>0</v>
      </c>
      <c r="V18" s="27">
        <v>0</v>
      </c>
      <c r="W18" s="27">
        <v>39.229999999999997</v>
      </c>
      <c r="X18" s="27">
        <v>9.73</v>
      </c>
      <c r="Y18" s="27">
        <v>16.3</v>
      </c>
      <c r="Z18" s="104">
        <f t="shared" si="3"/>
        <v>63.236693205147446</v>
      </c>
    </row>
    <row r="19" spans="1:26" x14ac:dyDescent="0.25">
      <c r="A19" s="16" t="s">
        <v>68</v>
      </c>
      <c r="B19" s="111">
        <v>70.444500000000005</v>
      </c>
      <c r="C19" s="27">
        <v>31.549499999999998</v>
      </c>
      <c r="D19" s="27">
        <v>181.05265499999999</v>
      </c>
      <c r="E19" s="27">
        <v>255.08699999999999</v>
      </c>
      <c r="F19" s="27">
        <v>123.852</v>
      </c>
      <c r="G19" s="27">
        <v>49.47</v>
      </c>
      <c r="H19" s="27">
        <v>146.87069500000001</v>
      </c>
      <c r="I19" s="27">
        <v>92.874220000000008</v>
      </c>
      <c r="J19" s="27">
        <v>62.002499999999998</v>
      </c>
      <c r="K19" s="233">
        <v>177.46936499999998</v>
      </c>
      <c r="L19" s="233">
        <v>197.65399999999997</v>
      </c>
      <c r="M19" s="233">
        <v>156.20400000000001</v>
      </c>
      <c r="N19" s="111">
        <v>108.57</v>
      </c>
      <c r="O19" s="27">
        <v>436.33</v>
      </c>
      <c r="P19" s="27">
        <v>240.67</v>
      </c>
      <c r="Q19" s="27">
        <v>78.81</v>
      </c>
      <c r="R19" s="27">
        <v>292.14</v>
      </c>
      <c r="S19" s="27">
        <v>339.71</v>
      </c>
      <c r="T19" s="27">
        <v>82.08</v>
      </c>
      <c r="U19" s="27">
        <v>42.32</v>
      </c>
      <c r="V19" s="27">
        <v>0.03</v>
      </c>
      <c r="W19" s="27">
        <v>136.59</v>
      </c>
      <c r="X19" s="27">
        <v>278.77</v>
      </c>
      <c r="Y19" s="27">
        <v>164.85</v>
      </c>
      <c r="Z19" s="104">
        <f t="shared" si="3"/>
        <v>5.5350695244679837</v>
      </c>
    </row>
    <row r="20" spans="1:26" x14ac:dyDescent="0.25">
      <c r="A20" s="16" t="s">
        <v>69</v>
      </c>
      <c r="B20" s="111">
        <v>6.6079999999999997</v>
      </c>
      <c r="C20" s="27">
        <v>57.66</v>
      </c>
      <c r="D20" s="27">
        <v>62.327100000000002</v>
      </c>
      <c r="E20" s="27">
        <v>105.367</v>
      </c>
      <c r="F20" s="27">
        <v>73.571999999999989</v>
      </c>
      <c r="G20" s="27">
        <v>94.786999999999992</v>
      </c>
      <c r="H20" s="27">
        <v>78.499300000000005</v>
      </c>
      <c r="I20" s="27">
        <v>147.31950000000001</v>
      </c>
      <c r="J20" s="27">
        <v>89.590100000000007</v>
      </c>
      <c r="K20" s="233">
        <v>81.108000000000004</v>
      </c>
      <c r="L20" s="233">
        <v>237.15950000000001</v>
      </c>
      <c r="M20" s="233">
        <v>211.42140000000001</v>
      </c>
      <c r="N20" s="111">
        <v>90.93</v>
      </c>
      <c r="O20" s="27">
        <v>42.45</v>
      </c>
      <c r="P20" s="27">
        <v>324</v>
      </c>
      <c r="Q20" s="27">
        <v>292.64</v>
      </c>
      <c r="R20" s="27">
        <v>250.09</v>
      </c>
      <c r="S20" s="27">
        <v>67.239999999999995</v>
      </c>
      <c r="T20" s="27">
        <v>159.29</v>
      </c>
      <c r="U20" s="27">
        <v>237.4</v>
      </c>
      <c r="V20" s="27">
        <v>221.49</v>
      </c>
      <c r="W20" s="27">
        <v>413.23</v>
      </c>
      <c r="X20" s="27">
        <v>236.22</v>
      </c>
      <c r="Y20" s="27">
        <v>810.27</v>
      </c>
      <c r="Z20" s="104">
        <f t="shared" si="3"/>
        <v>283.24881019612963</v>
      </c>
    </row>
    <row r="21" spans="1:26" x14ac:dyDescent="0.25">
      <c r="A21" s="17" t="s">
        <v>71</v>
      </c>
      <c r="B21" s="105">
        <v>21.362500000000001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5">
        <v>16.5</v>
      </c>
      <c r="O21" s="106">
        <v>10.07</v>
      </c>
      <c r="P21" s="106">
        <v>0</v>
      </c>
      <c r="Q21" s="106">
        <v>0</v>
      </c>
      <c r="R21" s="106">
        <v>0</v>
      </c>
      <c r="S21" s="106">
        <v>0</v>
      </c>
      <c r="T21" s="106">
        <v>15.38</v>
      </c>
      <c r="U21" s="106">
        <v>8.27</v>
      </c>
      <c r="V21" s="106">
        <v>10.5</v>
      </c>
      <c r="W21" s="106">
        <v>0</v>
      </c>
      <c r="X21" s="106">
        <v>0</v>
      </c>
      <c r="Y21" s="106">
        <v>0</v>
      </c>
      <c r="Z21" s="107" t="str">
        <f t="shared" si="3"/>
        <v>-</v>
      </c>
    </row>
    <row r="22" spans="1:26" x14ac:dyDescent="0.25">
      <c r="A22" s="2" t="s">
        <v>23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5">
      <c r="A23" s="2" t="s">
        <v>24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</row>
    <row r="24" spans="1:26" x14ac:dyDescent="0.25">
      <c r="A24" s="3" t="s">
        <v>206</v>
      </c>
    </row>
  </sheetData>
  <mergeCells count="3">
    <mergeCell ref="A6:A7"/>
    <mergeCell ref="B6:M6"/>
    <mergeCell ref="N6:Z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36"/>
  <sheetViews>
    <sheetView showGridLines="0" zoomScale="70" zoomScaleNormal="70" workbookViewId="0">
      <pane xSplit="1" ySplit="7" topLeftCell="B8" activePane="bottomRight" state="frozen"/>
      <selection activeCell="Z5" sqref="Z5:AK5"/>
      <selection pane="topRight" activeCell="Z5" sqref="Z5:AK5"/>
      <selection pane="bottomLeft" activeCell="Z5" sqref="Z5:AK5"/>
      <selection pane="bottomRight" activeCell="K17" sqref="K17"/>
    </sheetView>
  </sheetViews>
  <sheetFormatPr baseColWidth="10" defaultRowHeight="15" x14ac:dyDescent="0.25"/>
  <cols>
    <col min="1" max="1" width="25.28515625" customWidth="1"/>
    <col min="4" max="25" width="11.42578125" style="279"/>
  </cols>
  <sheetData>
    <row r="1" spans="1:26" x14ac:dyDescent="0.25">
      <c r="A1" s="28" t="s">
        <v>198</v>
      </c>
    </row>
    <row r="2" spans="1:26" x14ac:dyDescent="0.25">
      <c r="A2" s="28"/>
    </row>
    <row r="3" spans="1:26" ht="15" customHeight="1" x14ac:dyDescent="0.25">
      <c r="A3" s="14" t="s">
        <v>115</v>
      </c>
    </row>
    <row r="4" spans="1:26" x14ac:dyDescent="0.25">
      <c r="A4" s="53" t="s">
        <v>254</v>
      </c>
    </row>
    <row r="5" spans="1:26" x14ac:dyDescent="0.25">
      <c r="A5" s="53" t="s">
        <v>211</v>
      </c>
    </row>
    <row r="6" spans="1:26" x14ac:dyDescent="0.25">
      <c r="A6" s="555" t="s">
        <v>26</v>
      </c>
      <c r="B6" s="519">
        <v>2018</v>
      </c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50">
        <v>2019</v>
      </c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</row>
    <row r="7" spans="1:26" ht="25.5" x14ac:dyDescent="0.25">
      <c r="A7" s="556"/>
      <c r="B7" s="503" t="s">
        <v>1</v>
      </c>
      <c r="C7" s="504" t="s">
        <v>2</v>
      </c>
      <c r="D7" s="503" t="s">
        <v>3</v>
      </c>
      <c r="E7" s="504" t="s">
        <v>4</v>
      </c>
      <c r="F7" s="429" t="s">
        <v>5</v>
      </c>
      <c r="G7" s="503" t="s">
        <v>6</v>
      </c>
      <c r="H7" s="503" t="s">
        <v>7</v>
      </c>
      <c r="I7" s="503" t="s">
        <v>8</v>
      </c>
      <c r="J7" s="503" t="s">
        <v>9</v>
      </c>
      <c r="K7" s="503" t="s">
        <v>10</v>
      </c>
      <c r="L7" s="503" t="s">
        <v>11</v>
      </c>
      <c r="M7" s="503" t="s">
        <v>12</v>
      </c>
      <c r="N7" s="397" t="s">
        <v>1</v>
      </c>
      <c r="O7" s="407" t="s">
        <v>2</v>
      </c>
      <c r="P7" s="397" t="s">
        <v>3</v>
      </c>
      <c r="Q7" s="407" t="s">
        <v>4</v>
      </c>
      <c r="R7" s="429" t="s">
        <v>5</v>
      </c>
      <c r="S7" s="436" t="s">
        <v>6</v>
      </c>
      <c r="T7" s="437" t="s">
        <v>7</v>
      </c>
      <c r="U7" s="439" t="s">
        <v>8</v>
      </c>
      <c r="V7" s="449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95" t="s">
        <v>13</v>
      </c>
      <c r="B8" s="99">
        <f t="shared" ref="B8:H8" si="0">SUM(B9:B33)</f>
        <v>15024.96855999999</v>
      </c>
      <c r="C8" s="100">
        <f t="shared" si="0"/>
        <v>30369.871880000006</v>
      </c>
      <c r="D8" s="100">
        <f t="shared" si="0"/>
        <v>45762.424950000001</v>
      </c>
      <c r="E8" s="100">
        <f t="shared" si="0"/>
        <v>38869.862319999993</v>
      </c>
      <c r="F8" s="100">
        <f t="shared" si="0"/>
        <v>36875.786669999987</v>
      </c>
      <c r="G8" s="100">
        <f t="shared" si="0"/>
        <v>39071.604719999996</v>
      </c>
      <c r="H8" s="100">
        <f t="shared" si="0"/>
        <v>16762.907535000006</v>
      </c>
      <c r="I8" s="100">
        <f t="shared" ref="I8:S8" si="1">SUM(I9:I33)</f>
        <v>16807.597634000009</v>
      </c>
      <c r="J8" s="100">
        <f t="shared" si="1"/>
        <v>7463.287980000001</v>
      </c>
      <c r="K8" s="100">
        <f t="shared" si="1"/>
        <v>20631.479700000004</v>
      </c>
      <c r="L8" s="100">
        <f t="shared" si="1"/>
        <v>17324.509788000003</v>
      </c>
      <c r="M8" s="100">
        <f>SUM(M9:M33)</f>
        <v>10066.040035000002</v>
      </c>
      <c r="N8" s="99">
        <f t="shared" si="1"/>
        <v>52783.279999999984</v>
      </c>
      <c r="O8" s="100">
        <f t="shared" si="1"/>
        <v>80988.98</v>
      </c>
      <c r="P8" s="100">
        <f t="shared" si="1"/>
        <v>56185.780000000006</v>
      </c>
      <c r="Q8" s="100">
        <f t="shared" si="1"/>
        <v>32247.15</v>
      </c>
      <c r="R8" s="100">
        <f t="shared" si="1"/>
        <v>25544.52</v>
      </c>
      <c r="S8" s="100">
        <f t="shared" si="1"/>
        <v>42426.61</v>
      </c>
      <c r="T8" s="100">
        <f t="shared" ref="T8:Y8" si="2">SUM(T9:T33)</f>
        <v>40756.379999999997</v>
      </c>
      <c r="U8" s="100">
        <f t="shared" si="2"/>
        <v>32885.03</v>
      </c>
      <c r="V8" s="100">
        <f t="shared" si="2"/>
        <v>26025.929999999997</v>
      </c>
      <c r="W8" s="100">
        <f t="shared" si="2"/>
        <v>31424.260000000002</v>
      </c>
      <c r="X8" s="100">
        <f t="shared" si="2"/>
        <v>22388.209999999995</v>
      </c>
      <c r="Y8" s="100">
        <f t="shared" si="2"/>
        <v>19777.91</v>
      </c>
      <c r="Z8" s="101">
        <f t="shared" ref="Z8:Z33" si="3">+IFERROR((Y8/M8-1)*100,"-")</f>
        <v>96.481535253500468</v>
      </c>
    </row>
    <row r="9" spans="1:26" x14ac:dyDescent="0.25">
      <c r="A9" s="176" t="s">
        <v>220</v>
      </c>
      <c r="B9" s="102">
        <v>20.68</v>
      </c>
      <c r="C9" s="277">
        <v>0</v>
      </c>
      <c r="D9" s="277">
        <v>0</v>
      </c>
      <c r="E9" s="277">
        <v>0</v>
      </c>
      <c r="F9" s="277">
        <v>0</v>
      </c>
      <c r="G9" s="277">
        <v>0</v>
      </c>
      <c r="H9" s="277">
        <v>0</v>
      </c>
      <c r="I9" s="277">
        <v>0</v>
      </c>
      <c r="J9" s="277">
        <v>0</v>
      </c>
      <c r="K9" s="277">
        <v>0</v>
      </c>
      <c r="L9" s="277">
        <v>0</v>
      </c>
      <c r="M9" s="277">
        <v>0</v>
      </c>
      <c r="N9" s="102">
        <v>1880.01</v>
      </c>
      <c r="O9" s="277">
        <v>1266.92</v>
      </c>
      <c r="P9" s="277">
        <v>1668.2</v>
      </c>
      <c r="Q9" s="277">
        <v>1836.6</v>
      </c>
      <c r="R9" s="277">
        <v>1641.52</v>
      </c>
      <c r="S9" s="277">
        <v>1380.3</v>
      </c>
      <c r="T9" s="277">
        <v>1594.03</v>
      </c>
      <c r="U9" s="277">
        <v>1489.3</v>
      </c>
      <c r="V9" s="277">
        <v>1707.02</v>
      </c>
      <c r="W9" s="277">
        <v>1496.31</v>
      </c>
      <c r="X9" s="277">
        <v>1578.82</v>
      </c>
      <c r="Y9" s="277">
        <v>1695.86</v>
      </c>
      <c r="Z9" s="103" t="str">
        <f t="shared" si="3"/>
        <v>-</v>
      </c>
    </row>
    <row r="10" spans="1:26" x14ac:dyDescent="0.25">
      <c r="A10" s="176" t="s">
        <v>116</v>
      </c>
      <c r="B10" s="102">
        <v>649.12378000000001</v>
      </c>
      <c r="C10" s="277">
        <v>1213.2298499999999</v>
      </c>
      <c r="D10" s="277">
        <v>713.33124999999995</v>
      </c>
      <c r="E10" s="277">
        <v>567.89382000000001</v>
      </c>
      <c r="F10" s="277">
        <v>701.46906999999999</v>
      </c>
      <c r="G10" s="277">
        <v>823.89328</v>
      </c>
      <c r="H10" s="277">
        <v>603.78998999999999</v>
      </c>
      <c r="I10" s="277">
        <v>760.25919999999996</v>
      </c>
      <c r="J10" s="277">
        <v>1081.43848</v>
      </c>
      <c r="K10" s="277">
        <v>755.00714000000005</v>
      </c>
      <c r="L10" s="277">
        <v>716.15459999999996</v>
      </c>
      <c r="M10" s="277">
        <v>837.22821999999996</v>
      </c>
      <c r="N10" s="102">
        <v>724.82</v>
      </c>
      <c r="O10" s="277">
        <v>550.79999999999995</v>
      </c>
      <c r="P10" s="277">
        <v>650</v>
      </c>
      <c r="Q10" s="277">
        <v>746.78</v>
      </c>
      <c r="R10" s="277">
        <v>646.78</v>
      </c>
      <c r="S10" s="277">
        <v>324.06</v>
      </c>
      <c r="T10" s="277">
        <v>675.66</v>
      </c>
      <c r="U10" s="277">
        <v>516.21</v>
      </c>
      <c r="V10" s="277">
        <v>479.25</v>
      </c>
      <c r="W10" s="277">
        <v>699.68</v>
      </c>
      <c r="X10" s="277">
        <v>569.01</v>
      </c>
      <c r="Y10" s="277">
        <v>485.95</v>
      </c>
      <c r="Z10" s="103">
        <f t="shared" si="3"/>
        <v>-41.957283761887531</v>
      </c>
    </row>
    <row r="11" spans="1:26" s="8" customFormat="1" x14ac:dyDescent="0.25">
      <c r="A11" s="509" t="s">
        <v>75</v>
      </c>
      <c r="B11" s="510">
        <v>0</v>
      </c>
      <c r="C11" s="435">
        <v>0</v>
      </c>
      <c r="D11" s="435">
        <v>0</v>
      </c>
      <c r="E11" s="435">
        <v>0</v>
      </c>
      <c r="F11" s="435">
        <v>0</v>
      </c>
      <c r="G11" s="435">
        <v>0</v>
      </c>
      <c r="H11" s="435">
        <v>0</v>
      </c>
      <c r="I11" s="435">
        <v>0</v>
      </c>
      <c r="J11" s="435">
        <v>0</v>
      </c>
      <c r="K11" s="435">
        <v>0</v>
      </c>
      <c r="L11" s="435">
        <v>0</v>
      </c>
      <c r="M11" s="435">
        <v>0</v>
      </c>
      <c r="N11" s="510">
        <v>77.47</v>
      </c>
      <c r="O11" s="435">
        <v>24.5</v>
      </c>
      <c r="P11" s="435">
        <v>61.61</v>
      </c>
      <c r="Q11" s="435">
        <v>26.32</v>
      </c>
      <c r="R11" s="435">
        <v>22.77</v>
      </c>
      <c r="S11" s="435">
        <v>21.19</v>
      </c>
      <c r="T11" s="435">
        <v>19.489999999999998</v>
      </c>
      <c r="U11" s="435">
        <v>62.15</v>
      </c>
      <c r="V11" s="435">
        <v>26.47</v>
      </c>
      <c r="W11" s="435">
        <v>30.47</v>
      </c>
      <c r="X11" s="435">
        <v>27.22</v>
      </c>
      <c r="Y11" s="435">
        <v>29.51</v>
      </c>
      <c r="Z11" s="511" t="str">
        <f t="shared" si="3"/>
        <v>-</v>
      </c>
    </row>
    <row r="12" spans="1:26" x14ac:dyDescent="0.25">
      <c r="A12" s="176" t="s">
        <v>60</v>
      </c>
      <c r="B12" s="102">
        <v>6598.4613799999943</v>
      </c>
      <c r="C12" s="277">
        <v>15454.556410000003</v>
      </c>
      <c r="D12" s="277">
        <v>16030.993400000008</v>
      </c>
      <c r="E12" s="277">
        <v>20220.838999999993</v>
      </c>
      <c r="F12" s="277">
        <v>20293.690699999988</v>
      </c>
      <c r="G12" s="277">
        <v>20234.656039999991</v>
      </c>
      <c r="H12" s="277">
        <v>8693.8262750000067</v>
      </c>
      <c r="I12" s="277">
        <v>5936.796234000004</v>
      </c>
      <c r="J12" s="277">
        <v>2889.8829499999988</v>
      </c>
      <c r="K12" s="277">
        <v>3477.5069099999987</v>
      </c>
      <c r="L12" s="277">
        <v>2854.0064180000004</v>
      </c>
      <c r="M12" s="277">
        <v>5099.7636150000008</v>
      </c>
      <c r="N12" s="102">
        <v>19921.560000000001</v>
      </c>
      <c r="O12" s="277">
        <v>18667.52</v>
      </c>
      <c r="P12" s="277">
        <v>24353.19</v>
      </c>
      <c r="Q12" s="277">
        <v>16725.02</v>
      </c>
      <c r="R12" s="277">
        <v>10723.88</v>
      </c>
      <c r="S12" s="277">
        <v>19817.98</v>
      </c>
      <c r="T12" s="277">
        <v>20666.259999999998</v>
      </c>
      <c r="U12" s="277">
        <v>15136.24</v>
      </c>
      <c r="V12" s="277">
        <v>10931.85</v>
      </c>
      <c r="W12" s="277">
        <v>10529.41</v>
      </c>
      <c r="X12" s="277">
        <v>8687.01</v>
      </c>
      <c r="Y12" s="277">
        <v>5711.57</v>
      </c>
      <c r="Z12" s="103">
        <f t="shared" si="3"/>
        <v>11.996759677261991</v>
      </c>
    </row>
    <row r="13" spans="1:26" x14ac:dyDescent="0.25">
      <c r="A13" s="176" t="s">
        <v>117</v>
      </c>
      <c r="B13" s="344">
        <v>2147.2799999999997</v>
      </c>
      <c r="C13" s="346">
        <v>5810.2240499999989</v>
      </c>
      <c r="D13" s="346">
        <v>5494.6620000000012</v>
      </c>
      <c r="E13" s="346">
        <v>7080.668999999999</v>
      </c>
      <c r="F13" s="346">
        <v>6114.01</v>
      </c>
      <c r="G13" s="346">
        <v>7001.5460000000012</v>
      </c>
      <c r="H13" s="346">
        <v>2065.8600000000006</v>
      </c>
      <c r="I13" s="346">
        <v>853.87699999999984</v>
      </c>
      <c r="J13" s="346">
        <v>109.425</v>
      </c>
      <c r="K13" s="346">
        <v>839.45500000000004</v>
      </c>
      <c r="L13" s="346">
        <v>562.73899999999992</v>
      </c>
      <c r="M13" s="346">
        <v>669.71799999999985</v>
      </c>
      <c r="N13" s="344">
        <v>6063.8</v>
      </c>
      <c r="O13" s="346">
        <v>5919.82</v>
      </c>
      <c r="P13" s="346">
        <v>8326.9500000000007</v>
      </c>
      <c r="Q13" s="346">
        <v>4124</v>
      </c>
      <c r="R13" s="346">
        <v>2562.2399999999998</v>
      </c>
      <c r="S13" s="346">
        <v>6501.66</v>
      </c>
      <c r="T13" s="346">
        <v>5257.97</v>
      </c>
      <c r="U13" s="346">
        <v>5335.32</v>
      </c>
      <c r="V13" s="346">
        <v>4377.83</v>
      </c>
      <c r="W13" s="346">
        <v>4490.53</v>
      </c>
      <c r="X13" s="346">
        <v>3249.34</v>
      </c>
      <c r="Y13" s="346">
        <v>2203.94</v>
      </c>
      <c r="Z13" s="345">
        <f t="shared" si="3"/>
        <v>229.08477896666963</v>
      </c>
    </row>
    <row r="14" spans="1:26" x14ac:dyDescent="0.25">
      <c r="A14" s="176" t="s">
        <v>205</v>
      </c>
      <c r="B14" s="344">
        <v>15.258000000000001</v>
      </c>
      <c r="C14" s="346">
        <v>305.51929999999999</v>
      </c>
      <c r="D14" s="346">
        <v>477.92009999999993</v>
      </c>
      <c r="E14" s="346">
        <v>795.29699999999991</v>
      </c>
      <c r="F14" s="346">
        <v>845.25299999999993</v>
      </c>
      <c r="G14" s="346">
        <v>376.59399999999999</v>
      </c>
      <c r="H14" s="346">
        <v>0</v>
      </c>
      <c r="I14" s="346">
        <v>0</v>
      </c>
      <c r="J14" s="346">
        <v>0</v>
      </c>
      <c r="K14" s="346">
        <v>0</v>
      </c>
      <c r="L14" s="346">
        <v>57.394999999999996</v>
      </c>
      <c r="M14" s="346">
        <v>39.844000000000001</v>
      </c>
      <c r="N14" s="344">
        <v>286.81</v>
      </c>
      <c r="O14" s="346">
        <v>562.39</v>
      </c>
      <c r="P14" s="346">
        <v>1048.05</v>
      </c>
      <c r="Q14" s="346">
        <v>822.78</v>
      </c>
      <c r="R14" s="346">
        <v>563.84</v>
      </c>
      <c r="S14" s="346">
        <v>37.5</v>
      </c>
      <c r="T14" s="346">
        <v>14.14</v>
      </c>
      <c r="U14" s="346">
        <v>1.07</v>
      </c>
      <c r="V14" s="346">
        <v>0</v>
      </c>
      <c r="W14" s="346">
        <v>23.86</v>
      </c>
      <c r="X14" s="346">
        <v>4.84</v>
      </c>
      <c r="Y14" s="346">
        <v>389.93</v>
      </c>
      <c r="Z14" s="345">
        <f t="shared" si="3"/>
        <v>878.64170264029701</v>
      </c>
    </row>
    <row r="15" spans="1:26" s="279" customFormat="1" x14ac:dyDescent="0.25">
      <c r="A15" s="176" t="s">
        <v>240</v>
      </c>
      <c r="B15" s="344">
        <v>351.4434</v>
      </c>
      <c r="C15" s="346">
        <v>902.15819999999985</v>
      </c>
      <c r="D15" s="346">
        <v>1063.0199</v>
      </c>
      <c r="E15" s="346">
        <v>1216.1735999999996</v>
      </c>
      <c r="F15" s="346">
        <v>1700.7982999999999</v>
      </c>
      <c r="G15" s="346">
        <v>1265.7860000000001</v>
      </c>
      <c r="H15" s="346">
        <v>700.91177000000005</v>
      </c>
      <c r="I15" s="346">
        <v>558.95610000000011</v>
      </c>
      <c r="J15" s="346">
        <v>431.98649999999998</v>
      </c>
      <c r="K15" s="346">
        <v>632.82900000000006</v>
      </c>
      <c r="L15" s="346">
        <v>465.13599999999997</v>
      </c>
      <c r="M15" s="346">
        <v>297.18559999999997</v>
      </c>
      <c r="N15" s="344">
        <v>1608.31</v>
      </c>
      <c r="O15" s="346">
        <v>1577.22</v>
      </c>
      <c r="P15" s="346">
        <v>2066.73</v>
      </c>
      <c r="Q15" s="346">
        <v>1047.3</v>
      </c>
      <c r="R15" s="346">
        <v>1109.45</v>
      </c>
      <c r="S15" s="346">
        <v>1577.5</v>
      </c>
      <c r="T15" s="346">
        <v>1573.64</v>
      </c>
      <c r="U15" s="346">
        <v>1378.85</v>
      </c>
      <c r="V15" s="346">
        <v>1364</v>
      </c>
      <c r="W15" s="346">
        <v>1190.8599999999999</v>
      </c>
      <c r="X15" s="346">
        <v>357.96</v>
      </c>
      <c r="Y15" s="346">
        <v>779.34</v>
      </c>
      <c r="Z15" s="345">
        <f t="shared" si="3"/>
        <v>162.24016237664279</v>
      </c>
    </row>
    <row r="16" spans="1:26" s="279" customFormat="1" x14ac:dyDescent="0.25">
      <c r="A16" s="176" t="s">
        <v>237</v>
      </c>
      <c r="B16" s="344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0</v>
      </c>
      <c r="K16" s="346">
        <v>0</v>
      </c>
      <c r="L16" s="346">
        <v>0</v>
      </c>
      <c r="M16" s="346">
        <v>0</v>
      </c>
      <c r="N16" s="344">
        <v>309.8</v>
      </c>
      <c r="O16" s="346">
        <v>563.91999999999996</v>
      </c>
      <c r="P16" s="346">
        <v>616.32000000000005</v>
      </c>
      <c r="Q16" s="346">
        <v>387.88</v>
      </c>
      <c r="R16" s="346">
        <v>364.3</v>
      </c>
      <c r="S16" s="346">
        <v>550.59</v>
      </c>
      <c r="T16" s="346">
        <v>286.12</v>
      </c>
      <c r="U16" s="346">
        <v>236.22</v>
      </c>
      <c r="V16" s="346">
        <v>0</v>
      </c>
      <c r="W16" s="346">
        <v>0</v>
      </c>
      <c r="X16" s="346">
        <v>242.8</v>
      </c>
      <c r="Y16" s="346">
        <v>239.95</v>
      </c>
      <c r="Z16" s="345" t="str">
        <f t="shared" si="3"/>
        <v>-</v>
      </c>
    </row>
    <row r="17" spans="1:26" x14ac:dyDescent="0.25">
      <c r="A17" s="176" t="s">
        <v>62</v>
      </c>
      <c r="B17" s="344">
        <v>251.18599999999995</v>
      </c>
      <c r="C17" s="313">
        <v>1835.9549999999999</v>
      </c>
      <c r="D17" s="313">
        <v>8336.44</v>
      </c>
      <c r="E17" s="313">
        <v>1509.1310000000003</v>
      </c>
      <c r="F17" s="313">
        <v>313.54200000000003</v>
      </c>
      <c r="G17" s="313">
        <v>1312.0890000000002</v>
      </c>
      <c r="H17" s="313">
        <v>917.43399999999997</v>
      </c>
      <c r="I17" s="313">
        <v>1590.7660000000001</v>
      </c>
      <c r="J17" s="313">
        <v>135.12800000000001</v>
      </c>
      <c r="K17" s="313">
        <v>3392.83</v>
      </c>
      <c r="L17" s="313">
        <v>3144.1579999999999</v>
      </c>
      <c r="M17" s="313">
        <v>368.83600000000001</v>
      </c>
      <c r="N17" s="344">
        <v>5649.64</v>
      </c>
      <c r="O17" s="313">
        <v>14814</v>
      </c>
      <c r="P17" s="313">
        <v>5423.85</v>
      </c>
      <c r="Q17" s="313">
        <v>2450.58</v>
      </c>
      <c r="R17" s="313">
        <v>2153.46</v>
      </c>
      <c r="S17" s="313">
        <v>791.64</v>
      </c>
      <c r="T17" s="313">
        <v>1146.4100000000001</v>
      </c>
      <c r="U17" s="313">
        <v>241.35</v>
      </c>
      <c r="V17" s="313">
        <v>58.61</v>
      </c>
      <c r="W17" s="313">
        <v>1548.85</v>
      </c>
      <c r="X17" s="313">
        <v>1377.89</v>
      </c>
      <c r="Y17" s="313">
        <v>1440.94</v>
      </c>
      <c r="Z17" s="345">
        <f t="shared" si="3"/>
        <v>290.67227710960969</v>
      </c>
    </row>
    <row r="18" spans="1:26" x14ac:dyDescent="0.25">
      <c r="A18" s="176" t="s">
        <v>63</v>
      </c>
      <c r="B18" s="344">
        <v>185.43219999999999</v>
      </c>
      <c r="C18" s="313">
        <v>105.06880000000001</v>
      </c>
      <c r="D18" s="313">
        <v>344.27410000000003</v>
      </c>
      <c r="E18" s="313">
        <v>283.83</v>
      </c>
      <c r="F18" s="313">
        <v>282.36699999999996</v>
      </c>
      <c r="G18" s="313">
        <v>578.78</v>
      </c>
      <c r="H18" s="313">
        <v>0</v>
      </c>
      <c r="I18" s="313">
        <v>288.85700000000003</v>
      </c>
      <c r="J18" s="313">
        <v>6.4740000000000002</v>
      </c>
      <c r="K18" s="313">
        <v>170.55600000000004</v>
      </c>
      <c r="L18" s="313">
        <v>258.17700000000002</v>
      </c>
      <c r="M18" s="313">
        <v>4.1509999999999998</v>
      </c>
      <c r="N18" s="344">
        <v>92.86</v>
      </c>
      <c r="O18" s="313">
        <v>612.96</v>
      </c>
      <c r="P18" s="313">
        <v>0</v>
      </c>
      <c r="Q18" s="313">
        <v>149.72</v>
      </c>
      <c r="R18" s="313">
        <v>364.72</v>
      </c>
      <c r="S18" s="313">
        <v>522.45000000000005</v>
      </c>
      <c r="T18" s="313">
        <v>413.81</v>
      </c>
      <c r="U18" s="313">
        <v>544.48</v>
      </c>
      <c r="V18" s="313">
        <v>212.15</v>
      </c>
      <c r="W18" s="313">
        <v>296.93</v>
      </c>
      <c r="X18" s="313">
        <v>179.77</v>
      </c>
      <c r="Y18" s="313">
        <v>258.01</v>
      </c>
      <c r="Z18" s="345">
        <f t="shared" si="3"/>
        <v>6115.6106962177792</v>
      </c>
    </row>
    <row r="19" spans="1:26" x14ac:dyDescent="0.25">
      <c r="A19" s="176" t="s">
        <v>64</v>
      </c>
      <c r="B19" s="344">
        <v>179.78160000000003</v>
      </c>
      <c r="C19" s="313">
        <v>21.2362</v>
      </c>
      <c r="D19" s="313">
        <v>55.731999999999999</v>
      </c>
      <c r="E19" s="313">
        <v>108.17670000000003</v>
      </c>
      <c r="F19" s="313">
        <v>129.16559999999998</v>
      </c>
      <c r="G19" s="313">
        <v>106.62129999999999</v>
      </c>
      <c r="H19" s="313">
        <v>60.436500000000002</v>
      </c>
      <c r="I19" s="313">
        <v>156.86045000000001</v>
      </c>
      <c r="J19" s="313">
        <v>146.07835000000003</v>
      </c>
      <c r="K19" s="313">
        <v>170.5498</v>
      </c>
      <c r="L19" s="313">
        <v>114.95599999999999</v>
      </c>
      <c r="M19" s="313">
        <v>84.106500000000011</v>
      </c>
      <c r="N19" s="344">
        <v>40.700000000000003</v>
      </c>
      <c r="O19" s="313">
        <v>51.48</v>
      </c>
      <c r="P19" s="313">
        <v>15.71</v>
      </c>
      <c r="Q19" s="313">
        <v>38.28</v>
      </c>
      <c r="R19" s="313">
        <v>88.69</v>
      </c>
      <c r="S19" s="313">
        <v>154.77000000000001</v>
      </c>
      <c r="T19" s="313">
        <v>144.22999999999999</v>
      </c>
      <c r="U19" s="313">
        <v>54.91</v>
      </c>
      <c r="V19" s="313">
        <v>69.02</v>
      </c>
      <c r="W19" s="313">
        <v>114.18</v>
      </c>
      <c r="X19" s="313">
        <v>62.28</v>
      </c>
      <c r="Y19" s="313">
        <v>80.989999999999995</v>
      </c>
      <c r="Z19" s="345">
        <f t="shared" si="3"/>
        <v>-3.7054211030063233</v>
      </c>
    </row>
    <row r="20" spans="1:26" s="279" customFormat="1" x14ac:dyDescent="0.25">
      <c r="A20" s="176" t="s">
        <v>238</v>
      </c>
      <c r="B20" s="344">
        <v>68.245999999999995</v>
      </c>
      <c r="C20" s="313">
        <v>291.12900000000002</v>
      </c>
      <c r="D20" s="313">
        <v>686.71</v>
      </c>
      <c r="E20" s="313">
        <v>166.63200000000001</v>
      </c>
      <c r="F20" s="313">
        <v>232.59199999999998</v>
      </c>
      <c r="G20" s="313">
        <v>47.894999999999996</v>
      </c>
      <c r="H20" s="313">
        <v>48.900999999999996</v>
      </c>
      <c r="I20" s="313">
        <v>144.834</v>
      </c>
      <c r="J20" s="313">
        <v>134.95600000000002</v>
      </c>
      <c r="K20" s="313">
        <v>301.27800000000002</v>
      </c>
      <c r="L20" s="313">
        <v>204.977</v>
      </c>
      <c r="M20" s="313">
        <v>71.531999999999996</v>
      </c>
      <c r="N20" s="344">
        <v>144.88</v>
      </c>
      <c r="O20" s="313">
        <v>235.76</v>
      </c>
      <c r="P20" s="313">
        <v>413.47</v>
      </c>
      <c r="Q20" s="313">
        <v>257.54000000000002</v>
      </c>
      <c r="R20" s="313">
        <v>157.47999999999999</v>
      </c>
      <c r="S20" s="313">
        <v>204.04</v>
      </c>
      <c r="T20" s="313">
        <v>182.25</v>
      </c>
      <c r="U20" s="313">
        <v>23.9</v>
      </c>
      <c r="V20" s="313">
        <v>33.72</v>
      </c>
      <c r="W20" s="313">
        <v>74.260000000000005</v>
      </c>
      <c r="X20" s="313">
        <v>184.05</v>
      </c>
      <c r="Y20" s="313">
        <v>9.11</v>
      </c>
      <c r="Z20" s="345">
        <f t="shared" si="3"/>
        <v>-87.264441089302693</v>
      </c>
    </row>
    <row r="21" spans="1:26" x14ac:dyDescent="0.25">
      <c r="A21" s="176" t="s">
        <v>118</v>
      </c>
      <c r="B21" s="344">
        <v>0</v>
      </c>
      <c r="C21" s="313">
        <v>0</v>
      </c>
      <c r="D21" s="313">
        <v>0</v>
      </c>
      <c r="E21" s="313">
        <v>0</v>
      </c>
      <c r="F21" s="313">
        <v>0</v>
      </c>
      <c r="G21" s="313">
        <v>0</v>
      </c>
      <c r="H21" s="313">
        <v>0</v>
      </c>
      <c r="I21" s="313">
        <v>0</v>
      </c>
      <c r="J21" s="313">
        <v>0</v>
      </c>
      <c r="K21" s="313">
        <v>18.61</v>
      </c>
      <c r="L21" s="313">
        <v>0</v>
      </c>
      <c r="M21" s="313">
        <v>0</v>
      </c>
      <c r="N21" s="344">
        <v>0</v>
      </c>
      <c r="O21" s="313">
        <v>39.340000000000003</v>
      </c>
      <c r="P21" s="313">
        <v>0</v>
      </c>
      <c r="Q21" s="313">
        <v>0</v>
      </c>
      <c r="R21" s="313">
        <v>0</v>
      </c>
      <c r="S21" s="313">
        <v>0</v>
      </c>
      <c r="T21" s="313">
        <v>0</v>
      </c>
      <c r="U21" s="313">
        <v>11.08</v>
      </c>
      <c r="V21" s="313">
        <v>0</v>
      </c>
      <c r="W21" s="313">
        <v>0</v>
      </c>
      <c r="X21" s="313">
        <v>0</v>
      </c>
      <c r="Y21" s="313">
        <v>0</v>
      </c>
      <c r="Z21" s="345" t="str">
        <f t="shared" si="3"/>
        <v>-</v>
      </c>
    </row>
    <row r="22" spans="1:26" x14ac:dyDescent="0.25">
      <c r="A22" s="176" t="s">
        <v>68</v>
      </c>
      <c r="B22" s="102">
        <v>2361.8945999999964</v>
      </c>
      <c r="C22" s="277">
        <v>2424.5740999999975</v>
      </c>
      <c r="D22" s="277">
        <v>8541.355099999997</v>
      </c>
      <c r="E22" s="277">
        <v>3625.4422000000018</v>
      </c>
      <c r="F22" s="277">
        <v>2774.1539999999995</v>
      </c>
      <c r="G22" s="277">
        <v>3719.9334999999996</v>
      </c>
      <c r="H22" s="277">
        <v>2027.5955000000004</v>
      </c>
      <c r="I22" s="277">
        <v>2972.4124999999999</v>
      </c>
      <c r="J22" s="277">
        <v>897.2684999999999</v>
      </c>
      <c r="K22" s="277">
        <v>6343.4580499999993</v>
      </c>
      <c r="L22" s="277">
        <v>4686.3988700000027</v>
      </c>
      <c r="M22" s="277">
        <v>1299.9129999999996</v>
      </c>
      <c r="N22" s="102">
        <v>10376.030000000001</v>
      </c>
      <c r="O22" s="277">
        <v>24193.27</v>
      </c>
      <c r="P22" s="277">
        <v>5830.13</v>
      </c>
      <c r="Q22" s="277">
        <v>580.76</v>
      </c>
      <c r="R22" s="277">
        <v>2081.5500000000002</v>
      </c>
      <c r="S22" s="277">
        <v>3529.23</v>
      </c>
      <c r="T22" s="277">
        <v>2869.26</v>
      </c>
      <c r="U22" s="277">
        <v>3000.41</v>
      </c>
      <c r="V22" s="277">
        <v>2054.5700000000002</v>
      </c>
      <c r="W22" s="277">
        <v>3203.79</v>
      </c>
      <c r="X22" s="277">
        <v>1438.55</v>
      </c>
      <c r="Y22" s="277">
        <v>2290.8200000000002</v>
      </c>
      <c r="Z22" s="103">
        <f t="shared" si="3"/>
        <v>76.228716844896624</v>
      </c>
    </row>
    <row r="23" spans="1:26" s="8" customFormat="1" x14ac:dyDescent="0.25">
      <c r="A23" s="509" t="s">
        <v>224</v>
      </c>
      <c r="B23" s="510">
        <v>0</v>
      </c>
      <c r="C23" s="435">
        <v>0</v>
      </c>
      <c r="D23" s="435">
        <v>0</v>
      </c>
      <c r="E23" s="435">
        <v>0</v>
      </c>
      <c r="F23" s="435">
        <v>0</v>
      </c>
      <c r="G23" s="435">
        <v>0</v>
      </c>
      <c r="H23" s="435">
        <v>0</v>
      </c>
      <c r="I23" s="435">
        <v>0</v>
      </c>
      <c r="J23" s="435">
        <v>0</v>
      </c>
      <c r="K23" s="435">
        <v>0</v>
      </c>
      <c r="L23" s="435">
        <v>0</v>
      </c>
      <c r="M23" s="435">
        <v>0</v>
      </c>
      <c r="N23" s="510">
        <v>0</v>
      </c>
      <c r="O23" s="435">
        <v>18.37</v>
      </c>
      <c r="P23" s="435">
        <v>7.44</v>
      </c>
      <c r="Q23" s="435">
        <v>0</v>
      </c>
      <c r="R23" s="435">
        <v>0</v>
      </c>
      <c r="S23" s="435">
        <v>0</v>
      </c>
      <c r="T23" s="435">
        <v>0.75</v>
      </c>
      <c r="U23" s="435">
        <v>0</v>
      </c>
      <c r="V23" s="435">
        <v>0</v>
      </c>
      <c r="W23" s="435">
        <v>0</v>
      </c>
      <c r="X23" s="435">
        <v>0</v>
      </c>
      <c r="Y23" s="435">
        <v>0</v>
      </c>
      <c r="Z23" s="511" t="str">
        <f t="shared" si="3"/>
        <v>-</v>
      </c>
    </row>
    <row r="24" spans="1:26" s="8" customFormat="1" x14ac:dyDescent="0.25">
      <c r="A24" s="509" t="s">
        <v>267</v>
      </c>
      <c r="B24" s="510">
        <v>798.91999999999985</v>
      </c>
      <c r="C24" s="435">
        <v>830.78</v>
      </c>
      <c r="D24" s="435">
        <v>1021.2300000000001</v>
      </c>
      <c r="E24" s="435">
        <v>1505.4500000000003</v>
      </c>
      <c r="F24" s="435">
        <v>1617.6200000000003</v>
      </c>
      <c r="G24" s="435">
        <v>1734.22</v>
      </c>
      <c r="H24" s="435">
        <v>959.94999999999993</v>
      </c>
      <c r="I24" s="435">
        <v>859.7600000000001</v>
      </c>
      <c r="J24" s="435">
        <v>790.32000000000028</v>
      </c>
      <c r="K24" s="435">
        <v>1207.5499999999997</v>
      </c>
      <c r="L24" s="435">
        <v>841.84999999999991</v>
      </c>
      <c r="M24" s="435">
        <v>278.29000000000002</v>
      </c>
      <c r="N24" s="510">
        <v>1147.4100000000001</v>
      </c>
      <c r="O24" s="435">
        <v>1326.62</v>
      </c>
      <c r="P24" s="435">
        <v>1131.49</v>
      </c>
      <c r="Q24" s="435">
        <v>617.84</v>
      </c>
      <c r="R24" s="435">
        <v>1317.57</v>
      </c>
      <c r="S24" s="435">
        <v>1197.8900000000001</v>
      </c>
      <c r="T24" s="435">
        <v>2026.54</v>
      </c>
      <c r="U24" s="435">
        <v>1863.37</v>
      </c>
      <c r="V24" s="435">
        <v>1589.87</v>
      </c>
      <c r="W24" s="435">
        <v>2208.2199999999998</v>
      </c>
      <c r="X24" s="435">
        <v>1102.8599999999999</v>
      </c>
      <c r="Y24" s="435">
        <v>1304.57</v>
      </c>
      <c r="Z24" s="511">
        <f t="shared" si="3"/>
        <v>368.78076826332239</v>
      </c>
    </row>
    <row r="25" spans="1:26" s="8" customFormat="1" x14ac:dyDescent="0.25">
      <c r="A25" s="509" t="s">
        <v>119</v>
      </c>
      <c r="B25" s="510">
        <v>0</v>
      </c>
      <c r="C25" s="435">
        <v>0</v>
      </c>
      <c r="D25" s="435">
        <v>0</v>
      </c>
      <c r="E25" s="435">
        <v>0</v>
      </c>
      <c r="F25" s="435">
        <v>0</v>
      </c>
      <c r="G25" s="435">
        <v>0</v>
      </c>
      <c r="H25" s="435">
        <v>0</v>
      </c>
      <c r="I25" s="435">
        <v>0</v>
      </c>
      <c r="J25" s="435">
        <v>0</v>
      </c>
      <c r="K25" s="435">
        <v>0</v>
      </c>
      <c r="L25" s="435">
        <v>0</v>
      </c>
      <c r="M25" s="435">
        <v>0</v>
      </c>
      <c r="N25" s="510">
        <v>109.95</v>
      </c>
      <c r="O25" s="435">
        <v>121.21</v>
      </c>
      <c r="P25" s="435">
        <v>137.1</v>
      </c>
      <c r="Q25" s="435">
        <v>56.95</v>
      </c>
      <c r="R25" s="435">
        <v>99.23</v>
      </c>
      <c r="S25" s="435">
        <v>70.42</v>
      </c>
      <c r="T25" s="435">
        <v>0</v>
      </c>
      <c r="U25" s="435">
        <v>131.19</v>
      </c>
      <c r="V25" s="435">
        <v>66.010000000000005</v>
      </c>
      <c r="W25" s="435">
        <v>106.33</v>
      </c>
      <c r="X25" s="435">
        <v>67.48</v>
      </c>
      <c r="Y25" s="435">
        <v>78.010000000000005</v>
      </c>
      <c r="Z25" s="511" t="str">
        <f t="shared" si="3"/>
        <v>-</v>
      </c>
    </row>
    <row r="26" spans="1:26" s="8" customFormat="1" x14ac:dyDescent="0.25">
      <c r="A26" s="509" t="s">
        <v>80</v>
      </c>
      <c r="B26" s="510">
        <v>0</v>
      </c>
      <c r="C26" s="435">
        <v>0</v>
      </c>
      <c r="D26" s="435">
        <v>0</v>
      </c>
      <c r="E26" s="435">
        <v>0</v>
      </c>
      <c r="F26" s="435">
        <v>0</v>
      </c>
      <c r="G26" s="435">
        <v>0</v>
      </c>
      <c r="H26" s="435">
        <v>0</v>
      </c>
      <c r="I26" s="435">
        <v>0</v>
      </c>
      <c r="J26" s="435">
        <v>0</v>
      </c>
      <c r="K26" s="435">
        <v>0</v>
      </c>
      <c r="L26" s="435">
        <v>0</v>
      </c>
      <c r="M26" s="435">
        <v>0</v>
      </c>
      <c r="N26" s="510">
        <v>0</v>
      </c>
      <c r="O26" s="435">
        <v>0</v>
      </c>
      <c r="P26" s="435">
        <v>0</v>
      </c>
      <c r="Q26" s="435">
        <v>0</v>
      </c>
      <c r="R26" s="435">
        <v>0</v>
      </c>
      <c r="S26" s="435">
        <v>0</v>
      </c>
      <c r="T26" s="435">
        <v>0</v>
      </c>
      <c r="U26" s="435">
        <v>0</v>
      </c>
      <c r="V26" s="435">
        <v>0</v>
      </c>
      <c r="W26" s="435">
        <v>0</v>
      </c>
      <c r="X26" s="435">
        <v>0</v>
      </c>
      <c r="Y26" s="435">
        <v>0</v>
      </c>
      <c r="Z26" s="511" t="str">
        <f t="shared" si="3"/>
        <v>-</v>
      </c>
    </row>
    <row r="27" spans="1:26" s="8" customFormat="1" x14ac:dyDescent="0.25">
      <c r="A27" s="509" t="s">
        <v>81</v>
      </c>
      <c r="B27" s="510">
        <v>0</v>
      </c>
      <c r="C27" s="435">
        <v>0</v>
      </c>
      <c r="D27" s="435">
        <v>1784.6699999999998</v>
      </c>
      <c r="E27" s="435">
        <v>0</v>
      </c>
      <c r="F27" s="435">
        <v>0</v>
      </c>
      <c r="G27" s="435">
        <v>0</v>
      </c>
      <c r="H27" s="435">
        <v>0</v>
      </c>
      <c r="I27" s="435">
        <v>2098.7599999999998</v>
      </c>
      <c r="J27" s="435">
        <v>0</v>
      </c>
      <c r="K27" s="435">
        <v>1859.2</v>
      </c>
      <c r="L27" s="435">
        <v>2065.3020000000001</v>
      </c>
      <c r="M27" s="435">
        <v>0</v>
      </c>
      <c r="N27" s="510">
        <v>2832.28</v>
      </c>
      <c r="O27" s="435">
        <v>8520.86</v>
      </c>
      <c r="P27" s="435">
        <v>2890.03</v>
      </c>
      <c r="Q27" s="435">
        <v>0</v>
      </c>
      <c r="R27" s="435">
        <v>0</v>
      </c>
      <c r="S27" s="435">
        <v>0</v>
      </c>
      <c r="T27" s="435">
        <v>0</v>
      </c>
      <c r="U27" s="435">
        <v>0</v>
      </c>
      <c r="V27" s="435">
        <v>0</v>
      </c>
      <c r="W27" s="435">
        <v>3030.39</v>
      </c>
      <c r="X27" s="435">
        <v>0</v>
      </c>
      <c r="Y27" s="435">
        <v>0</v>
      </c>
      <c r="Z27" s="511" t="str">
        <f t="shared" si="3"/>
        <v>-</v>
      </c>
    </row>
    <row r="28" spans="1:26" x14ac:dyDescent="0.25">
      <c r="A28" s="112" t="s">
        <v>69</v>
      </c>
      <c r="B28" s="102">
        <v>58.53</v>
      </c>
      <c r="C28" s="277">
        <v>34.371769999999998</v>
      </c>
      <c r="D28" s="277">
        <v>179.37360000000001</v>
      </c>
      <c r="E28" s="277">
        <v>141.22</v>
      </c>
      <c r="F28" s="277">
        <v>224.14000000000001</v>
      </c>
      <c r="G28" s="277">
        <v>35.388600000000004</v>
      </c>
      <c r="H28" s="277">
        <v>94.444500000000005</v>
      </c>
      <c r="I28" s="277">
        <v>103.25399999999999</v>
      </c>
      <c r="J28" s="277">
        <v>70.06</v>
      </c>
      <c r="K28" s="277">
        <v>113.29</v>
      </c>
      <c r="L28" s="277">
        <v>69.790999999999997</v>
      </c>
      <c r="M28" s="277">
        <v>78.587999999999994</v>
      </c>
      <c r="N28" s="102">
        <v>63.35</v>
      </c>
      <c r="O28" s="277">
        <v>514.11</v>
      </c>
      <c r="P28" s="277">
        <v>301.86</v>
      </c>
      <c r="Q28" s="277">
        <v>147.75</v>
      </c>
      <c r="R28" s="277">
        <v>335.93</v>
      </c>
      <c r="S28" s="277">
        <v>839.85</v>
      </c>
      <c r="T28" s="277">
        <v>843.08</v>
      </c>
      <c r="U28" s="277">
        <v>100.26</v>
      </c>
      <c r="V28" s="277">
        <v>553.91</v>
      </c>
      <c r="W28" s="277">
        <v>478.02</v>
      </c>
      <c r="X28" s="277">
        <v>260.42</v>
      </c>
      <c r="Y28" s="277">
        <v>275.37</v>
      </c>
      <c r="Z28" s="103">
        <f t="shared" si="3"/>
        <v>250.39700717666821</v>
      </c>
    </row>
    <row r="29" spans="1:26" x14ac:dyDescent="0.25">
      <c r="A29" s="112" t="s">
        <v>83</v>
      </c>
      <c r="B29" s="102">
        <v>0</v>
      </c>
      <c r="C29" s="277">
        <v>0</v>
      </c>
      <c r="D29" s="277">
        <v>0</v>
      </c>
      <c r="E29" s="277">
        <v>0</v>
      </c>
      <c r="F29" s="277">
        <v>0</v>
      </c>
      <c r="G29" s="277">
        <v>0</v>
      </c>
      <c r="H29" s="277">
        <v>0</v>
      </c>
      <c r="I29" s="277">
        <v>0</v>
      </c>
      <c r="J29" s="277">
        <v>0</v>
      </c>
      <c r="K29" s="277">
        <v>0</v>
      </c>
      <c r="L29" s="277">
        <v>0</v>
      </c>
      <c r="M29" s="277">
        <v>0</v>
      </c>
      <c r="N29" s="102">
        <v>120.63</v>
      </c>
      <c r="O29" s="277">
        <v>126.94</v>
      </c>
      <c r="P29" s="277">
        <v>85.61</v>
      </c>
      <c r="Q29" s="277">
        <v>314.36</v>
      </c>
      <c r="R29" s="277">
        <v>86.38</v>
      </c>
      <c r="S29" s="277">
        <v>383.58</v>
      </c>
      <c r="T29" s="277">
        <v>184.98</v>
      </c>
      <c r="U29" s="277">
        <v>130.24</v>
      </c>
      <c r="V29" s="277">
        <v>304.70999999999998</v>
      </c>
      <c r="W29" s="277">
        <v>255.42</v>
      </c>
      <c r="X29" s="277">
        <v>138.06</v>
      </c>
      <c r="Y29" s="277">
        <v>520.57000000000005</v>
      </c>
      <c r="Z29" s="103" t="str">
        <f t="shared" si="3"/>
        <v>-</v>
      </c>
    </row>
    <row r="30" spans="1:26" x14ac:dyDescent="0.25">
      <c r="A30" s="112" t="s">
        <v>239</v>
      </c>
      <c r="B30" s="102">
        <v>99.590000000000018</v>
      </c>
      <c r="C30" s="277">
        <v>104.8194</v>
      </c>
      <c r="D30" s="277">
        <v>267.76849999999996</v>
      </c>
      <c r="E30" s="277">
        <v>430.91599999999994</v>
      </c>
      <c r="F30" s="277">
        <v>374.20600000000002</v>
      </c>
      <c r="G30" s="277">
        <v>326.07500000000005</v>
      </c>
      <c r="H30" s="277">
        <v>0</v>
      </c>
      <c r="I30" s="277">
        <v>40.120000000000005</v>
      </c>
      <c r="J30" s="277">
        <v>0</v>
      </c>
      <c r="K30" s="277">
        <v>0</v>
      </c>
      <c r="L30" s="277">
        <v>0</v>
      </c>
      <c r="M30" s="277">
        <v>99.155000000000001</v>
      </c>
      <c r="N30" s="102">
        <v>132.88</v>
      </c>
      <c r="O30" s="277">
        <v>223.78</v>
      </c>
      <c r="P30" s="277">
        <v>202.69</v>
      </c>
      <c r="Q30" s="277">
        <v>274.11</v>
      </c>
      <c r="R30" s="277">
        <v>204.72</v>
      </c>
      <c r="S30" s="277">
        <v>889.62</v>
      </c>
      <c r="T30" s="277">
        <v>302.7</v>
      </c>
      <c r="U30" s="277">
        <v>341.41</v>
      </c>
      <c r="V30" s="277">
        <v>585.79999999999995</v>
      </c>
      <c r="W30" s="277">
        <v>288.33</v>
      </c>
      <c r="X30" s="277">
        <v>624.89</v>
      </c>
      <c r="Y30" s="277">
        <v>279.64999999999998</v>
      </c>
      <c r="Z30" s="103">
        <f t="shared" si="3"/>
        <v>182.03318037416162</v>
      </c>
    </row>
    <row r="31" spans="1:26" x14ac:dyDescent="0.25">
      <c r="A31" s="112" t="s">
        <v>92</v>
      </c>
      <c r="B31" s="102">
        <v>91.896000000000015</v>
      </c>
      <c r="C31" s="277">
        <v>255.27200000000002</v>
      </c>
      <c r="D31" s="277">
        <v>184.2</v>
      </c>
      <c r="E31" s="277">
        <v>330.00400000000002</v>
      </c>
      <c r="F31" s="277">
        <v>260.42500000000001</v>
      </c>
      <c r="G31" s="277">
        <v>260.42500000000001</v>
      </c>
      <c r="H31" s="277">
        <v>116.57199999999999</v>
      </c>
      <c r="I31" s="277">
        <v>103.1699</v>
      </c>
      <c r="J31" s="277">
        <v>64.768000000000015</v>
      </c>
      <c r="K31" s="277">
        <v>283.42400000000004</v>
      </c>
      <c r="L31" s="277">
        <v>85.358900000000006</v>
      </c>
      <c r="M31" s="277">
        <v>0</v>
      </c>
      <c r="N31" s="102">
        <v>0</v>
      </c>
      <c r="O31" s="277">
        <v>248.73</v>
      </c>
      <c r="P31" s="277">
        <v>118.32</v>
      </c>
      <c r="Q31" s="277">
        <v>90.44</v>
      </c>
      <c r="R31" s="277">
        <v>166.73</v>
      </c>
      <c r="S31" s="277">
        <v>583.46</v>
      </c>
      <c r="T31" s="277">
        <v>69.819999999999993</v>
      </c>
      <c r="U31" s="277">
        <v>308.77999999999997</v>
      </c>
      <c r="V31" s="277">
        <v>173.63</v>
      </c>
      <c r="W31" s="277">
        <v>151.61000000000001</v>
      </c>
      <c r="X31" s="277">
        <v>326.14999999999998</v>
      </c>
      <c r="Y31" s="277">
        <v>105.76</v>
      </c>
      <c r="Z31" s="103" t="str">
        <f t="shared" si="3"/>
        <v>-</v>
      </c>
    </row>
    <row r="32" spans="1:26" x14ac:dyDescent="0.25">
      <c r="A32" s="112" t="s">
        <v>70</v>
      </c>
      <c r="B32" s="102">
        <v>530.81559999999979</v>
      </c>
      <c r="C32" s="277">
        <v>360.69779999999992</v>
      </c>
      <c r="D32" s="277">
        <v>267.77500000000009</v>
      </c>
      <c r="E32" s="277">
        <v>313.65800000000002</v>
      </c>
      <c r="F32" s="277">
        <v>341.21400000000006</v>
      </c>
      <c r="G32" s="277">
        <v>585.69200000000001</v>
      </c>
      <c r="H32" s="277">
        <v>151.68600000000001</v>
      </c>
      <c r="I32" s="277">
        <v>174.63344999999998</v>
      </c>
      <c r="J32" s="277">
        <v>493.19580000000002</v>
      </c>
      <c r="K32" s="277">
        <v>552.82799999999997</v>
      </c>
      <c r="L32" s="277">
        <v>796.12500000000011</v>
      </c>
      <c r="M32" s="277">
        <v>352.76290000000012</v>
      </c>
      <c r="N32" s="102">
        <v>426.6</v>
      </c>
      <c r="O32" s="277">
        <v>195.25</v>
      </c>
      <c r="P32" s="277">
        <v>221.23</v>
      </c>
      <c r="Q32" s="277">
        <v>537.34</v>
      </c>
      <c r="R32" s="277">
        <v>270.99</v>
      </c>
      <c r="S32" s="277">
        <v>1293.67</v>
      </c>
      <c r="T32" s="277">
        <v>1017.75</v>
      </c>
      <c r="U32" s="277">
        <v>822.08</v>
      </c>
      <c r="V32" s="277">
        <v>630.1</v>
      </c>
      <c r="W32" s="277">
        <v>565.20000000000005</v>
      </c>
      <c r="X32" s="277">
        <v>639.85</v>
      </c>
      <c r="Y32" s="277">
        <v>489.72</v>
      </c>
      <c r="Z32" s="103">
        <f t="shared" si="3"/>
        <v>38.824122377948434</v>
      </c>
    </row>
    <row r="33" spans="1:26" x14ac:dyDescent="0.25">
      <c r="A33" s="113" t="s">
        <v>71</v>
      </c>
      <c r="B33" s="328">
        <v>616.43000000000006</v>
      </c>
      <c r="C33" s="106">
        <v>420.28000000000003</v>
      </c>
      <c r="D33" s="106">
        <v>312.96999999999997</v>
      </c>
      <c r="E33" s="106">
        <v>574.53000000000009</v>
      </c>
      <c r="F33" s="106">
        <v>671.1400000000001</v>
      </c>
      <c r="G33" s="106">
        <v>662.00999999999976</v>
      </c>
      <c r="H33" s="106">
        <v>321.49999999999994</v>
      </c>
      <c r="I33" s="106">
        <v>164.2818</v>
      </c>
      <c r="J33" s="106">
        <v>212.30640000000002</v>
      </c>
      <c r="K33" s="106">
        <v>513.1078</v>
      </c>
      <c r="L33" s="106">
        <v>401.9849999999999</v>
      </c>
      <c r="M33" s="106">
        <v>484.96619999999996</v>
      </c>
      <c r="N33" s="328">
        <v>773.49</v>
      </c>
      <c r="O33" s="106">
        <v>613.21</v>
      </c>
      <c r="P33" s="106">
        <v>615.79999999999995</v>
      </c>
      <c r="Q33" s="106">
        <v>1014.8</v>
      </c>
      <c r="R33" s="106">
        <v>582.29</v>
      </c>
      <c r="S33" s="106">
        <v>1755.21</v>
      </c>
      <c r="T33" s="106">
        <v>1467.49</v>
      </c>
      <c r="U33" s="106">
        <v>1156.21</v>
      </c>
      <c r="V33" s="106">
        <v>807.41</v>
      </c>
      <c r="W33" s="106">
        <v>641.61</v>
      </c>
      <c r="X33" s="106">
        <v>1268.96</v>
      </c>
      <c r="Y33" s="106">
        <v>1108.3399999999999</v>
      </c>
      <c r="Z33" s="329">
        <f t="shared" si="3"/>
        <v>128.53963843253405</v>
      </c>
    </row>
    <row r="34" spans="1:26" x14ac:dyDescent="0.25">
      <c r="A34" s="2" t="s">
        <v>23</v>
      </c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</row>
    <row r="35" spans="1:26" x14ac:dyDescent="0.25">
      <c r="A35" s="2" t="s">
        <v>24</v>
      </c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</row>
    <row r="36" spans="1:26" x14ac:dyDescent="0.25">
      <c r="A36" s="3" t="s">
        <v>206</v>
      </c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</row>
  </sheetData>
  <mergeCells count="3">
    <mergeCell ref="A6:A7"/>
    <mergeCell ref="B6:M6"/>
    <mergeCell ref="N6:Z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33"/>
  <sheetViews>
    <sheetView showGridLines="0" zoomScale="85" zoomScaleNormal="85" workbookViewId="0">
      <pane xSplit="1" ySplit="7" topLeftCell="B8" activePane="bottomRight" state="frozen"/>
      <selection activeCell="AR52" sqref="AR52"/>
      <selection pane="topRight" activeCell="AR52" sqref="AR52"/>
      <selection pane="bottomLeft" activeCell="AR52" sqref="AR52"/>
      <selection pane="bottomRight" activeCell="K16" sqref="K16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25" width="10.85546875" style="279" customWidth="1"/>
    <col min="26" max="26" width="12.42578125" customWidth="1"/>
  </cols>
  <sheetData>
    <row r="1" spans="1:27" x14ac:dyDescent="0.25">
      <c r="A1" s="28" t="s">
        <v>198</v>
      </c>
    </row>
    <row r="3" spans="1:27" x14ac:dyDescent="0.25">
      <c r="A3" s="14" t="s">
        <v>120</v>
      </c>
    </row>
    <row r="4" spans="1:27" ht="15" customHeight="1" x14ac:dyDescent="0.25">
      <c r="A4" s="53" t="s">
        <v>255</v>
      </c>
    </row>
    <row r="5" spans="1:27" x14ac:dyDescent="0.25">
      <c r="A5" s="53" t="s">
        <v>210</v>
      </c>
    </row>
    <row r="6" spans="1:27" ht="15" customHeight="1" x14ac:dyDescent="0.25">
      <c r="A6" s="550" t="s">
        <v>0</v>
      </c>
      <c r="B6" s="520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57"/>
      <c r="N6" s="558">
        <v>2019</v>
      </c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  <c r="Z6" s="559"/>
    </row>
    <row r="7" spans="1:27" ht="29.25" customHeight="1" x14ac:dyDescent="0.25">
      <c r="A7" s="551"/>
      <c r="B7" s="403" t="s">
        <v>1</v>
      </c>
      <c r="C7" s="410" t="s">
        <v>2</v>
      </c>
      <c r="D7" s="397" t="s">
        <v>3</v>
      </c>
      <c r="E7" s="397" t="s">
        <v>4</v>
      </c>
      <c r="F7" s="397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8" t="s">
        <v>12</v>
      </c>
      <c r="N7" s="402" t="s">
        <v>1</v>
      </c>
      <c r="O7" s="397" t="s">
        <v>2</v>
      </c>
      <c r="P7" s="397" t="s">
        <v>3</v>
      </c>
      <c r="Q7" s="397" t="s">
        <v>4</v>
      </c>
      <c r="R7" s="429" t="s">
        <v>5</v>
      </c>
      <c r="S7" s="436" t="s">
        <v>6</v>
      </c>
      <c r="T7" s="437" t="s">
        <v>7</v>
      </c>
      <c r="U7" s="439" t="s">
        <v>8</v>
      </c>
      <c r="V7" s="449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7" x14ac:dyDescent="0.25">
      <c r="A8" s="114" t="s">
        <v>13</v>
      </c>
      <c r="B8" s="6">
        <f t="shared" ref="B8" si="0">+B9+B18</f>
        <v>64.465616373118081</v>
      </c>
      <c r="C8" s="6">
        <f t="shared" ref="C8:M8" si="1">+C9+C18</f>
        <v>63.008604961149707</v>
      </c>
      <c r="D8" s="6">
        <f t="shared" si="1"/>
        <v>69.052962625503966</v>
      </c>
      <c r="E8" s="6">
        <f t="shared" si="1"/>
        <v>65.020141256424367</v>
      </c>
      <c r="F8" s="6">
        <f t="shared" si="1"/>
        <v>65.694884508015903</v>
      </c>
      <c r="G8" s="6">
        <f t="shared" si="1"/>
        <v>59.02764438408488</v>
      </c>
      <c r="H8" s="6">
        <f t="shared" si="1"/>
        <v>60.835850095293765</v>
      </c>
      <c r="I8" s="6">
        <f t="shared" si="1"/>
        <v>57.941843952626549</v>
      </c>
      <c r="J8" s="6">
        <f t="shared" si="1"/>
        <v>52.468771383049585</v>
      </c>
      <c r="K8" s="6">
        <f t="shared" si="1"/>
        <v>63.858032462516434</v>
      </c>
      <c r="L8" s="6">
        <f t="shared" si="1"/>
        <v>58.114803056806359</v>
      </c>
      <c r="M8" s="6">
        <f t="shared" si="1"/>
        <v>58.807055003207424</v>
      </c>
      <c r="N8" s="38">
        <v>56.139999999999986</v>
      </c>
      <c r="O8" s="6">
        <f>+O9+O18</f>
        <v>55.65</v>
      </c>
      <c r="P8" s="6">
        <f>+P9+P18</f>
        <v>59.000000000000007</v>
      </c>
      <c r="Q8" s="6">
        <f>+Q9+Q18</f>
        <v>60.28</v>
      </c>
      <c r="R8" s="6">
        <f t="shared" ref="R8" si="2">+R9+R18</f>
        <v>59.910000000000004</v>
      </c>
      <c r="S8" s="6">
        <f>+S9+S18</f>
        <v>57.87</v>
      </c>
      <c r="T8" s="6">
        <f>+T9+T18</f>
        <v>61.53</v>
      </c>
      <c r="U8" s="6">
        <f t="shared" ref="U8:W8" si="3">+U9+U18</f>
        <v>53.78</v>
      </c>
      <c r="V8" s="6">
        <f t="shared" si="3"/>
        <v>49.92</v>
      </c>
      <c r="W8" s="6">
        <f t="shared" si="3"/>
        <v>55.38</v>
      </c>
      <c r="X8" s="6">
        <f>+X9+X18</f>
        <v>58.800000000000004</v>
      </c>
      <c r="Y8" s="6">
        <f>+Y9+Y18</f>
        <v>57.09</v>
      </c>
      <c r="Z8" s="115">
        <f>+IFERROR((Y8/M8-1)*100,"-")</f>
        <v>-2.9198112422289646</v>
      </c>
    </row>
    <row r="9" spans="1:27" x14ac:dyDescent="0.25">
      <c r="A9" s="116" t="s">
        <v>232</v>
      </c>
      <c r="B9" s="12">
        <f t="shared" ref="B9" si="4">+B10+B11+B12+B15</f>
        <v>61.025463173118084</v>
      </c>
      <c r="C9" s="12">
        <f t="shared" ref="C9:M9" si="5">+C10+C11+C12+C15</f>
        <v>57.557174961149705</v>
      </c>
      <c r="D9" s="12">
        <f t="shared" si="5"/>
        <v>64.699462625503969</v>
      </c>
      <c r="E9" s="12">
        <f t="shared" si="5"/>
        <v>61.11605125642437</v>
      </c>
      <c r="F9" s="12">
        <f t="shared" si="5"/>
        <v>56.764276508015904</v>
      </c>
      <c r="G9" s="12">
        <f t="shared" si="5"/>
        <v>53.698448384084884</v>
      </c>
      <c r="H9" s="12">
        <f t="shared" si="5"/>
        <v>55.197902095293763</v>
      </c>
      <c r="I9" s="12">
        <f t="shared" si="5"/>
        <v>51.945384952626547</v>
      </c>
      <c r="J9" s="12">
        <f t="shared" si="5"/>
        <v>50.044989383049582</v>
      </c>
      <c r="K9" s="12">
        <f t="shared" si="5"/>
        <v>57.877913462516432</v>
      </c>
      <c r="L9" s="12">
        <f t="shared" si="5"/>
        <v>55.260213056806357</v>
      </c>
      <c r="M9" s="12">
        <f t="shared" si="5"/>
        <v>56.820719003207422</v>
      </c>
      <c r="N9" s="65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W9" si="6">+R10+R11+R12+R15</f>
        <v>55.580000000000005</v>
      </c>
      <c r="S9" s="12">
        <f t="shared" si="6"/>
        <v>54.39</v>
      </c>
      <c r="T9" s="12">
        <f t="shared" si="6"/>
        <v>57.67</v>
      </c>
      <c r="U9" s="12">
        <f t="shared" si="6"/>
        <v>52.61</v>
      </c>
      <c r="V9" s="12">
        <f t="shared" si="6"/>
        <v>48.620000000000005</v>
      </c>
      <c r="W9" s="12">
        <f t="shared" si="6"/>
        <v>50.620000000000005</v>
      </c>
      <c r="X9" s="12">
        <f>+X10+X11+X12+X15</f>
        <v>56.03</v>
      </c>
      <c r="Y9" s="12">
        <f>+Y10+Y11+Y12+Y15</f>
        <v>54.900000000000006</v>
      </c>
      <c r="Z9" s="117">
        <f t="shared" ref="Z9:Z21" si="7">+IFERROR((Y9/M9-1)*100,"-")</f>
        <v>-3.3803144995384393</v>
      </c>
      <c r="AA9" s="279"/>
    </row>
    <row r="10" spans="1:27" x14ac:dyDescent="0.25">
      <c r="A10" s="118" t="s">
        <v>15</v>
      </c>
      <c r="B10" s="19">
        <v>3.0815467509999959</v>
      </c>
      <c r="C10" s="254">
        <v>3.0949613943999963</v>
      </c>
      <c r="D10" s="254">
        <v>3.3223957165000222</v>
      </c>
      <c r="E10" s="254">
        <v>2.5847936050000158</v>
      </c>
      <c r="F10" s="254">
        <v>3.1341951115000128</v>
      </c>
      <c r="G10" s="254">
        <v>4.2082237774999962</v>
      </c>
      <c r="H10" s="254">
        <v>3.7053096464999942</v>
      </c>
      <c r="I10" s="254">
        <v>3.9986794370000136</v>
      </c>
      <c r="J10" s="254">
        <v>4.1929522849999774</v>
      </c>
      <c r="K10" s="254">
        <v>4.5319215750000108</v>
      </c>
      <c r="L10" s="254">
        <v>4.7328201950000057</v>
      </c>
      <c r="M10" s="254">
        <v>4.2266209509999895</v>
      </c>
      <c r="N10" s="330">
        <v>4.3099999999999996</v>
      </c>
      <c r="O10" s="254">
        <v>3.16</v>
      </c>
      <c r="P10" s="254">
        <v>5.82</v>
      </c>
      <c r="Q10" s="254">
        <v>5.86</v>
      </c>
      <c r="R10" s="254">
        <v>5.78</v>
      </c>
      <c r="S10" s="254">
        <v>5.48</v>
      </c>
      <c r="T10" s="254">
        <v>4.79</v>
      </c>
      <c r="U10" s="254">
        <v>3.14</v>
      </c>
      <c r="V10" s="254">
        <v>3.45</v>
      </c>
      <c r="W10" s="254">
        <v>4.79</v>
      </c>
      <c r="X10" s="254">
        <v>5.14</v>
      </c>
      <c r="Y10" s="254">
        <v>5.36</v>
      </c>
      <c r="Z10" s="119">
        <f t="shared" si="7"/>
        <v>26.815251761146474</v>
      </c>
      <c r="AA10" s="279"/>
    </row>
    <row r="11" spans="1:27" x14ac:dyDescent="0.25">
      <c r="A11" s="118" t="s">
        <v>16</v>
      </c>
      <c r="B11" s="19">
        <v>8.6394757360000032</v>
      </c>
      <c r="C11" s="254">
        <v>7.7626732800000005</v>
      </c>
      <c r="D11" s="254">
        <v>14.773739628000012</v>
      </c>
      <c r="E11" s="254">
        <v>14.963059492000003</v>
      </c>
      <c r="F11" s="254">
        <v>13.238699800000008</v>
      </c>
      <c r="G11" s="254">
        <v>12.460611500000006</v>
      </c>
      <c r="H11" s="254">
        <v>12.361026640000011</v>
      </c>
      <c r="I11" s="254">
        <v>11.009663000000007</v>
      </c>
      <c r="J11" s="254">
        <v>9.1108852999999979</v>
      </c>
      <c r="K11" s="254">
        <v>11.7045238</v>
      </c>
      <c r="L11" s="254">
        <v>12.991568300000017</v>
      </c>
      <c r="M11" s="254">
        <v>10.292435499999996</v>
      </c>
      <c r="N11" s="330">
        <v>11.7</v>
      </c>
      <c r="O11" s="254">
        <v>13.65</v>
      </c>
      <c r="P11" s="254">
        <v>11.99</v>
      </c>
      <c r="Q11" s="254">
        <v>14.85</v>
      </c>
      <c r="R11" s="254">
        <v>10.47</v>
      </c>
      <c r="S11" s="254">
        <v>7.96</v>
      </c>
      <c r="T11" s="254">
        <v>13.98</v>
      </c>
      <c r="U11" s="254">
        <v>6.76</v>
      </c>
      <c r="V11" s="254">
        <v>8.48</v>
      </c>
      <c r="W11" s="254">
        <v>7.45</v>
      </c>
      <c r="X11" s="254">
        <v>10.67</v>
      </c>
      <c r="Y11" s="254">
        <v>9.81</v>
      </c>
      <c r="Z11" s="119">
        <f t="shared" si="7"/>
        <v>-4.6872822278069766</v>
      </c>
      <c r="AA11" s="279"/>
    </row>
    <row r="12" spans="1:27" s="8" customFormat="1" x14ac:dyDescent="0.25">
      <c r="A12" s="497" t="s">
        <v>19</v>
      </c>
      <c r="B12" s="284">
        <v>0.48003872599999997</v>
      </c>
      <c r="C12" s="499">
        <v>0.61430896099999999</v>
      </c>
      <c r="D12" s="499">
        <v>0.65974039255555561</v>
      </c>
      <c r="E12" s="499">
        <v>0.58924625166666644</v>
      </c>
      <c r="F12" s="499">
        <v>0.12917018477777778</v>
      </c>
      <c r="G12" s="499">
        <v>0.33544703422222222</v>
      </c>
      <c r="H12" s="499">
        <v>0.25269453333333325</v>
      </c>
      <c r="I12" s="499">
        <v>0.29066553333333334</v>
      </c>
      <c r="J12" s="499">
        <v>0.56680718888888892</v>
      </c>
      <c r="K12" s="499">
        <v>0.56207142222222228</v>
      </c>
      <c r="L12" s="499">
        <v>0.2706438444444445</v>
      </c>
      <c r="M12" s="499">
        <v>0.50039860000000003</v>
      </c>
      <c r="N12" s="500">
        <v>0.81</v>
      </c>
      <c r="O12" s="499">
        <f>+O13+O14</f>
        <v>0.79</v>
      </c>
      <c r="P12" s="499">
        <f>+P13+P14</f>
        <v>0.7</v>
      </c>
      <c r="Q12" s="499">
        <f>+Q13+Q14</f>
        <v>0.71</v>
      </c>
      <c r="R12" s="499">
        <f t="shared" ref="R12:Y12" si="8">+R13+R14</f>
        <v>0.66999999999999993</v>
      </c>
      <c r="S12" s="499">
        <f t="shared" si="8"/>
        <v>0.71</v>
      </c>
      <c r="T12" s="499">
        <f t="shared" si="8"/>
        <v>0.57000000000000006</v>
      </c>
      <c r="U12" s="499">
        <f t="shared" si="8"/>
        <v>0.64</v>
      </c>
      <c r="V12" s="499">
        <f t="shared" si="8"/>
        <v>0.73</v>
      </c>
      <c r="W12" s="499">
        <f t="shared" si="8"/>
        <v>0.75</v>
      </c>
      <c r="X12" s="499">
        <f t="shared" si="8"/>
        <v>0.69</v>
      </c>
      <c r="Y12" s="499">
        <f t="shared" si="8"/>
        <v>0.67</v>
      </c>
      <c r="Z12" s="498">
        <f t="shared" si="7"/>
        <v>33.893260292894503</v>
      </c>
    </row>
    <row r="13" spans="1:27" s="8" customFormat="1" x14ac:dyDescent="0.25">
      <c r="A13" s="501" t="s">
        <v>17</v>
      </c>
      <c r="B13" s="284">
        <v>0.38353872599999994</v>
      </c>
      <c r="C13" s="284">
        <v>0.51230896100000001</v>
      </c>
      <c r="D13" s="284">
        <v>0.59274039255555566</v>
      </c>
      <c r="E13" s="284">
        <v>0.5232462516666665</v>
      </c>
      <c r="F13" s="284">
        <v>4.6170184777777776E-2</v>
      </c>
      <c r="G13" s="284">
        <v>0.15144703422222222</v>
      </c>
      <c r="H13" s="284">
        <v>6.3694533333333248E-2</v>
      </c>
      <c r="I13" s="284">
        <v>0.13366553333333334</v>
      </c>
      <c r="J13" s="284">
        <v>0.28080718888888895</v>
      </c>
      <c r="K13" s="284">
        <v>0.31607142222222229</v>
      </c>
      <c r="L13" s="284">
        <v>0.1456438444444445</v>
      </c>
      <c r="M13" s="284">
        <v>0.36639860000000002</v>
      </c>
      <c r="N13" s="500">
        <v>0.5</v>
      </c>
      <c r="O13" s="499">
        <v>0.43</v>
      </c>
      <c r="P13" s="499">
        <v>0.27</v>
      </c>
      <c r="Q13" s="499">
        <v>0.21</v>
      </c>
      <c r="R13" s="499">
        <v>0.24</v>
      </c>
      <c r="S13" s="499">
        <v>0.31</v>
      </c>
      <c r="T13" s="499">
        <v>0.17</v>
      </c>
      <c r="U13" s="499">
        <v>0.19</v>
      </c>
      <c r="V13" s="499">
        <v>0.23</v>
      </c>
      <c r="W13" s="499">
        <v>0.32</v>
      </c>
      <c r="X13" s="499">
        <v>0.28000000000000003</v>
      </c>
      <c r="Y13" s="499">
        <v>0.22</v>
      </c>
      <c r="Z13" s="498">
        <f t="shared" si="7"/>
        <v>-39.956102452356532</v>
      </c>
    </row>
    <row r="14" spans="1:27" s="8" customFormat="1" x14ac:dyDescent="0.25">
      <c r="A14" s="501" t="s">
        <v>18</v>
      </c>
      <c r="B14" s="284">
        <v>9.6500000000000002E-2</v>
      </c>
      <c r="C14" s="499">
        <v>0.10199999999999999</v>
      </c>
      <c r="D14" s="499">
        <v>6.7000000000000004E-2</v>
      </c>
      <c r="E14" s="499">
        <v>6.6000000000000003E-2</v>
      </c>
      <c r="F14" s="499">
        <v>8.3000000000000004E-2</v>
      </c>
      <c r="G14" s="499">
        <v>0.184</v>
      </c>
      <c r="H14" s="499">
        <v>0.189</v>
      </c>
      <c r="I14" s="499">
        <v>0.157</v>
      </c>
      <c r="J14" s="499">
        <v>0.28599999999999998</v>
      </c>
      <c r="K14" s="499">
        <v>0.246</v>
      </c>
      <c r="L14" s="499">
        <v>0.125</v>
      </c>
      <c r="M14" s="499">
        <v>0.13400000000000001</v>
      </c>
      <c r="N14" s="500">
        <v>0.31</v>
      </c>
      <c r="O14" s="499">
        <v>0.36</v>
      </c>
      <c r="P14" s="499">
        <v>0.43</v>
      </c>
      <c r="Q14" s="499">
        <v>0.5</v>
      </c>
      <c r="R14" s="499">
        <v>0.43</v>
      </c>
      <c r="S14" s="499">
        <v>0.4</v>
      </c>
      <c r="T14" s="499">
        <v>0.4</v>
      </c>
      <c r="U14" s="499">
        <v>0.45</v>
      </c>
      <c r="V14" s="499">
        <v>0.5</v>
      </c>
      <c r="W14" s="499">
        <v>0.43</v>
      </c>
      <c r="X14" s="499">
        <v>0.41</v>
      </c>
      <c r="Y14" s="499">
        <v>0.45</v>
      </c>
      <c r="Z14" s="498">
        <f t="shared" si="7"/>
        <v>235.82089552238804</v>
      </c>
    </row>
    <row r="15" spans="1:27" s="8" customFormat="1" x14ac:dyDescent="0.25">
      <c r="A15" s="497" t="s">
        <v>20</v>
      </c>
      <c r="B15" s="284">
        <v>48.824401960118081</v>
      </c>
      <c r="C15" s="499">
        <v>46.08523132574971</v>
      </c>
      <c r="D15" s="499">
        <v>45.94358688844838</v>
      </c>
      <c r="E15" s="499">
        <v>42.978951907757683</v>
      </c>
      <c r="F15" s="499">
        <v>40.262211411738107</v>
      </c>
      <c r="G15" s="499">
        <v>36.694166072362655</v>
      </c>
      <c r="H15" s="499">
        <v>38.878871275460426</v>
      </c>
      <c r="I15" s="499">
        <v>36.646376982293191</v>
      </c>
      <c r="J15" s="499">
        <v>36.17434460916072</v>
      </c>
      <c r="K15" s="499">
        <v>41.079396665294198</v>
      </c>
      <c r="L15" s="499">
        <v>37.265180717361893</v>
      </c>
      <c r="M15" s="499">
        <v>41.801263952207435</v>
      </c>
      <c r="N15" s="500">
        <v>37.159999999999997</v>
      </c>
      <c r="O15" s="499">
        <f>+O16+O17</f>
        <v>36.83</v>
      </c>
      <c r="P15" s="499">
        <f>+P16+P17</f>
        <v>38.450000000000003</v>
      </c>
      <c r="Q15" s="499">
        <f>+Q16+Q17</f>
        <v>36.86</v>
      </c>
      <c r="R15" s="499">
        <f t="shared" ref="R15:Y15" si="9">+R16+R17</f>
        <v>38.660000000000004</v>
      </c>
      <c r="S15" s="499">
        <f t="shared" si="9"/>
        <v>40.24</v>
      </c>
      <c r="T15" s="499">
        <f t="shared" si="9"/>
        <v>38.33</v>
      </c>
      <c r="U15" s="499">
        <f t="shared" si="9"/>
        <v>42.07</v>
      </c>
      <c r="V15" s="499">
        <f t="shared" si="9"/>
        <v>35.96</v>
      </c>
      <c r="W15" s="499">
        <f t="shared" si="9"/>
        <v>37.630000000000003</v>
      </c>
      <c r="X15" s="499">
        <f t="shared" si="9"/>
        <v>39.53</v>
      </c>
      <c r="Y15" s="499">
        <f t="shared" si="9"/>
        <v>39.06</v>
      </c>
      <c r="Z15" s="498">
        <f t="shared" si="7"/>
        <v>-6.5578494357050987</v>
      </c>
    </row>
    <row r="16" spans="1:27" s="8" customFormat="1" x14ac:dyDescent="0.25">
      <c r="A16" s="501" t="s">
        <v>17</v>
      </c>
      <c r="B16" s="284">
        <v>43.118511754051987</v>
      </c>
      <c r="C16" s="284">
        <v>39.029877524312475</v>
      </c>
      <c r="D16" s="284">
        <v>38.909072273046569</v>
      </c>
      <c r="E16" s="284">
        <v>35.192712131327326</v>
      </c>
      <c r="F16" s="284">
        <v>33.712862588186361</v>
      </c>
      <c r="G16" s="284">
        <v>31.372690507896262</v>
      </c>
      <c r="H16" s="284">
        <v>32.173033343703018</v>
      </c>
      <c r="I16" s="284">
        <v>30.076331363077173</v>
      </c>
      <c r="J16" s="284">
        <v>29.250341227651344</v>
      </c>
      <c r="K16" s="284">
        <v>34.590440520195507</v>
      </c>
      <c r="L16" s="284">
        <v>30.498790847603107</v>
      </c>
      <c r="M16" s="284">
        <v>35.20797325087451</v>
      </c>
      <c r="N16" s="500">
        <v>34.36</v>
      </c>
      <c r="O16" s="499">
        <v>33.729999999999997</v>
      </c>
      <c r="P16" s="499">
        <v>35.25</v>
      </c>
      <c r="Q16" s="499">
        <v>33.26</v>
      </c>
      <c r="R16" s="499">
        <v>34.96</v>
      </c>
      <c r="S16" s="499">
        <v>36.14</v>
      </c>
      <c r="T16" s="499">
        <v>34.08</v>
      </c>
      <c r="U16" s="499">
        <v>37.869999999999997</v>
      </c>
      <c r="V16" s="499">
        <v>31.66</v>
      </c>
      <c r="W16" s="499">
        <v>33.53</v>
      </c>
      <c r="X16" s="499">
        <v>35.68</v>
      </c>
      <c r="Y16" s="499">
        <v>34.96</v>
      </c>
      <c r="Z16" s="498">
        <f t="shared" si="7"/>
        <v>-0.7043099274916309</v>
      </c>
    </row>
    <row r="17" spans="1:27" s="8" customFormat="1" x14ac:dyDescent="0.25">
      <c r="A17" s="501" t="s">
        <v>18</v>
      </c>
      <c r="B17" s="284">
        <v>5.7058902060660941</v>
      </c>
      <c r="C17" s="499">
        <v>7.055353801437235</v>
      </c>
      <c r="D17" s="499">
        <v>7.0345146154018119</v>
      </c>
      <c r="E17" s="499">
        <v>7.7862397764303566</v>
      </c>
      <c r="F17" s="499">
        <v>6.5493488235517479</v>
      </c>
      <c r="G17" s="499">
        <v>5.3214755644663931</v>
      </c>
      <c r="H17" s="499">
        <v>6.7058379317574106</v>
      </c>
      <c r="I17" s="499">
        <v>6.5700456192160175</v>
      </c>
      <c r="J17" s="499">
        <v>6.924003381509376</v>
      </c>
      <c r="K17" s="499">
        <v>6.488956145098693</v>
      </c>
      <c r="L17" s="499">
        <v>6.7663898697587852</v>
      </c>
      <c r="M17" s="499">
        <v>6.5932907013329283</v>
      </c>
      <c r="N17" s="500">
        <v>2.8</v>
      </c>
      <c r="O17" s="499">
        <v>3.1</v>
      </c>
      <c r="P17" s="499">
        <v>3.2</v>
      </c>
      <c r="Q17" s="499">
        <v>3.6</v>
      </c>
      <c r="R17" s="499">
        <v>3.7</v>
      </c>
      <c r="S17" s="499">
        <v>4.0999999999999996</v>
      </c>
      <c r="T17" s="499">
        <v>4.25</v>
      </c>
      <c r="U17" s="499">
        <v>4.2</v>
      </c>
      <c r="V17" s="499">
        <v>4.3</v>
      </c>
      <c r="W17" s="499">
        <v>4.0999999999999996</v>
      </c>
      <c r="X17" s="499">
        <v>3.85</v>
      </c>
      <c r="Y17" s="499">
        <v>4.0999999999999996</v>
      </c>
      <c r="Z17" s="498">
        <f t="shared" si="7"/>
        <v>-37.815573653211956</v>
      </c>
    </row>
    <row r="18" spans="1:27" x14ac:dyDescent="0.25">
      <c r="A18" s="116" t="s">
        <v>233</v>
      </c>
      <c r="B18" s="12">
        <f t="shared" ref="B18:M18" si="10">SUM(B19:B21)</f>
        <v>3.4401532000000001</v>
      </c>
      <c r="C18" s="12">
        <f t="shared" si="10"/>
        <v>5.4514300000000002</v>
      </c>
      <c r="D18" s="12">
        <f t="shared" si="10"/>
        <v>4.3535000000000004</v>
      </c>
      <c r="E18" s="12">
        <f t="shared" si="10"/>
        <v>3.9040900000000009</v>
      </c>
      <c r="F18" s="12">
        <f t="shared" si="10"/>
        <v>8.9306079999999994</v>
      </c>
      <c r="G18" s="12">
        <f t="shared" si="10"/>
        <v>5.3291959999999996</v>
      </c>
      <c r="H18" s="12">
        <f t="shared" si="10"/>
        <v>5.6379479999999997</v>
      </c>
      <c r="I18" s="12">
        <f t="shared" si="10"/>
        <v>5.9964590000000006</v>
      </c>
      <c r="J18" s="12">
        <f t="shared" si="10"/>
        <v>2.4237820000000001</v>
      </c>
      <c r="K18" s="12">
        <f t="shared" si="10"/>
        <v>5.9801190000000011</v>
      </c>
      <c r="L18" s="12">
        <f t="shared" si="10"/>
        <v>2.8545899999999995</v>
      </c>
      <c r="M18" s="12">
        <f t="shared" si="10"/>
        <v>1.9863359999999999</v>
      </c>
      <c r="N18" s="65">
        <v>2.16</v>
      </c>
      <c r="O18" s="12">
        <f>SUM(O19:O21)</f>
        <v>1.22</v>
      </c>
      <c r="P18" s="12">
        <f>SUM(P19:P21)</f>
        <v>2.04</v>
      </c>
      <c r="Q18" s="12">
        <f>SUM(Q19:Q21)</f>
        <v>2</v>
      </c>
      <c r="R18" s="12">
        <f t="shared" ref="R18" si="11">SUM(R19:R21)</f>
        <v>4.33</v>
      </c>
      <c r="S18" s="12">
        <f t="shared" ref="S18" si="12">SUM(S19:S21)</f>
        <v>3.48</v>
      </c>
      <c r="T18" s="12">
        <f t="shared" ref="T18" si="13">SUM(T19:T21)</f>
        <v>3.8600000000000003</v>
      </c>
      <c r="U18" s="12">
        <f t="shared" ref="U18" si="14">SUM(U19:U21)</f>
        <v>1.17</v>
      </c>
      <c r="V18" s="12">
        <f t="shared" ref="V18" si="15">SUM(V19:V21)</f>
        <v>1.2999999999999998</v>
      </c>
      <c r="W18" s="12">
        <f t="shared" ref="W18" si="16">SUM(W19:W21)</f>
        <v>4.76</v>
      </c>
      <c r="X18" s="12">
        <f t="shared" ref="X18:Y18" si="17">SUM(X19:X21)</f>
        <v>2.77</v>
      </c>
      <c r="Y18" s="12">
        <f t="shared" si="17"/>
        <v>2.19</v>
      </c>
      <c r="Z18" s="117">
        <f t="shared" si="7"/>
        <v>10.253250205403329</v>
      </c>
      <c r="AA18" s="279"/>
    </row>
    <row r="19" spans="1:27" x14ac:dyDescent="0.25">
      <c r="A19" s="118" t="s">
        <v>121</v>
      </c>
      <c r="B19" s="19">
        <v>1.79399</v>
      </c>
      <c r="C19" s="254">
        <v>4.0931800000000003</v>
      </c>
      <c r="D19" s="254">
        <v>2.6934200000000001</v>
      </c>
      <c r="E19" s="254">
        <v>1.8483900000000002</v>
      </c>
      <c r="F19" s="254">
        <v>3.395487999999999</v>
      </c>
      <c r="G19" s="254">
        <v>0.53104200000000001</v>
      </c>
      <c r="H19" s="254">
        <v>2.1771180000000001</v>
      </c>
      <c r="I19" s="254">
        <v>3.1732500000000003</v>
      </c>
      <c r="J19" s="254">
        <v>1.0370549999999998</v>
      </c>
      <c r="K19" s="254">
        <v>2.7673290000000001</v>
      </c>
      <c r="L19" s="254">
        <v>1.1713899999999999</v>
      </c>
      <c r="M19" s="254">
        <v>1.2188299999999999</v>
      </c>
      <c r="N19" s="330">
        <v>0.87</v>
      </c>
      <c r="O19" s="254">
        <v>0.08</v>
      </c>
      <c r="P19" s="254">
        <v>0.06</v>
      </c>
      <c r="Q19" s="254">
        <v>0.26</v>
      </c>
      <c r="R19" s="254">
        <v>1.99</v>
      </c>
      <c r="S19" s="254">
        <v>2.58</v>
      </c>
      <c r="T19" s="254">
        <v>1.75</v>
      </c>
      <c r="U19" s="254">
        <v>0.32</v>
      </c>
      <c r="V19" s="254">
        <v>0.27</v>
      </c>
      <c r="W19" s="254">
        <v>0.23</v>
      </c>
      <c r="X19" s="254">
        <v>0.56000000000000005</v>
      </c>
      <c r="Y19" s="254">
        <v>1.67</v>
      </c>
      <c r="Z19" s="119">
        <f t="shared" si="7"/>
        <v>37.016647112394672</v>
      </c>
      <c r="AA19" s="279"/>
    </row>
    <row r="20" spans="1:27" x14ac:dyDescent="0.25">
      <c r="A20" s="118" t="s">
        <v>122</v>
      </c>
      <c r="B20" s="19">
        <v>0.69205000000000005</v>
      </c>
      <c r="C20" s="254">
        <v>0.30922000000000005</v>
      </c>
      <c r="D20" s="254">
        <v>0.96187</v>
      </c>
      <c r="E20" s="254">
        <v>0.53817000000000004</v>
      </c>
      <c r="F20" s="254">
        <v>0.15056</v>
      </c>
      <c r="G20" s="254">
        <v>0.84189999999999998</v>
      </c>
      <c r="H20" s="254">
        <v>0.51525999999999994</v>
      </c>
      <c r="I20" s="254">
        <v>0.52693000000000001</v>
      </c>
      <c r="J20" s="254">
        <v>0.36821699999999996</v>
      </c>
      <c r="K20" s="254">
        <v>0.38100000000000001</v>
      </c>
      <c r="L20" s="254">
        <v>0.40092000000000005</v>
      </c>
      <c r="M20" s="254">
        <v>0.51858599999999999</v>
      </c>
      <c r="N20" s="330">
        <v>0.3</v>
      </c>
      <c r="O20" s="254">
        <v>0.28999999999999998</v>
      </c>
      <c r="P20" s="254">
        <v>0.57999999999999996</v>
      </c>
      <c r="Q20" s="254">
        <v>0.69</v>
      </c>
      <c r="R20" s="254">
        <v>0.54</v>
      </c>
      <c r="S20" s="254">
        <v>0</v>
      </c>
      <c r="T20" s="254">
        <v>0.6</v>
      </c>
      <c r="U20" s="254">
        <v>0.62</v>
      </c>
      <c r="V20" s="254">
        <v>0.43</v>
      </c>
      <c r="W20" s="254">
        <v>1.76</v>
      </c>
      <c r="X20" s="254">
        <v>1.4</v>
      </c>
      <c r="Y20" s="254">
        <v>0</v>
      </c>
      <c r="Z20" s="119">
        <f t="shared" si="7"/>
        <v>-100</v>
      </c>
      <c r="AA20" s="279"/>
    </row>
    <row r="21" spans="1:27" x14ac:dyDescent="0.25">
      <c r="A21" s="120" t="s">
        <v>111</v>
      </c>
      <c r="B21" s="121">
        <v>0.95411319999999988</v>
      </c>
      <c r="C21" s="255">
        <v>1.0490299999999999</v>
      </c>
      <c r="D21" s="255">
        <v>0.69821000000000022</v>
      </c>
      <c r="E21" s="255">
        <v>1.5175300000000005</v>
      </c>
      <c r="F21" s="255">
        <v>5.3845600000000013</v>
      </c>
      <c r="G21" s="255">
        <v>3.9562539999999995</v>
      </c>
      <c r="H21" s="255">
        <v>2.9455699999999996</v>
      </c>
      <c r="I21" s="255">
        <v>2.2962790000000002</v>
      </c>
      <c r="J21" s="255">
        <v>1.01851</v>
      </c>
      <c r="K21" s="255">
        <v>2.8317900000000007</v>
      </c>
      <c r="L21" s="255">
        <v>1.2822799999999996</v>
      </c>
      <c r="M21" s="255">
        <v>0.24892000000000006</v>
      </c>
      <c r="N21" s="331">
        <v>0.99</v>
      </c>
      <c r="O21" s="255">
        <v>0.85</v>
      </c>
      <c r="P21" s="255">
        <v>1.4</v>
      </c>
      <c r="Q21" s="255">
        <v>1.05</v>
      </c>
      <c r="R21" s="255">
        <v>1.8</v>
      </c>
      <c r="S21" s="255">
        <v>0.9</v>
      </c>
      <c r="T21" s="255">
        <v>1.51</v>
      </c>
      <c r="U21" s="255">
        <v>0.23</v>
      </c>
      <c r="V21" s="255">
        <v>0.6</v>
      </c>
      <c r="W21" s="255">
        <v>2.77</v>
      </c>
      <c r="X21" s="255">
        <v>0.81</v>
      </c>
      <c r="Y21" s="255">
        <v>0.52</v>
      </c>
      <c r="Z21" s="122">
        <f t="shared" si="7"/>
        <v>108.90245862124375</v>
      </c>
      <c r="AA21" s="279"/>
    </row>
    <row r="22" spans="1:27" x14ac:dyDescent="0.25">
      <c r="A22" s="505" t="s">
        <v>23</v>
      </c>
      <c r="AA22" s="279"/>
    </row>
    <row r="23" spans="1:27" x14ac:dyDescent="0.25">
      <c r="A23" s="21" t="s">
        <v>123</v>
      </c>
      <c r="AA23" s="279"/>
    </row>
    <row r="24" spans="1:27" x14ac:dyDescent="0.25">
      <c r="A24" s="3" t="s">
        <v>124</v>
      </c>
      <c r="B24" s="194"/>
      <c r="C24" s="195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</row>
    <row r="25" spans="1:27" x14ac:dyDescent="0.25">
      <c r="A25" s="3" t="s">
        <v>206</v>
      </c>
      <c r="C25" s="195"/>
      <c r="D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</row>
    <row r="26" spans="1:27" x14ac:dyDescent="0.25">
      <c r="C26" s="282"/>
      <c r="D26" s="237"/>
    </row>
    <row r="28" spans="1:27" x14ac:dyDescent="0.25">
      <c r="C28" s="279"/>
    </row>
    <row r="29" spans="1:27" x14ac:dyDescent="0.25">
      <c r="B29" s="279"/>
      <c r="C29" s="279"/>
    </row>
    <row r="30" spans="1:27" x14ac:dyDescent="0.25">
      <c r="B30" s="279"/>
      <c r="C30" s="279"/>
    </row>
    <row r="33" spans="2:13" x14ac:dyDescent="0.25"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</row>
  </sheetData>
  <mergeCells count="3">
    <mergeCell ref="B6:M6"/>
    <mergeCell ref="N6:Z6"/>
    <mergeCell ref="A6:A7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9"/>
  <sheetViews>
    <sheetView showGridLines="0" zoomScale="73" zoomScaleNormal="73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P18" sqref="P18"/>
    </sheetView>
  </sheetViews>
  <sheetFormatPr baseColWidth="10" defaultRowHeight="15" x14ac:dyDescent="0.25"/>
  <cols>
    <col min="1" max="1" width="21.28515625" customWidth="1"/>
    <col min="3" max="3" width="11.42578125" style="264"/>
    <col min="4" max="25" width="11.42578125" style="279"/>
    <col min="26" max="26" width="11.140625" bestFit="1" customWidth="1"/>
  </cols>
  <sheetData>
    <row r="1" spans="1:26" x14ac:dyDescent="0.25">
      <c r="A1" s="28" t="s">
        <v>198</v>
      </c>
    </row>
    <row r="3" spans="1:26" x14ac:dyDescent="0.25">
      <c r="A3" s="14" t="s">
        <v>125</v>
      </c>
    </row>
    <row r="4" spans="1:26" x14ac:dyDescent="0.25">
      <c r="A4" s="53" t="s">
        <v>256</v>
      </c>
    </row>
    <row r="5" spans="1:26" x14ac:dyDescent="0.25">
      <c r="A5" s="54" t="s">
        <v>211</v>
      </c>
    </row>
    <row r="6" spans="1:26" x14ac:dyDescent="0.25">
      <c r="A6" s="515" t="s">
        <v>126</v>
      </c>
      <c r="B6" s="519">
        <v>2018</v>
      </c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>
        <v>2019</v>
      </c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</row>
    <row r="7" spans="1:26" ht="30" customHeight="1" x14ac:dyDescent="0.25">
      <c r="A7" s="517"/>
      <c r="B7" s="397" t="s">
        <v>1</v>
      </c>
      <c r="C7" s="397" t="s">
        <v>2</v>
      </c>
      <c r="D7" s="397" t="s">
        <v>3</v>
      </c>
      <c r="E7" s="397" t="s">
        <v>4</v>
      </c>
      <c r="F7" s="397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7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429" t="s">
        <v>5</v>
      </c>
      <c r="S7" s="436" t="s">
        <v>6</v>
      </c>
      <c r="T7" s="429" t="s">
        <v>7</v>
      </c>
      <c r="U7" s="439" t="s">
        <v>8</v>
      </c>
      <c r="V7" s="449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126" t="s">
        <v>13</v>
      </c>
      <c r="B8" s="123">
        <f>SUM(B9:B10)</f>
        <v>15629.737420000001</v>
      </c>
      <c r="C8" s="6">
        <f>SUM(C9:C10)</f>
        <v>13284.272000000001</v>
      </c>
      <c r="D8" s="6">
        <v>14296</v>
      </c>
      <c r="E8" s="6">
        <f t="shared" ref="E8:L8" si="0">SUM(E9:E10)</f>
        <v>12059.598999999998</v>
      </c>
      <c r="F8" s="6">
        <f t="shared" si="0"/>
        <v>11489.418000000001</v>
      </c>
      <c r="G8" s="6">
        <f t="shared" si="0"/>
        <v>10378.655000000002</v>
      </c>
      <c r="H8" s="6">
        <f t="shared" si="0"/>
        <v>10507.580000000002</v>
      </c>
      <c r="I8" s="6">
        <f t="shared" si="0"/>
        <v>10921.458000000001</v>
      </c>
      <c r="J8" s="6">
        <f t="shared" si="0"/>
        <v>9289.2900000000009</v>
      </c>
      <c r="K8" s="6">
        <f t="shared" si="0"/>
        <v>11801.988999999998</v>
      </c>
      <c r="L8" s="6">
        <f t="shared" si="0"/>
        <v>12880.367000000002</v>
      </c>
      <c r="M8" s="6">
        <f>SUM(M9:M10)</f>
        <v>13386.84</v>
      </c>
      <c r="N8" s="38">
        <v>12319</v>
      </c>
      <c r="O8" s="6">
        <v>11901</v>
      </c>
      <c r="P8" s="6">
        <f>SUM(P9:P10)</f>
        <v>12990</v>
      </c>
      <c r="Q8" s="6">
        <f>SUM(Q9:Q10)</f>
        <v>12543</v>
      </c>
      <c r="R8" s="6">
        <f t="shared" ref="R8" si="1">SUM(R9:R10)</f>
        <v>13301</v>
      </c>
      <c r="S8" s="6">
        <f t="shared" ref="S8" si="2">SUM(S9:S10)</f>
        <v>11892</v>
      </c>
      <c r="T8" s="6">
        <f t="shared" ref="T8" si="3">SUM(T9:T10)</f>
        <v>11877</v>
      </c>
      <c r="U8" s="6">
        <f t="shared" ref="U8" si="4">SUM(U9:U10)</f>
        <v>12482</v>
      </c>
      <c r="V8" s="6">
        <f t="shared" ref="V8:W8" si="5">SUM(V9:V10)</f>
        <v>10008</v>
      </c>
      <c r="W8" s="6">
        <f t="shared" si="5"/>
        <v>12738</v>
      </c>
      <c r="X8" s="6">
        <f>SUM(X9:X10)</f>
        <v>12425</v>
      </c>
      <c r="Y8" s="6">
        <f>SUM(Y9:Y10)</f>
        <v>12246</v>
      </c>
      <c r="Z8" s="36">
        <f>+IFERROR((Y8/M8-1)*100,"-")</f>
        <v>-8.5221008094516719</v>
      </c>
    </row>
    <row r="9" spans="1:26" x14ac:dyDescent="0.25">
      <c r="A9" s="127" t="s">
        <v>127</v>
      </c>
      <c r="B9" s="164">
        <v>8937.9164200000014</v>
      </c>
      <c r="C9" s="266">
        <v>7100.5580000000009</v>
      </c>
      <c r="D9" s="286">
        <v>7199.8720000000012</v>
      </c>
      <c r="E9" s="286">
        <v>6056.3649999999998</v>
      </c>
      <c r="F9" s="286">
        <v>5496.4480000000003</v>
      </c>
      <c r="G9" s="286">
        <v>4679.6800000000012</v>
      </c>
      <c r="H9" s="286">
        <v>4674.866</v>
      </c>
      <c r="I9" s="286">
        <v>5195.6000000000004</v>
      </c>
      <c r="J9" s="286">
        <v>3690.09</v>
      </c>
      <c r="K9" s="286">
        <v>5477.338999999999</v>
      </c>
      <c r="L9" s="286">
        <v>6470.9900000000007</v>
      </c>
      <c r="M9" s="286">
        <v>5990.58</v>
      </c>
      <c r="N9" s="332">
        <v>6021</v>
      </c>
      <c r="O9" s="286">
        <v>5618</v>
      </c>
      <c r="P9" s="286">
        <v>6320</v>
      </c>
      <c r="Q9" s="286">
        <v>6107</v>
      </c>
      <c r="R9" s="286">
        <v>6486</v>
      </c>
      <c r="S9" s="286">
        <v>5355</v>
      </c>
      <c r="T9" s="286">
        <v>5734</v>
      </c>
      <c r="U9" s="286">
        <v>5665</v>
      </c>
      <c r="V9" s="286">
        <v>4343</v>
      </c>
      <c r="W9" s="286">
        <v>5986</v>
      </c>
      <c r="X9" s="286">
        <v>5889</v>
      </c>
      <c r="Y9" s="286">
        <v>5241</v>
      </c>
      <c r="Z9" s="333">
        <f>+IFERROR((Y9/M9-1)*100,"-")</f>
        <v>-12.512644852418298</v>
      </c>
    </row>
    <row r="10" spans="1:26" x14ac:dyDescent="0.25">
      <c r="A10" s="128" t="s">
        <v>128</v>
      </c>
      <c r="B10" s="162">
        <v>6691.8209999999999</v>
      </c>
      <c r="C10" s="163">
        <v>6183.7140000000009</v>
      </c>
      <c r="D10" s="163">
        <v>7096.5729999999994</v>
      </c>
      <c r="E10" s="163">
        <v>6003.2339999999995</v>
      </c>
      <c r="F10" s="163">
        <v>5992.9700000000012</v>
      </c>
      <c r="G10" s="163">
        <v>5698.9750000000004</v>
      </c>
      <c r="H10" s="163">
        <v>5832.7140000000009</v>
      </c>
      <c r="I10" s="163">
        <v>5725.8580000000002</v>
      </c>
      <c r="J10" s="163">
        <v>5599.2</v>
      </c>
      <c r="K10" s="163">
        <v>6324.65</v>
      </c>
      <c r="L10" s="163">
        <v>6409.3770000000004</v>
      </c>
      <c r="M10" s="163">
        <v>7396.26</v>
      </c>
      <c r="N10" s="334">
        <v>6298</v>
      </c>
      <c r="O10" s="163">
        <v>6283</v>
      </c>
      <c r="P10" s="163">
        <v>6670</v>
      </c>
      <c r="Q10" s="163">
        <v>6436</v>
      </c>
      <c r="R10" s="163">
        <v>6815</v>
      </c>
      <c r="S10" s="163">
        <v>6537</v>
      </c>
      <c r="T10" s="163">
        <v>6143</v>
      </c>
      <c r="U10" s="163">
        <v>6817</v>
      </c>
      <c r="V10" s="163">
        <v>5665</v>
      </c>
      <c r="W10" s="163">
        <v>6752</v>
      </c>
      <c r="X10" s="163">
        <v>6536</v>
      </c>
      <c r="Y10" s="163">
        <v>7005</v>
      </c>
      <c r="Z10" s="335">
        <f>+IFERROR((Y10/M10-1)*100,"-")</f>
        <v>-5.2899708771730563</v>
      </c>
    </row>
    <row r="11" spans="1:26" x14ac:dyDescent="0.25">
      <c r="A11" s="2" t="s">
        <v>23</v>
      </c>
    </row>
    <row r="12" spans="1:26" x14ac:dyDescent="0.25">
      <c r="A12" s="506" t="s">
        <v>124</v>
      </c>
    </row>
    <row r="13" spans="1:26" x14ac:dyDescent="0.25">
      <c r="A13" s="3" t="s">
        <v>206</v>
      </c>
    </row>
    <row r="19" spans="13:13" x14ac:dyDescent="0.25">
      <c r="M19" s="194"/>
    </row>
  </sheetData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51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K17" sqref="K17"/>
    </sheetView>
  </sheetViews>
  <sheetFormatPr baseColWidth="10" defaultRowHeight="15" x14ac:dyDescent="0.25"/>
  <cols>
    <col min="1" max="1" width="14" customWidth="1"/>
    <col min="3" max="3" width="11.42578125" style="265"/>
    <col min="4" max="25" width="11.42578125" style="279"/>
    <col min="26" max="26" width="11.42578125" bestFit="1" customWidth="1"/>
  </cols>
  <sheetData>
    <row r="1" spans="1:27" x14ac:dyDescent="0.25">
      <c r="A1" s="28" t="s">
        <v>198</v>
      </c>
    </row>
    <row r="2" spans="1:27" x14ac:dyDescent="0.25">
      <c r="A2" s="28"/>
    </row>
    <row r="3" spans="1:27" ht="14.25" customHeight="1" x14ac:dyDescent="0.25">
      <c r="A3" s="14" t="s">
        <v>129</v>
      </c>
    </row>
    <row r="4" spans="1:27" x14ac:dyDescent="0.25">
      <c r="A4" s="54" t="s">
        <v>257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54" t="s">
        <v>211</v>
      </c>
    </row>
    <row r="6" spans="1:27" x14ac:dyDescent="0.25">
      <c r="A6" s="543" t="s">
        <v>130</v>
      </c>
      <c r="B6" s="524">
        <v>2018</v>
      </c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24">
        <v>2019</v>
      </c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40"/>
    </row>
    <row r="7" spans="1:27" ht="25.5" x14ac:dyDescent="0.25">
      <c r="A7" s="560"/>
      <c r="B7" s="402" t="s">
        <v>1</v>
      </c>
      <c r="C7" s="485" t="s">
        <v>2</v>
      </c>
      <c r="D7" s="484" t="s">
        <v>3</v>
      </c>
      <c r="E7" s="485" t="s">
        <v>4</v>
      </c>
      <c r="F7" s="429" t="s">
        <v>5</v>
      </c>
      <c r="G7" s="484" t="s">
        <v>6</v>
      </c>
      <c r="H7" s="429" t="s">
        <v>7</v>
      </c>
      <c r="I7" s="484" t="s">
        <v>8</v>
      </c>
      <c r="J7" s="484" t="s">
        <v>9</v>
      </c>
      <c r="K7" s="484" t="s">
        <v>10</v>
      </c>
      <c r="L7" s="484" t="s">
        <v>11</v>
      </c>
      <c r="M7" s="484" t="s">
        <v>12</v>
      </c>
      <c r="N7" s="402" t="s">
        <v>1</v>
      </c>
      <c r="O7" s="407" t="s">
        <v>2</v>
      </c>
      <c r="P7" s="397" t="s">
        <v>3</v>
      </c>
      <c r="Q7" s="407" t="s">
        <v>4</v>
      </c>
      <c r="R7" s="429" t="s">
        <v>5</v>
      </c>
      <c r="S7" s="436" t="s">
        <v>6</v>
      </c>
      <c r="T7" s="429" t="s">
        <v>7</v>
      </c>
      <c r="U7" s="439" t="s">
        <v>8</v>
      </c>
      <c r="V7" s="449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7" x14ac:dyDescent="0.25">
      <c r="A8" s="130" t="s">
        <v>13</v>
      </c>
      <c r="B8" s="336">
        <f>SUM(B9:B25)</f>
        <v>8937.9164200000014</v>
      </c>
      <c r="C8" s="109">
        <f t="shared" ref="C8:L8" si="0">SUM(C9:C25)</f>
        <v>7100.5580000000009</v>
      </c>
      <c r="D8" s="109">
        <f t="shared" si="0"/>
        <v>7199.8720000000012</v>
      </c>
      <c r="E8" s="109">
        <f t="shared" si="0"/>
        <v>6056.3649999999998</v>
      </c>
      <c r="F8" s="109">
        <f t="shared" si="0"/>
        <v>5496.4480000000003</v>
      </c>
      <c r="G8" s="109">
        <f t="shared" si="0"/>
        <v>4679.6800000000012</v>
      </c>
      <c r="H8" s="109">
        <f t="shared" si="0"/>
        <v>4674.866</v>
      </c>
      <c r="I8" s="109">
        <f t="shared" si="0"/>
        <v>5195.6000000000004</v>
      </c>
      <c r="J8" s="109">
        <f t="shared" si="0"/>
        <v>3690.09</v>
      </c>
      <c r="K8" s="109">
        <f t="shared" si="0"/>
        <v>5477.338999999999</v>
      </c>
      <c r="L8" s="109">
        <f t="shared" si="0"/>
        <v>6470.9900000000007</v>
      </c>
      <c r="M8" s="109">
        <f>SUM(M9:M25)</f>
        <v>5990.58</v>
      </c>
      <c r="N8" s="336">
        <v>6021</v>
      </c>
      <c r="O8" s="109">
        <f>SUM(O9:O25)</f>
        <v>5618</v>
      </c>
      <c r="P8" s="109">
        <f>SUM(P9:P25)</f>
        <v>6320</v>
      </c>
      <c r="Q8" s="109">
        <f>SUM(Q9:Q25)</f>
        <v>6107</v>
      </c>
      <c r="R8" s="109">
        <f>SUM(R9:R25)</f>
        <v>6486</v>
      </c>
      <c r="S8" s="109">
        <f>SUM(S9:S25)</f>
        <v>5355</v>
      </c>
      <c r="T8" s="109">
        <f t="shared" ref="T8:U8" si="1">SUM(T9:T25)</f>
        <v>5734</v>
      </c>
      <c r="U8" s="109">
        <f t="shared" si="1"/>
        <v>5665</v>
      </c>
      <c r="V8" s="109">
        <f>SUM(V9:V25)</f>
        <v>4343</v>
      </c>
      <c r="W8" s="109">
        <f>SUM(W9:W25)</f>
        <v>5986</v>
      </c>
      <c r="X8" s="109">
        <f t="shared" ref="X8:Y8" si="2">SUM(X9:X25)</f>
        <v>5889</v>
      </c>
      <c r="Y8" s="109">
        <f t="shared" si="2"/>
        <v>5241</v>
      </c>
      <c r="Z8" s="337">
        <f t="shared" ref="Z8:Z25" si="3">+IFERROR((Y8/M8-1)*100,"-")</f>
        <v>-12.512644852418298</v>
      </c>
    </row>
    <row r="9" spans="1:27" x14ac:dyDescent="0.25">
      <c r="A9" s="92" t="s">
        <v>31</v>
      </c>
      <c r="B9" s="338">
        <v>2415.6800000000007</v>
      </c>
      <c r="C9" s="234">
        <v>2552.7059999999997</v>
      </c>
      <c r="D9" s="234">
        <v>2983.775000000001</v>
      </c>
      <c r="E9" s="234">
        <v>1575.7159999999999</v>
      </c>
      <c r="F9" s="234">
        <v>1355.48</v>
      </c>
      <c r="G9" s="234">
        <v>1233.5099999999998</v>
      </c>
      <c r="H9" s="234">
        <v>984.5949999999998</v>
      </c>
      <c r="I9" s="234">
        <v>755.00000000000011</v>
      </c>
      <c r="J9" s="234">
        <v>241.90000000000003</v>
      </c>
      <c r="K9" s="234">
        <v>539.20000000000005</v>
      </c>
      <c r="L9" s="234">
        <v>1830.0000000000002</v>
      </c>
      <c r="M9" s="234">
        <v>1215.27</v>
      </c>
      <c r="N9" s="338">
        <v>1138</v>
      </c>
      <c r="O9" s="234">
        <v>1106</v>
      </c>
      <c r="P9" s="234">
        <f>+VLOOKUP(A9,[2]V_Ventanilla!$B$8:$F$24,5,FALSE)</f>
        <v>1641</v>
      </c>
      <c r="Q9" s="234">
        <v>2281</v>
      </c>
      <c r="R9" s="234">
        <v>2541</v>
      </c>
      <c r="S9" s="234">
        <v>1228</v>
      </c>
      <c r="T9" s="234">
        <v>429</v>
      </c>
      <c r="U9" s="234">
        <v>432</v>
      </c>
      <c r="V9" s="234">
        <v>301</v>
      </c>
      <c r="W9" s="234">
        <v>1399</v>
      </c>
      <c r="X9" s="234">
        <v>2219</v>
      </c>
      <c r="Y9" s="234">
        <v>1980</v>
      </c>
      <c r="Z9" s="339">
        <f t="shared" si="3"/>
        <v>62.926757016959201</v>
      </c>
    </row>
    <row r="10" spans="1:27" x14ac:dyDescent="0.25">
      <c r="A10" s="92" t="s">
        <v>32</v>
      </c>
      <c r="B10" s="338">
        <v>656.66449999999998</v>
      </c>
      <c r="C10" s="234">
        <v>323.05300000000005</v>
      </c>
      <c r="D10" s="234">
        <v>557.80099999999993</v>
      </c>
      <c r="E10" s="234">
        <v>613.93999999999994</v>
      </c>
      <c r="F10" s="234">
        <v>613.4</v>
      </c>
      <c r="G10" s="234">
        <v>334.91999999999996</v>
      </c>
      <c r="H10" s="234">
        <v>411.95899999999995</v>
      </c>
      <c r="I10" s="234">
        <v>386.59999999999997</v>
      </c>
      <c r="J10" s="234">
        <v>260.42</v>
      </c>
      <c r="K10" s="234">
        <v>346.13499999999993</v>
      </c>
      <c r="L10" s="234">
        <v>461.6</v>
      </c>
      <c r="M10" s="234">
        <v>355.10000000000008</v>
      </c>
      <c r="N10" s="338">
        <v>205</v>
      </c>
      <c r="O10" s="234">
        <v>478</v>
      </c>
      <c r="P10" s="234">
        <f>+VLOOKUP(A10,[2]V_Ventanilla!$B$8:$F$24,5,FALSE)</f>
        <v>366</v>
      </c>
      <c r="Q10" s="234">
        <v>13</v>
      </c>
      <c r="R10" s="234">
        <v>16</v>
      </c>
      <c r="S10" s="234">
        <v>180</v>
      </c>
      <c r="T10" s="234">
        <v>167</v>
      </c>
      <c r="U10" s="234">
        <v>138</v>
      </c>
      <c r="V10" s="234">
        <v>175</v>
      </c>
      <c r="W10" s="234">
        <v>61</v>
      </c>
      <c r="X10" s="234">
        <v>3</v>
      </c>
      <c r="Y10" s="234">
        <v>178</v>
      </c>
      <c r="Z10" s="339">
        <f t="shared" si="3"/>
        <v>-49.873275133765148</v>
      </c>
    </row>
    <row r="11" spans="1:27" x14ac:dyDescent="0.25">
      <c r="A11" s="92" t="s">
        <v>52</v>
      </c>
      <c r="B11" s="338">
        <v>149.27869999999999</v>
      </c>
      <c r="C11" s="234">
        <v>85.126999999999995</v>
      </c>
      <c r="D11" s="234">
        <v>90.994000000000014</v>
      </c>
      <c r="E11" s="234">
        <v>114.46300000000001</v>
      </c>
      <c r="F11" s="234">
        <v>51.050000000000004</v>
      </c>
      <c r="G11" s="234">
        <v>65.938000000000002</v>
      </c>
      <c r="H11" s="234">
        <v>56.05</v>
      </c>
      <c r="I11" s="234">
        <v>101.6</v>
      </c>
      <c r="J11" s="234">
        <v>140.69999999999999</v>
      </c>
      <c r="K11" s="234">
        <v>241.3</v>
      </c>
      <c r="L11" s="234">
        <v>94.899999999999991</v>
      </c>
      <c r="M11" s="234">
        <v>93.399999999999991</v>
      </c>
      <c r="N11" s="338">
        <v>154</v>
      </c>
      <c r="O11" s="234">
        <v>18</v>
      </c>
      <c r="P11" s="234">
        <f>+VLOOKUP(A11,[2]V_Ventanilla!$B$8:$F$24,5,FALSE)</f>
        <v>71</v>
      </c>
      <c r="Q11" s="234">
        <v>70</v>
      </c>
      <c r="R11" s="234">
        <v>85</v>
      </c>
      <c r="S11" s="234">
        <v>120</v>
      </c>
      <c r="T11" s="234">
        <v>96</v>
      </c>
      <c r="U11" s="234">
        <v>94</v>
      </c>
      <c r="V11" s="234">
        <v>76</v>
      </c>
      <c r="W11" s="234">
        <v>133</v>
      </c>
      <c r="X11" s="234">
        <v>104</v>
      </c>
      <c r="Y11" s="234">
        <v>100</v>
      </c>
      <c r="Z11" s="339">
        <f t="shared" si="3"/>
        <v>7.0663811563169254</v>
      </c>
    </row>
    <row r="12" spans="1:27" x14ac:dyDescent="0.25">
      <c r="A12" s="92" t="s">
        <v>33</v>
      </c>
      <c r="B12" s="340">
        <v>2.95</v>
      </c>
      <c r="C12" s="136">
        <v>1.73</v>
      </c>
      <c r="D12" s="136">
        <v>0</v>
      </c>
      <c r="E12" s="136">
        <v>0</v>
      </c>
      <c r="F12" s="136">
        <v>0</v>
      </c>
      <c r="G12" s="136">
        <v>0</v>
      </c>
      <c r="H12" s="136">
        <v>0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340">
        <v>16</v>
      </c>
      <c r="O12" s="136">
        <v>46</v>
      </c>
      <c r="P12" s="136">
        <f>+VLOOKUP(A12,[2]V_Ventanilla!$B$8:$F$24,5,FALSE)</f>
        <v>87</v>
      </c>
      <c r="Q12" s="136">
        <v>30</v>
      </c>
      <c r="R12" s="136">
        <v>140</v>
      </c>
      <c r="S12" s="136">
        <v>88</v>
      </c>
      <c r="T12" s="136">
        <v>89</v>
      </c>
      <c r="U12" s="136">
        <v>58</v>
      </c>
      <c r="V12" s="136">
        <v>26</v>
      </c>
      <c r="W12" s="136">
        <v>0</v>
      </c>
      <c r="X12" s="136">
        <v>34</v>
      </c>
      <c r="Y12" s="136">
        <v>0</v>
      </c>
      <c r="Z12" s="339" t="str">
        <f t="shared" si="3"/>
        <v>-</v>
      </c>
    </row>
    <row r="13" spans="1:27" x14ac:dyDescent="0.25">
      <c r="A13" s="131" t="s">
        <v>131</v>
      </c>
      <c r="B13" s="338">
        <v>57.538999999999994</v>
      </c>
      <c r="C13" s="234">
        <v>55.326999999999991</v>
      </c>
      <c r="D13" s="234">
        <v>63.675000000000004</v>
      </c>
      <c r="E13" s="234">
        <v>47.415999999999997</v>
      </c>
      <c r="F13" s="234">
        <v>35.580000000000005</v>
      </c>
      <c r="G13" s="234">
        <v>32.158000000000001</v>
      </c>
      <c r="H13" s="234">
        <v>33.450000000000003</v>
      </c>
      <c r="I13" s="234">
        <v>17.600000000000001</v>
      </c>
      <c r="J13" s="234">
        <v>27.850000000000009</v>
      </c>
      <c r="K13" s="234">
        <v>34.5</v>
      </c>
      <c r="L13" s="234">
        <v>38.500000000000007</v>
      </c>
      <c r="M13" s="234">
        <v>40.08</v>
      </c>
      <c r="N13" s="338">
        <v>69</v>
      </c>
      <c r="O13" s="234">
        <v>40</v>
      </c>
      <c r="P13" s="234">
        <f>+VLOOKUP(A13,[2]V_Ventanilla!$B$8:$F$24,5,FALSE)</f>
        <v>47</v>
      </c>
      <c r="Q13" s="234">
        <v>50</v>
      </c>
      <c r="R13" s="234">
        <v>37</v>
      </c>
      <c r="S13" s="234">
        <v>30</v>
      </c>
      <c r="T13" s="234">
        <v>17</v>
      </c>
      <c r="U13" s="234">
        <v>33</v>
      </c>
      <c r="V13" s="234">
        <v>27</v>
      </c>
      <c r="W13" s="234">
        <v>37</v>
      </c>
      <c r="X13" s="234">
        <v>57</v>
      </c>
      <c r="Y13" s="234">
        <v>28</v>
      </c>
      <c r="Z13" s="339">
        <f t="shared" si="3"/>
        <v>-30.139720558882232</v>
      </c>
    </row>
    <row r="14" spans="1:27" x14ac:dyDescent="0.25">
      <c r="A14" s="131" t="s">
        <v>53</v>
      </c>
      <c r="B14" s="338">
        <v>105.57220000000001</v>
      </c>
      <c r="C14" s="234">
        <v>0</v>
      </c>
      <c r="D14" s="234">
        <v>20.58</v>
      </c>
      <c r="E14" s="234">
        <v>36.4</v>
      </c>
      <c r="F14" s="234">
        <v>7</v>
      </c>
      <c r="G14" s="234">
        <v>2.4500000000000002</v>
      </c>
      <c r="H14" s="234">
        <v>0</v>
      </c>
      <c r="I14" s="234">
        <v>147</v>
      </c>
      <c r="J14" s="234">
        <v>34.050000000000004</v>
      </c>
      <c r="K14" s="234">
        <v>78.400000000000006</v>
      </c>
      <c r="L14" s="234">
        <v>86.5</v>
      </c>
      <c r="M14" s="234">
        <v>53.97</v>
      </c>
      <c r="N14" s="338">
        <v>19</v>
      </c>
      <c r="O14" s="234">
        <v>40</v>
      </c>
      <c r="P14" s="234">
        <f>+VLOOKUP(A14,[2]V_Ventanilla!$B$8:$F$24,5,FALSE)</f>
        <v>18</v>
      </c>
      <c r="Q14" s="234">
        <v>43</v>
      </c>
      <c r="R14" s="234">
        <v>30</v>
      </c>
      <c r="S14" s="234">
        <v>38</v>
      </c>
      <c r="T14" s="234">
        <v>55</v>
      </c>
      <c r="U14" s="234">
        <v>42</v>
      </c>
      <c r="V14" s="234">
        <v>33</v>
      </c>
      <c r="W14" s="234">
        <v>29</v>
      </c>
      <c r="X14" s="234">
        <v>25</v>
      </c>
      <c r="Y14" s="234">
        <v>70</v>
      </c>
      <c r="Z14" s="339">
        <f t="shared" si="3"/>
        <v>29.70168612191959</v>
      </c>
    </row>
    <row r="15" spans="1:27" x14ac:dyDescent="0.25">
      <c r="A15" s="131" t="s">
        <v>54</v>
      </c>
      <c r="B15" s="338">
        <v>13.915000000000004</v>
      </c>
      <c r="C15" s="234">
        <v>17.760999999999999</v>
      </c>
      <c r="D15" s="234">
        <v>17.014000000000003</v>
      </c>
      <c r="E15" s="234">
        <v>12.179</v>
      </c>
      <c r="F15" s="234">
        <v>13.233000000000002</v>
      </c>
      <c r="G15" s="234">
        <v>17.890000000000004</v>
      </c>
      <c r="H15" s="234">
        <v>25.650000000000002</v>
      </c>
      <c r="I15" s="234">
        <v>4.7</v>
      </c>
      <c r="J15" s="234">
        <v>10.54</v>
      </c>
      <c r="K15" s="234">
        <v>8.36</v>
      </c>
      <c r="L15" s="234">
        <v>16.190000000000001</v>
      </c>
      <c r="M15" s="234">
        <v>29.98</v>
      </c>
      <c r="N15" s="338">
        <v>20</v>
      </c>
      <c r="O15" s="234">
        <v>5</v>
      </c>
      <c r="P15" s="234">
        <f>+VLOOKUP(A15,[2]V_Ventanilla!$B$8:$F$24,5,FALSE)</f>
        <v>6</v>
      </c>
      <c r="Q15" s="234">
        <v>13</v>
      </c>
      <c r="R15" s="234">
        <v>5</v>
      </c>
      <c r="S15" s="234">
        <v>19</v>
      </c>
      <c r="T15" s="234">
        <v>2</v>
      </c>
      <c r="U15" s="234">
        <v>13</v>
      </c>
      <c r="V15" s="234">
        <v>16</v>
      </c>
      <c r="W15" s="234">
        <v>18</v>
      </c>
      <c r="X15" s="234">
        <v>5</v>
      </c>
      <c r="Y15" s="234">
        <v>18</v>
      </c>
      <c r="Z15" s="339">
        <f t="shared" si="3"/>
        <v>-39.959973315543692</v>
      </c>
    </row>
    <row r="16" spans="1:27" x14ac:dyDescent="0.25">
      <c r="A16" s="92" t="s">
        <v>34</v>
      </c>
      <c r="B16" s="338">
        <v>114.18499999999997</v>
      </c>
      <c r="C16" s="234">
        <v>74.154999999999987</v>
      </c>
      <c r="D16" s="234">
        <v>102.6</v>
      </c>
      <c r="E16" s="234">
        <v>97.1</v>
      </c>
      <c r="F16" s="234">
        <v>263.63</v>
      </c>
      <c r="G16" s="234">
        <v>305.98</v>
      </c>
      <c r="H16" s="234">
        <v>194.1</v>
      </c>
      <c r="I16" s="234">
        <v>416.4</v>
      </c>
      <c r="J16" s="234">
        <v>221.48</v>
      </c>
      <c r="K16" s="234">
        <v>707.95999999999992</v>
      </c>
      <c r="L16" s="234">
        <v>595.70000000000005</v>
      </c>
      <c r="M16" s="234">
        <v>494.09999999999997</v>
      </c>
      <c r="N16" s="338">
        <v>737</v>
      </c>
      <c r="O16" s="234">
        <v>1217</v>
      </c>
      <c r="P16" s="234">
        <f>+VLOOKUP(A16,[2]V_Ventanilla!$B$8:$F$24,5,FALSE)</f>
        <v>687</v>
      </c>
      <c r="Q16" s="234">
        <v>211</v>
      </c>
      <c r="R16" s="234">
        <v>416</v>
      </c>
      <c r="S16" s="234">
        <v>1104</v>
      </c>
      <c r="T16" s="234">
        <v>1978</v>
      </c>
      <c r="U16" s="234">
        <v>1794</v>
      </c>
      <c r="V16" s="234">
        <v>798</v>
      </c>
      <c r="W16" s="234">
        <v>1064</v>
      </c>
      <c r="X16" s="234">
        <v>513</v>
      </c>
      <c r="Y16" s="234">
        <v>54</v>
      </c>
      <c r="Z16" s="339">
        <f t="shared" si="3"/>
        <v>-89.071038251366119</v>
      </c>
    </row>
    <row r="17" spans="1:26" x14ac:dyDescent="0.25">
      <c r="A17" s="92" t="s">
        <v>48</v>
      </c>
      <c r="B17" s="338">
        <v>658.78160000000014</v>
      </c>
      <c r="C17" s="234">
        <v>321.26500000000004</v>
      </c>
      <c r="D17" s="234">
        <v>498.28299999999996</v>
      </c>
      <c r="E17" s="234">
        <v>587.44500000000005</v>
      </c>
      <c r="F17" s="234">
        <v>515.87</v>
      </c>
      <c r="G17" s="234">
        <v>512.59</v>
      </c>
      <c r="H17" s="234">
        <v>527.42000000000007</v>
      </c>
      <c r="I17" s="234">
        <v>658.49999999999989</v>
      </c>
      <c r="J17" s="234">
        <v>275.80000000000007</v>
      </c>
      <c r="K17" s="234">
        <v>407.11000000000007</v>
      </c>
      <c r="L17" s="234">
        <v>280.59999999999997</v>
      </c>
      <c r="M17" s="234">
        <v>238.10000000000005</v>
      </c>
      <c r="N17" s="338">
        <v>407</v>
      </c>
      <c r="O17" s="234">
        <v>412</v>
      </c>
      <c r="P17" s="234">
        <f>+VLOOKUP(A17,[2]V_Ventanilla!$B$8:$F$24,5,FALSE)</f>
        <v>459</v>
      </c>
      <c r="Q17" s="234">
        <v>408</v>
      </c>
      <c r="R17" s="234">
        <v>364</v>
      </c>
      <c r="S17" s="234">
        <v>529</v>
      </c>
      <c r="T17" s="234">
        <v>360</v>
      </c>
      <c r="U17" s="234">
        <v>382</v>
      </c>
      <c r="V17" s="234">
        <v>646</v>
      </c>
      <c r="W17" s="234">
        <v>381</v>
      </c>
      <c r="X17" s="234">
        <v>392</v>
      </c>
      <c r="Y17" s="234">
        <v>554</v>
      </c>
      <c r="Z17" s="339">
        <f t="shared" si="3"/>
        <v>132.67534649307007</v>
      </c>
    </row>
    <row r="18" spans="1:26" x14ac:dyDescent="0.25">
      <c r="A18" s="92" t="s">
        <v>55</v>
      </c>
      <c r="B18" s="338">
        <v>260.37520000000001</v>
      </c>
      <c r="C18" s="234">
        <v>211.36800000000002</v>
      </c>
      <c r="D18" s="234">
        <v>218.24999999999997</v>
      </c>
      <c r="E18" s="234">
        <v>205.93699999999998</v>
      </c>
      <c r="F18" s="234">
        <v>260.11000000000007</v>
      </c>
      <c r="G18" s="234">
        <v>156.56800000000001</v>
      </c>
      <c r="H18" s="234">
        <v>119.40000000000002</v>
      </c>
      <c r="I18" s="234">
        <v>117</v>
      </c>
      <c r="J18" s="234">
        <v>156.70000000000002</v>
      </c>
      <c r="K18" s="234">
        <v>131.1</v>
      </c>
      <c r="L18" s="234">
        <v>120.2</v>
      </c>
      <c r="M18" s="234">
        <v>114.3</v>
      </c>
      <c r="N18" s="338">
        <v>92</v>
      </c>
      <c r="O18" s="234">
        <v>57</v>
      </c>
      <c r="P18" s="234">
        <f>+VLOOKUP(A18,[2]V_Ventanilla!$B$8:$F$24,5,FALSE)</f>
        <v>121</v>
      </c>
      <c r="Q18" s="234">
        <v>0</v>
      </c>
      <c r="R18" s="234">
        <v>118</v>
      </c>
      <c r="S18" s="234">
        <v>44</v>
      </c>
      <c r="T18" s="234">
        <v>82</v>
      </c>
      <c r="U18" s="234">
        <v>104</v>
      </c>
      <c r="V18" s="234">
        <v>138</v>
      </c>
      <c r="W18" s="234">
        <v>90</v>
      </c>
      <c r="X18" s="234">
        <v>93</v>
      </c>
      <c r="Y18" s="234">
        <v>56</v>
      </c>
      <c r="Z18" s="339">
        <f t="shared" si="3"/>
        <v>-51.006124234470683</v>
      </c>
    </row>
    <row r="19" spans="1:26" x14ac:dyDescent="0.25">
      <c r="A19" s="92" t="s">
        <v>43</v>
      </c>
      <c r="B19" s="338">
        <v>1488.6755000000001</v>
      </c>
      <c r="C19" s="234">
        <v>1351.3999999999999</v>
      </c>
      <c r="D19" s="234">
        <v>979.92400000000009</v>
      </c>
      <c r="E19" s="234">
        <v>1356.94</v>
      </c>
      <c r="F19" s="234">
        <v>997.67499999999995</v>
      </c>
      <c r="G19" s="234">
        <v>968.47399999999993</v>
      </c>
      <c r="H19" s="234">
        <v>741.8000000000003</v>
      </c>
      <c r="I19" s="234">
        <v>675.19999999999993</v>
      </c>
      <c r="J19" s="234">
        <v>450.48000000000008</v>
      </c>
      <c r="K19" s="234">
        <v>769.71400000000006</v>
      </c>
      <c r="L19" s="234">
        <v>693.40000000000009</v>
      </c>
      <c r="M19" s="234">
        <v>783.52</v>
      </c>
      <c r="N19" s="338">
        <v>845</v>
      </c>
      <c r="O19" s="234">
        <v>501</v>
      </c>
      <c r="P19" s="234">
        <f>+VLOOKUP(A19,[2]V_Ventanilla!$B$8:$F$24,5,FALSE)</f>
        <v>802</v>
      </c>
      <c r="Q19" s="234">
        <v>881</v>
      </c>
      <c r="R19" s="234">
        <v>815</v>
      </c>
      <c r="S19" s="234">
        <v>842</v>
      </c>
      <c r="T19" s="234">
        <v>734</v>
      </c>
      <c r="U19" s="234">
        <v>814</v>
      </c>
      <c r="V19" s="234">
        <v>458</v>
      </c>
      <c r="W19" s="234">
        <v>627</v>
      </c>
      <c r="X19" s="234">
        <v>338</v>
      </c>
      <c r="Y19" s="234">
        <v>359</v>
      </c>
      <c r="Z19" s="339">
        <f t="shared" si="3"/>
        <v>-54.181131304880537</v>
      </c>
    </row>
    <row r="20" spans="1:26" x14ac:dyDescent="0.25">
      <c r="A20" s="92" t="s">
        <v>44</v>
      </c>
      <c r="B20" s="340">
        <v>0.6</v>
      </c>
      <c r="C20" s="235">
        <v>8.8000000000000007</v>
      </c>
      <c r="D20" s="235">
        <v>18.2</v>
      </c>
      <c r="E20" s="235">
        <v>67.423999999999992</v>
      </c>
      <c r="F20" s="235">
        <v>80.339999999999989</v>
      </c>
      <c r="G20" s="235">
        <v>57.398000000000003</v>
      </c>
      <c r="H20" s="235">
        <v>62.849999999999987</v>
      </c>
      <c r="I20" s="235">
        <v>12.5</v>
      </c>
      <c r="J20" s="235">
        <v>53.5</v>
      </c>
      <c r="K20" s="235">
        <v>62.9</v>
      </c>
      <c r="L20" s="235">
        <v>131.55000000000001</v>
      </c>
      <c r="M20" s="235">
        <v>73.3</v>
      </c>
      <c r="N20" s="340">
        <v>113</v>
      </c>
      <c r="O20" s="235">
        <v>76</v>
      </c>
      <c r="P20" s="235">
        <f>+VLOOKUP(A20,[2]V_Ventanilla!$B$8:$F$24,5,FALSE)</f>
        <v>111</v>
      </c>
      <c r="Q20" s="235">
        <v>109</v>
      </c>
      <c r="R20" s="235">
        <v>132</v>
      </c>
      <c r="S20" s="235">
        <v>65</v>
      </c>
      <c r="T20" s="235">
        <v>112</v>
      </c>
      <c r="U20" s="235">
        <v>75</v>
      </c>
      <c r="V20" s="235">
        <v>60</v>
      </c>
      <c r="W20" s="235">
        <v>24</v>
      </c>
      <c r="X20" s="235">
        <v>92</v>
      </c>
      <c r="Y20" s="235">
        <v>28</v>
      </c>
      <c r="Z20" s="339">
        <f t="shared" si="3"/>
        <v>-61.800818553888128</v>
      </c>
    </row>
    <row r="21" spans="1:26" x14ac:dyDescent="0.25">
      <c r="A21" s="92" t="s">
        <v>45</v>
      </c>
      <c r="B21" s="312">
        <v>609.52219999999988</v>
      </c>
      <c r="C21" s="236">
        <v>559.59800000000007</v>
      </c>
      <c r="D21" s="236">
        <v>170.48099999999997</v>
      </c>
      <c r="E21" s="236">
        <v>36.315000000000005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527.09999999999991</v>
      </c>
      <c r="L21" s="236">
        <v>649.51000000000022</v>
      </c>
      <c r="M21" s="236">
        <v>926.97000000000014</v>
      </c>
      <c r="N21" s="312">
        <v>627</v>
      </c>
      <c r="O21" s="236">
        <v>556</v>
      </c>
      <c r="P21" s="236">
        <f>+VLOOKUP(A21,[2]V_Ventanilla!$B$8:$F$24,5,FALSE)</f>
        <v>352</v>
      </c>
      <c r="Q21" s="236">
        <v>152</v>
      </c>
      <c r="R21" s="236">
        <v>0</v>
      </c>
      <c r="S21" s="236">
        <v>0</v>
      </c>
      <c r="T21" s="236">
        <v>0</v>
      </c>
      <c r="U21" s="236">
        <v>0</v>
      </c>
      <c r="V21" s="236">
        <v>0</v>
      </c>
      <c r="W21" s="236">
        <v>270</v>
      </c>
      <c r="X21" s="236">
        <v>594</v>
      </c>
      <c r="Y21" s="236">
        <v>698</v>
      </c>
      <c r="Z21" s="339">
        <f t="shared" si="3"/>
        <v>-24.700907256977047</v>
      </c>
    </row>
    <row r="22" spans="1:26" x14ac:dyDescent="0.25">
      <c r="A22" s="131" t="s">
        <v>36</v>
      </c>
      <c r="B22" s="338">
        <v>602.81830000000002</v>
      </c>
      <c r="C22" s="234">
        <v>613.92999999999995</v>
      </c>
      <c r="D22" s="234">
        <v>619.05600000000004</v>
      </c>
      <c r="E22" s="234">
        <v>497.23500000000001</v>
      </c>
      <c r="F22" s="234">
        <v>512.25</v>
      </c>
      <c r="G22" s="234">
        <v>271.52</v>
      </c>
      <c r="H22" s="234">
        <v>527.65000000000009</v>
      </c>
      <c r="I22" s="234">
        <v>657.09999999999991</v>
      </c>
      <c r="J22" s="234">
        <v>438.5</v>
      </c>
      <c r="K22" s="234">
        <v>498.59999999999991</v>
      </c>
      <c r="L22" s="234">
        <v>511.17000000000007</v>
      </c>
      <c r="M22" s="234">
        <v>276</v>
      </c>
      <c r="N22" s="338">
        <v>514</v>
      </c>
      <c r="O22" s="234">
        <v>415</v>
      </c>
      <c r="P22" s="234">
        <f>+VLOOKUP(A22,[2]V_Ventanilla!$B$8:$F$24,5,FALSE)</f>
        <v>607</v>
      </c>
      <c r="Q22" s="234">
        <v>690</v>
      </c>
      <c r="R22" s="234">
        <v>650</v>
      </c>
      <c r="S22" s="234">
        <v>269</v>
      </c>
      <c r="T22" s="234">
        <v>390</v>
      </c>
      <c r="U22" s="234">
        <v>432</v>
      </c>
      <c r="V22" s="234">
        <v>323</v>
      </c>
      <c r="W22" s="234">
        <v>487</v>
      </c>
      <c r="X22" s="234">
        <v>379</v>
      </c>
      <c r="Y22" s="234">
        <v>338</v>
      </c>
      <c r="Z22" s="339">
        <f t="shared" si="3"/>
        <v>22.463768115942038</v>
      </c>
    </row>
    <row r="23" spans="1:26" x14ac:dyDescent="0.25">
      <c r="A23" s="92" t="s">
        <v>49</v>
      </c>
      <c r="B23" s="40">
        <v>0</v>
      </c>
      <c r="C23" s="214">
        <v>0</v>
      </c>
      <c r="D23" s="214">
        <v>0</v>
      </c>
      <c r="E23" s="214">
        <v>0</v>
      </c>
      <c r="F23" s="214">
        <v>0.8</v>
      </c>
      <c r="G23" s="214">
        <v>0</v>
      </c>
      <c r="H23" s="214">
        <v>0</v>
      </c>
      <c r="I23" s="214">
        <v>0</v>
      </c>
      <c r="J23" s="214">
        <v>0</v>
      </c>
      <c r="K23" s="214">
        <v>0</v>
      </c>
      <c r="L23" s="214">
        <v>0</v>
      </c>
      <c r="M23" s="214">
        <v>0</v>
      </c>
      <c r="N23" s="40">
        <v>1</v>
      </c>
      <c r="O23" s="214">
        <v>0</v>
      </c>
      <c r="P23" s="214">
        <f>+VLOOKUP(A23,[2]V_Ventanilla!$B$8:$F$24,5,FALSE)</f>
        <v>22</v>
      </c>
      <c r="Q23" s="214">
        <v>32</v>
      </c>
      <c r="R23" s="214">
        <v>36</v>
      </c>
      <c r="S23" s="214">
        <v>3</v>
      </c>
      <c r="T23" s="214">
        <v>11</v>
      </c>
      <c r="U23" s="214">
        <v>3</v>
      </c>
      <c r="V23" s="214">
        <v>1</v>
      </c>
      <c r="W23" s="214">
        <v>0</v>
      </c>
      <c r="X23" s="214">
        <v>7</v>
      </c>
      <c r="Y23" s="214">
        <v>9</v>
      </c>
      <c r="Z23" s="339" t="str">
        <f t="shared" si="3"/>
        <v>-</v>
      </c>
    </row>
    <row r="24" spans="1:26" x14ac:dyDescent="0.25">
      <c r="A24" s="131" t="s">
        <v>56</v>
      </c>
      <c r="B24" s="40">
        <v>1090.8426000000002</v>
      </c>
      <c r="C24" s="214">
        <v>338.15799999999996</v>
      </c>
      <c r="D24" s="214">
        <v>289.661</v>
      </c>
      <c r="E24" s="214">
        <v>226.60399999999998</v>
      </c>
      <c r="F24" s="214">
        <v>375.32499999999999</v>
      </c>
      <c r="G24" s="214">
        <v>342.69</v>
      </c>
      <c r="H24" s="214">
        <v>592.33199999999988</v>
      </c>
      <c r="I24" s="214">
        <v>667.6</v>
      </c>
      <c r="J24" s="214">
        <v>780.83</v>
      </c>
      <c r="K24" s="214">
        <v>783.9</v>
      </c>
      <c r="L24" s="214">
        <v>646.4</v>
      </c>
      <c r="M24" s="214">
        <v>937.85000000000014</v>
      </c>
      <c r="N24" s="40">
        <v>0</v>
      </c>
      <c r="O24" s="214">
        <v>0</v>
      </c>
      <c r="P24" s="214">
        <f>+VLOOKUP(A24,[2]V_Ventanilla!$B$8:$F$24,5,FALSE)</f>
        <v>0</v>
      </c>
      <c r="Q24" s="214">
        <v>0</v>
      </c>
      <c r="R24" s="214">
        <v>0</v>
      </c>
      <c r="S24" s="214">
        <v>0</v>
      </c>
      <c r="T24" s="214">
        <v>0</v>
      </c>
      <c r="U24" s="214">
        <v>0</v>
      </c>
      <c r="V24" s="214">
        <v>0</v>
      </c>
      <c r="W24" s="214">
        <v>0</v>
      </c>
      <c r="X24" s="214">
        <v>0</v>
      </c>
      <c r="Y24" s="214">
        <v>0</v>
      </c>
      <c r="Z24" s="339">
        <f t="shared" si="3"/>
        <v>-100</v>
      </c>
    </row>
    <row r="25" spans="1:26" x14ac:dyDescent="0.25">
      <c r="A25" s="132" t="s">
        <v>72</v>
      </c>
      <c r="B25" s="341">
        <v>710.51661999999851</v>
      </c>
      <c r="C25" s="139">
        <v>586.1800000000012</v>
      </c>
      <c r="D25" s="139">
        <v>569.57799999999952</v>
      </c>
      <c r="E25" s="139">
        <v>581.2510000000002</v>
      </c>
      <c r="F25" s="139">
        <v>414.70499999999993</v>
      </c>
      <c r="G25" s="139">
        <v>377.59400000000096</v>
      </c>
      <c r="H25" s="139">
        <v>397.61000000000058</v>
      </c>
      <c r="I25" s="139">
        <v>578.80000000000018</v>
      </c>
      <c r="J25" s="139">
        <v>597.34000000000015</v>
      </c>
      <c r="K25" s="139">
        <v>341.05999999999949</v>
      </c>
      <c r="L25" s="139">
        <v>314.77000000000044</v>
      </c>
      <c r="M25" s="139">
        <v>358.63999999999942</v>
      </c>
      <c r="N25" s="341">
        <v>1064</v>
      </c>
      <c r="O25" s="139">
        <v>651</v>
      </c>
      <c r="P25" s="139">
        <f>+VLOOKUP(A25,[2]V_Ventanilla!$B$8:$F$24,5,FALSE)</f>
        <v>923</v>
      </c>
      <c r="Q25" s="139">
        <v>1124</v>
      </c>
      <c r="R25" s="139">
        <v>1101</v>
      </c>
      <c r="S25" s="139">
        <v>796</v>
      </c>
      <c r="T25" s="139">
        <v>1212</v>
      </c>
      <c r="U25" s="139">
        <v>1251</v>
      </c>
      <c r="V25" s="139">
        <v>1265</v>
      </c>
      <c r="W25" s="139">
        <v>1366</v>
      </c>
      <c r="X25" s="139">
        <v>1034</v>
      </c>
      <c r="Y25" s="139">
        <v>771</v>
      </c>
      <c r="Z25" s="342">
        <f t="shared" si="3"/>
        <v>114.97880883337083</v>
      </c>
    </row>
    <row r="26" spans="1:26" x14ac:dyDescent="0.25">
      <c r="A26" s="2" t="s">
        <v>23</v>
      </c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6" x14ac:dyDescent="0.25">
      <c r="A27" s="3" t="s">
        <v>132</v>
      </c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6" x14ac:dyDescent="0.25">
      <c r="A28" s="506" t="s">
        <v>206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"/>
      <c r="R28" s="20"/>
      <c r="S28" s="20"/>
      <c r="T28" s="20"/>
      <c r="U28" s="20"/>
      <c r="V28" s="20"/>
      <c r="W28" s="20"/>
      <c r="X28" s="20"/>
      <c r="Y28" s="20"/>
    </row>
    <row r="29" spans="1:26" x14ac:dyDescent="0.25"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</row>
    <row r="30" spans="1:26" x14ac:dyDescent="0.25"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</row>
    <row r="31" spans="1:26" x14ac:dyDescent="0.25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T31"/>
      <c r="U31"/>
      <c r="V31"/>
    </row>
    <row r="32" spans="1:26" x14ac:dyDescent="0.25"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T32"/>
      <c r="U32"/>
      <c r="V32"/>
    </row>
    <row r="33" spans="20:22" x14ac:dyDescent="0.25">
      <c r="T33"/>
      <c r="U33"/>
      <c r="V33"/>
    </row>
    <row r="34" spans="20:22" x14ac:dyDescent="0.25">
      <c r="T34"/>
      <c r="U34"/>
      <c r="V34"/>
    </row>
    <row r="35" spans="20:22" x14ac:dyDescent="0.25">
      <c r="T35"/>
      <c r="U35"/>
      <c r="V35"/>
    </row>
    <row r="36" spans="20:22" x14ac:dyDescent="0.25">
      <c r="T36"/>
      <c r="U36"/>
      <c r="V36"/>
    </row>
    <row r="37" spans="20:22" x14ac:dyDescent="0.25">
      <c r="T37"/>
      <c r="U37"/>
      <c r="V37"/>
    </row>
    <row r="38" spans="20:22" x14ac:dyDescent="0.25">
      <c r="T38"/>
      <c r="U38"/>
      <c r="V38"/>
    </row>
    <row r="39" spans="20:22" x14ac:dyDescent="0.25">
      <c r="T39"/>
      <c r="U39"/>
      <c r="V39"/>
    </row>
    <row r="40" spans="20:22" x14ac:dyDescent="0.25">
      <c r="T40"/>
      <c r="U40"/>
      <c r="V40"/>
    </row>
    <row r="41" spans="20:22" x14ac:dyDescent="0.25">
      <c r="T41"/>
      <c r="U41"/>
      <c r="V41"/>
    </row>
    <row r="42" spans="20:22" x14ac:dyDescent="0.25">
      <c r="T42"/>
      <c r="U42"/>
      <c r="V42"/>
    </row>
    <row r="43" spans="20:22" x14ac:dyDescent="0.25">
      <c r="T43"/>
      <c r="U43"/>
      <c r="V43"/>
    </row>
    <row r="44" spans="20:22" x14ac:dyDescent="0.25">
      <c r="T44"/>
      <c r="U44"/>
      <c r="V44"/>
    </row>
    <row r="45" spans="20:22" x14ac:dyDescent="0.25">
      <c r="T45"/>
      <c r="U45"/>
      <c r="V45"/>
    </row>
    <row r="46" spans="20:22" x14ac:dyDescent="0.25">
      <c r="T46"/>
      <c r="U46"/>
      <c r="V46"/>
    </row>
    <row r="47" spans="20:22" x14ac:dyDescent="0.25">
      <c r="T47"/>
      <c r="U47"/>
      <c r="V47"/>
    </row>
    <row r="48" spans="20:22" x14ac:dyDescent="0.25">
      <c r="T48"/>
      <c r="U48"/>
      <c r="V48"/>
    </row>
    <row r="49" spans="20:22" x14ac:dyDescent="0.25">
      <c r="T49"/>
      <c r="U49"/>
      <c r="V49"/>
    </row>
    <row r="50" spans="20:22" x14ac:dyDescent="0.25">
      <c r="T50"/>
      <c r="U50"/>
      <c r="V50"/>
    </row>
    <row r="51" spans="20:22" x14ac:dyDescent="0.25">
      <c r="T51"/>
      <c r="U51"/>
      <c r="V51"/>
    </row>
  </sheetData>
  <sortState xmlns:xlrd2="http://schemas.microsoft.com/office/spreadsheetml/2017/richdata2" ref="T30:V46">
    <sortCondition descending="1" ref="V30"/>
  </sortState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50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R16" sqref="R16"/>
    </sheetView>
  </sheetViews>
  <sheetFormatPr baseColWidth="10" defaultRowHeight="15" x14ac:dyDescent="0.25"/>
  <cols>
    <col min="3" max="3" width="11.42578125" style="267"/>
    <col min="4" max="13" width="11.42578125" style="279"/>
    <col min="14" max="25" width="10.140625" style="279" customWidth="1"/>
    <col min="26" max="26" width="11.140625" bestFit="1" customWidth="1"/>
  </cols>
  <sheetData>
    <row r="1" spans="1:26" x14ac:dyDescent="0.25">
      <c r="A1" s="28" t="s">
        <v>198</v>
      </c>
    </row>
    <row r="2" spans="1:26" x14ac:dyDescent="0.25">
      <c r="A2" s="28"/>
    </row>
    <row r="3" spans="1:26" x14ac:dyDescent="0.25">
      <c r="A3" s="14" t="s">
        <v>133</v>
      </c>
    </row>
    <row r="4" spans="1:26" ht="15" customHeight="1" x14ac:dyDescent="0.25">
      <c r="A4" s="54" t="s">
        <v>258</v>
      </c>
    </row>
    <row r="5" spans="1:26" x14ac:dyDescent="0.25">
      <c r="A5" s="54" t="s">
        <v>211</v>
      </c>
    </row>
    <row r="6" spans="1:26" x14ac:dyDescent="0.25">
      <c r="A6" s="561" t="s">
        <v>130</v>
      </c>
      <c r="B6" s="524">
        <v>2018</v>
      </c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24">
        <v>2019</v>
      </c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</row>
    <row r="7" spans="1:26" ht="25.5" x14ac:dyDescent="0.25">
      <c r="A7" s="562"/>
      <c r="B7" s="402" t="s">
        <v>1</v>
      </c>
      <c r="C7" s="485" t="s">
        <v>2</v>
      </c>
      <c r="D7" s="485" t="s">
        <v>3</v>
      </c>
      <c r="E7" s="485" t="s">
        <v>4</v>
      </c>
      <c r="F7" s="429" t="s">
        <v>5</v>
      </c>
      <c r="G7" s="484" t="s">
        <v>6</v>
      </c>
      <c r="H7" s="429" t="s">
        <v>7</v>
      </c>
      <c r="I7" s="484" t="s">
        <v>8</v>
      </c>
      <c r="J7" s="484" t="s">
        <v>9</v>
      </c>
      <c r="K7" s="484" t="s">
        <v>10</v>
      </c>
      <c r="L7" s="484" t="s">
        <v>11</v>
      </c>
      <c r="M7" s="484" t="s">
        <v>12</v>
      </c>
      <c r="N7" s="402" t="s">
        <v>1</v>
      </c>
      <c r="O7" s="407" t="s">
        <v>2</v>
      </c>
      <c r="P7" s="407" t="s">
        <v>3</v>
      </c>
      <c r="Q7" s="407" t="s">
        <v>4</v>
      </c>
      <c r="R7" s="429" t="s">
        <v>5</v>
      </c>
      <c r="S7" s="436" t="s">
        <v>6</v>
      </c>
      <c r="T7" s="429" t="s">
        <v>7</v>
      </c>
      <c r="U7" s="439" t="s">
        <v>8</v>
      </c>
      <c r="V7" s="449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130" t="s">
        <v>13</v>
      </c>
      <c r="B8" s="336">
        <f>SUM(B9:B27)</f>
        <v>6691.8209999999999</v>
      </c>
      <c r="C8" s="109">
        <f t="shared" ref="C8:M8" si="0">SUM(C9:C27)</f>
        <v>6183.7140000000009</v>
      </c>
      <c r="D8" s="109">
        <f t="shared" si="0"/>
        <v>7096.5729999999994</v>
      </c>
      <c r="E8" s="109">
        <f t="shared" si="0"/>
        <v>6003.2339999999995</v>
      </c>
      <c r="F8" s="109">
        <f t="shared" si="0"/>
        <v>5992.9700000000012</v>
      </c>
      <c r="G8" s="109">
        <f t="shared" si="0"/>
        <v>5698.9750000000004</v>
      </c>
      <c r="H8" s="109">
        <f t="shared" si="0"/>
        <v>5832.7140000000009</v>
      </c>
      <c r="I8" s="109">
        <f t="shared" si="0"/>
        <v>5725.8580000000002</v>
      </c>
      <c r="J8" s="109">
        <f t="shared" si="0"/>
        <v>5599.2</v>
      </c>
      <c r="K8" s="109">
        <f t="shared" si="0"/>
        <v>6324.65</v>
      </c>
      <c r="L8" s="109">
        <f t="shared" si="0"/>
        <v>6409.3770000000004</v>
      </c>
      <c r="M8" s="109">
        <f t="shared" si="0"/>
        <v>7396.26</v>
      </c>
      <c r="N8" s="336">
        <f t="shared" ref="N8:S8" si="1">SUM(N9:N27)</f>
        <v>6298</v>
      </c>
      <c r="O8" s="109">
        <f t="shared" si="1"/>
        <v>6283</v>
      </c>
      <c r="P8" s="109">
        <f t="shared" si="1"/>
        <v>6670</v>
      </c>
      <c r="Q8" s="109">
        <f t="shared" si="1"/>
        <v>6436</v>
      </c>
      <c r="R8" s="109">
        <f t="shared" si="1"/>
        <v>6815</v>
      </c>
      <c r="S8" s="109">
        <f t="shared" si="1"/>
        <v>6537</v>
      </c>
      <c r="T8" s="109">
        <f t="shared" ref="T8:Y8" si="2">SUM(T9:T27)</f>
        <v>6143</v>
      </c>
      <c r="U8" s="109">
        <f t="shared" si="2"/>
        <v>6817</v>
      </c>
      <c r="V8" s="109">
        <f t="shared" si="2"/>
        <v>5665</v>
      </c>
      <c r="W8" s="109">
        <f t="shared" si="2"/>
        <v>6752</v>
      </c>
      <c r="X8" s="109">
        <f t="shared" si="2"/>
        <v>6536</v>
      </c>
      <c r="Y8" s="109">
        <f t="shared" si="2"/>
        <v>7005</v>
      </c>
      <c r="Z8" s="140">
        <f t="shared" ref="Z8:Z27" si="3">+IFERROR((Y8/M8-1)*100,"-")</f>
        <v>-5.2899708771730563</v>
      </c>
    </row>
    <row r="9" spans="1:26" x14ac:dyDescent="0.25">
      <c r="A9" s="92" t="s">
        <v>31</v>
      </c>
      <c r="B9" s="338">
        <v>1009.927</v>
      </c>
      <c r="C9" s="20">
        <v>1395.6160000000004</v>
      </c>
      <c r="D9" s="20">
        <v>1762.3589999999999</v>
      </c>
      <c r="E9" s="20">
        <v>1066.02</v>
      </c>
      <c r="F9" s="136">
        <v>768.6</v>
      </c>
      <c r="G9" s="136">
        <v>716.70000000000016</v>
      </c>
      <c r="H9" s="136">
        <v>610.09999999999991</v>
      </c>
      <c r="I9" s="136">
        <v>291.5</v>
      </c>
      <c r="J9" s="136">
        <v>196.60000000000002</v>
      </c>
      <c r="K9" s="136">
        <v>592.39999999999986</v>
      </c>
      <c r="L9" s="136">
        <v>1607.8800000000006</v>
      </c>
      <c r="M9" s="136">
        <v>922.80200000000002</v>
      </c>
      <c r="N9" s="338">
        <v>961</v>
      </c>
      <c r="O9" s="20">
        <f>+VLOOKUP(A9,[3]V_VMT!$B$8:$E$24,4,FALSE)</f>
        <v>1167</v>
      </c>
      <c r="P9" s="20">
        <v>1651</v>
      </c>
      <c r="Q9" s="20">
        <v>1945</v>
      </c>
      <c r="R9" s="136">
        <v>1978</v>
      </c>
      <c r="S9" s="136">
        <v>1262</v>
      </c>
      <c r="T9" s="136">
        <v>265</v>
      </c>
      <c r="U9" s="136">
        <v>372</v>
      </c>
      <c r="V9" s="136">
        <v>325</v>
      </c>
      <c r="W9" s="136">
        <v>1031</v>
      </c>
      <c r="X9" s="136">
        <v>1991</v>
      </c>
      <c r="Y9" s="136">
        <v>2242</v>
      </c>
      <c r="Z9" s="104">
        <f t="shared" si="3"/>
        <v>142.95569363742166</v>
      </c>
    </row>
    <row r="10" spans="1:26" x14ac:dyDescent="0.25">
      <c r="A10" s="92" t="s">
        <v>32</v>
      </c>
      <c r="B10" s="338">
        <v>258.79999999999995</v>
      </c>
      <c r="C10" s="20">
        <v>65.400000000000006</v>
      </c>
      <c r="D10" s="20">
        <v>225.755</v>
      </c>
      <c r="E10" s="20">
        <v>229.4</v>
      </c>
      <c r="F10" s="136">
        <v>201.8</v>
      </c>
      <c r="G10" s="136">
        <v>131.30000000000001</v>
      </c>
      <c r="H10" s="136">
        <v>152.39999999999998</v>
      </c>
      <c r="I10" s="136">
        <v>150</v>
      </c>
      <c r="J10" s="136">
        <v>232.49999999999997</v>
      </c>
      <c r="K10" s="136">
        <v>135.20000000000002</v>
      </c>
      <c r="L10" s="136">
        <v>198.89999999999998</v>
      </c>
      <c r="M10" s="136">
        <v>290.39999999999998</v>
      </c>
      <c r="N10" s="338">
        <v>202</v>
      </c>
      <c r="O10" s="20">
        <f>+VLOOKUP(A10,[3]V_VMT!$B$8:$E$24,4,FALSE)</f>
        <v>240</v>
      </c>
      <c r="P10" s="20">
        <v>100</v>
      </c>
      <c r="Q10" s="20">
        <v>24</v>
      </c>
      <c r="R10" s="136">
        <v>5</v>
      </c>
      <c r="S10" s="136">
        <v>18</v>
      </c>
      <c r="T10" s="136">
        <v>3</v>
      </c>
      <c r="U10" s="136">
        <v>18</v>
      </c>
      <c r="V10" s="136">
        <v>0</v>
      </c>
      <c r="W10" s="136">
        <v>1</v>
      </c>
      <c r="X10" s="136">
        <v>5</v>
      </c>
      <c r="Y10" s="136">
        <v>107</v>
      </c>
      <c r="Z10" s="104">
        <f t="shared" si="3"/>
        <v>-63.154269972451793</v>
      </c>
    </row>
    <row r="11" spans="1:26" x14ac:dyDescent="0.25">
      <c r="A11" s="92" t="s">
        <v>52</v>
      </c>
      <c r="B11" s="338">
        <v>70</v>
      </c>
      <c r="C11" s="20">
        <v>64.5</v>
      </c>
      <c r="D11" s="20">
        <v>32.5</v>
      </c>
      <c r="E11" s="20">
        <v>63</v>
      </c>
      <c r="F11" s="136">
        <v>30</v>
      </c>
      <c r="G11" s="136">
        <v>37.299999999999997</v>
      </c>
      <c r="H11" s="136">
        <v>86.4</v>
      </c>
      <c r="I11" s="136">
        <v>65.7</v>
      </c>
      <c r="J11" s="136">
        <v>107.10000000000001</v>
      </c>
      <c r="K11" s="136">
        <v>108.25</v>
      </c>
      <c r="L11" s="136">
        <v>23.5</v>
      </c>
      <c r="M11" s="136">
        <v>61.9</v>
      </c>
      <c r="N11" s="338">
        <v>69</v>
      </c>
      <c r="O11" s="20">
        <f>+VLOOKUP(A11,[3]V_VMT!$B$8:$E$24,4,FALSE)</f>
        <v>29</v>
      </c>
      <c r="P11" s="20">
        <v>32</v>
      </c>
      <c r="Q11" s="20">
        <v>24</v>
      </c>
      <c r="R11" s="136">
        <v>52</v>
      </c>
      <c r="S11" s="136">
        <v>103</v>
      </c>
      <c r="T11" s="136">
        <v>67</v>
      </c>
      <c r="U11" s="136">
        <v>90</v>
      </c>
      <c r="V11" s="136">
        <v>104</v>
      </c>
      <c r="W11" s="136">
        <v>140</v>
      </c>
      <c r="X11" s="136">
        <v>127</v>
      </c>
      <c r="Y11" s="136">
        <v>46</v>
      </c>
      <c r="Z11" s="104">
        <f t="shared" si="3"/>
        <v>-25.686591276252013</v>
      </c>
    </row>
    <row r="12" spans="1:26" x14ac:dyDescent="0.25">
      <c r="A12" s="92" t="s">
        <v>33</v>
      </c>
      <c r="B12" s="338">
        <v>14.11</v>
      </c>
      <c r="C12" s="20">
        <v>6.5</v>
      </c>
      <c r="D12" s="20">
        <v>13.5</v>
      </c>
      <c r="E12" s="20">
        <v>3</v>
      </c>
      <c r="F12" s="136">
        <v>27.5</v>
      </c>
      <c r="G12" s="136">
        <v>6.7</v>
      </c>
      <c r="H12" s="136">
        <v>9</v>
      </c>
      <c r="I12" s="136">
        <v>0</v>
      </c>
      <c r="J12" s="136">
        <v>16.3</v>
      </c>
      <c r="K12" s="136">
        <v>21</v>
      </c>
      <c r="L12" s="136">
        <v>22.4</v>
      </c>
      <c r="M12" s="136">
        <v>22.5</v>
      </c>
      <c r="N12" s="338">
        <v>14</v>
      </c>
      <c r="O12" s="20">
        <f>+VLOOKUP(A12,[3]V_VMT!$B$8:$E$24,4,FALSE)</f>
        <v>17</v>
      </c>
      <c r="P12" s="20">
        <v>21</v>
      </c>
      <c r="Q12" s="20">
        <v>20</v>
      </c>
      <c r="R12" s="136">
        <v>62</v>
      </c>
      <c r="S12" s="136">
        <v>80</v>
      </c>
      <c r="T12" s="136">
        <v>93</v>
      </c>
      <c r="U12" s="136">
        <v>70</v>
      </c>
      <c r="V12" s="136">
        <v>61</v>
      </c>
      <c r="W12" s="136">
        <v>48</v>
      </c>
      <c r="X12" s="136">
        <v>54</v>
      </c>
      <c r="Y12" s="136">
        <v>38</v>
      </c>
      <c r="Z12" s="104">
        <f t="shared" si="3"/>
        <v>68.888888888888886</v>
      </c>
    </row>
    <row r="13" spans="1:26" x14ac:dyDescent="0.25">
      <c r="A13" s="131" t="s">
        <v>134</v>
      </c>
      <c r="B13" s="338">
        <v>77.7</v>
      </c>
      <c r="C13" s="20">
        <v>59.5</v>
      </c>
      <c r="D13" s="20">
        <v>53.5</v>
      </c>
      <c r="E13" s="20">
        <v>85.2</v>
      </c>
      <c r="F13" s="136">
        <v>75.900000000000006</v>
      </c>
      <c r="G13" s="136">
        <v>57.7</v>
      </c>
      <c r="H13" s="136">
        <v>33.5</v>
      </c>
      <c r="I13" s="136">
        <v>54.300000000000004</v>
      </c>
      <c r="J13" s="136">
        <v>42.2</v>
      </c>
      <c r="K13" s="136">
        <v>8.15</v>
      </c>
      <c r="L13" s="136">
        <v>11.5</v>
      </c>
      <c r="M13" s="136">
        <v>16.5</v>
      </c>
      <c r="N13" s="338">
        <v>7</v>
      </c>
      <c r="O13" s="20">
        <f>+VLOOKUP(A13,[3]V_VMT!$B$8:$E$24,4,FALSE)</f>
        <v>6</v>
      </c>
      <c r="P13" s="20">
        <v>1</v>
      </c>
      <c r="Q13" s="20">
        <v>7</v>
      </c>
      <c r="R13" s="136">
        <v>1</v>
      </c>
      <c r="S13" s="136">
        <v>0</v>
      </c>
      <c r="T13" s="136">
        <v>0</v>
      </c>
      <c r="U13" s="136">
        <v>0</v>
      </c>
      <c r="V13" s="136">
        <v>0</v>
      </c>
      <c r="W13" s="136">
        <v>1</v>
      </c>
      <c r="X13" s="136">
        <v>1</v>
      </c>
      <c r="Y13" s="136">
        <v>0</v>
      </c>
      <c r="Z13" s="104">
        <f t="shared" si="3"/>
        <v>-100</v>
      </c>
    </row>
    <row r="14" spans="1:26" x14ac:dyDescent="0.25">
      <c r="A14" s="131" t="s">
        <v>53</v>
      </c>
      <c r="B14" s="338">
        <v>61.8</v>
      </c>
      <c r="C14" s="20">
        <v>40</v>
      </c>
      <c r="D14" s="20">
        <v>51.4</v>
      </c>
      <c r="E14" s="20">
        <v>14.5</v>
      </c>
      <c r="F14" s="136">
        <v>9.5</v>
      </c>
      <c r="G14" s="136">
        <v>15.5</v>
      </c>
      <c r="H14" s="136">
        <v>8.3000000000000007</v>
      </c>
      <c r="I14" s="136">
        <v>8.5</v>
      </c>
      <c r="J14" s="136">
        <v>4</v>
      </c>
      <c r="K14" s="136">
        <v>7.23</v>
      </c>
      <c r="L14" s="136">
        <v>2.85</v>
      </c>
      <c r="M14" s="136">
        <v>1</v>
      </c>
      <c r="N14" s="338">
        <v>11</v>
      </c>
      <c r="O14" s="20">
        <f>+VLOOKUP(A14,[3]V_VMT!$B$8:$E$24,4,FALSE)</f>
        <v>14</v>
      </c>
      <c r="P14" s="20">
        <v>10</v>
      </c>
      <c r="Q14" s="20">
        <v>21</v>
      </c>
      <c r="R14" s="136">
        <v>0</v>
      </c>
      <c r="S14" s="136">
        <v>0</v>
      </c>
      <c r="T14" s="136">
        <v>0</v>
      </c>
      <c r="U14" s="136">
        <v>0</v>
      </c>
      <c r="V14" s="136">
        <v>0</v>
      </c>
      <c r="W14" s="136">
        <v>0</v>
      </c>
      <c r="X14" s="136">
        <v>0</v>
      </c>
      <c r="Y14" s="136">
        <v>0</v>
      </c>
      <c r="Z14" s="104">
        <f t="shared" si="3"/>
        <v>-100</v>
      </c>
    </row>
    <row r="15" spans="1:26" s="279" customFormat="1" x14ac:dyDescent="0.25">
      <c r="A15" s="131" t="s">
        <v>54</v>
      </c>
      <c r="B15" s="338">
        <v>0</v>
      </c>
      <c r="C15" s="20">
        <v>0</v>
      </c>
      <c r="D15" s="20">
        <v>0</v>
      </c>
      <c r="E15" s="20">
        <v>0</v>
      </c>
      <c r="F15" s="136">
        <v>12.35</v>
      </c>
      <c r="G15" s="136">
        <v>7.43</v>
      </c>
      <c r="H15" s="136">
        <v>5.25</v>
      </c>
      <c r="I15" s="136">
        <v>11.6</v>
      </c>
      <c r="J15" s="136">
        <v>25.42</v>
      </c>
      <c r="K15" s="136">
        <v>25.68</v>
      </c>
      <c r="L15" s="136">
        <v>31.049999999999994</v>
      </c>
      <c r="M15" s="136">
        <v>39.900000000000006</v>
      </c>
      <c r="N15" s="338">
        <v>37</v>
      </c>
      <c r="O15" s="20">
        <f>+VLOOKUP(A15,[3]V_VMT!$B$8:$E$24,4,FALSE)</f>
        <v>6</v>
      </c>
      <c r="P15" s="20">
        <v>11</v>
      </c>
      <c r="Q15" s="20">
        <v>9</v>
      </c>
      <c r="R15" s="136">
        <v>11</v>
      </c>
      <c r="S15" s="136">
        <v>5</v>
      </c>
      <c r="T15" s="136">
        <v>3</v>
      </c>
      <c r="U15" s="136">
        <v>8</v>
      </c>
      <c r="V15" s="136">
        <v>5</v>
      </c>
      <c r="W15" s="136">
        <v>6</v>
      </c>
      <c r="X15" s="136">
        <v>3</v>
      </c>
      <c r="Y15" s="136">
        <v>6</v>
      </c>
      <c r="Z15" s="104">
        <f t="shared" si="3"/>
        <v>-84.962406015037601</v>
      </c>
    </row>
    <row r="16" spans="1:26" s="267" customFormat="1" x14ac:dyDescent="0.25">
      <c r="A16" s="438" t="s">
        <v>226</v>
      </c>
      <c r="B16" s="368">
        <v>13</v>
      </c>
      <c r="C16" s="284">
        <v>21</v>
      </c>
      <c r="D16" s="284">
        <v>16.5</v>
      </c>
      <c r="E16" s="284">
        <v>19.7</v>
      </c>
      <c r="F16" s="435">
        <v>21.5</v>
      </c>
      <c r="G16" s="435">
        <v>23</v>
      </c>
      <c r="H16" s="435">
        <v>7</v>
      </c>
      <c r="I16" s="435">
        <v>22.5</v>
      </c>
      <c r="J16" s="435">
        <v>19.46</v>
      </c>
      <c r="K16" s="435">
        <v>56.060000000000009</v>
      </c>
      <c r="L16" s="435">
        <v>14.799999999999999</v>
      </c>
      <c r="M16" s="435">
        <v>71.850000000000023</v>
      </c>
      <c r="N16" s="368">
        <v>0</v>
      </c>
      <c r="O16" s="284">
        <v>0</v>
      </c>
      <c r="P16" s="284">
        <v>0</v>
      </c>
      <c r="Q16" s="284">
        <v>0</v>
      </c>
      <c r="R16" s="435">
        <v>0</v>
      </c>
      <c r="S16" s="435">
        <v>0</v>
      </c>
      <c r="T16" s="435">
        <v>0</v>
      </c>
      <c r="U16" s="435">
        <v>0</v>
      </c>
      <c r="V16" s="435">
        <v>0</v>
      </c>
      <c r="W16" s="435">
        <v>0</v>
      </c>
      <c r="X16" s="435">
        <v>0</v>
      </c>
      <c r="Y16" s="435">
        <v>0</v>
      </c>
      <c r="Z16" s="104">
        <f t="shared" si="3"/>
        <v>-100</v>
      </c>
    </row>
    <row r="17" spans="1:26" x14ac:dyDescent="0.25">
      <c r="A17" s="92" t="s">
        <v>34</v>
      </c>
      <c r="B17" s="338">
        <v>221.36800000000002</v>
      </c>
      <c r="C17" s="20">
        <v>77.843000000000004</v>
      </c>
      <c r="D17" s="20">
        <v>130.79</v>
      </c>
      <c r="E17" s="20">
        <v>123.2</v>
      </c>
      <c r="F17" s="136">
        <v>162.80000000000001</v>
      </c>
      <c r="G17" s="136">
        <v>219.82</v>
      </c>
      <c r="H17" s="136">
        <v>349.64400000000001</v>
      </c>
      <c r="I17" s="136">
        <v>850.60800000000017</v>
      </c>
      <c r="J17" s="136">
        <v>430.4</v>
      </c>
      <c r="K17" s="136">
        <v>660.32</v>
      </c>
      <c r="L17" s="136">
        <v>297.89999999999998</v>
      </c>
      <c r="M17" s="136">
        <v>529</v>
      </c>
      <c r="N17" s="338">
        <v>702</v>
      </c>
      <c r="O17" s="20">
        <f>+VLOOKUP(A17,[3]V_VMT!$B$8:$E$24,4,FALSE)</f>
        <v>867</v>
      </c>
      <c r="P17" s="20">
        <v>653</v>
      </c>
      <c r="Q17" s="20">
        <v>299</v>
      </c>
      <c r="R17" s="136">
        <v>443</v>
      </c>
      <c r="S17" s="136">
        <v>1081</v>
      </c>
      <c r="T17" s="136">
        <v>1583</v>
      </c>
      <c r="U17" s="136">
        <v>1742</v>
      </c>
      <c r="V17" s="136">
        <v>1106</v>
      </c>
      <c r="W17" s="136">
        <v>1576</v>
      </c>
      <c r="X17" s="136">
        <v>494</v>
      </c>
      <c r="Y17" s="136">
        <v>170</v>
      </c>
      <c r="Z17" s="104">
        <f t="shared" si="3"/>
        <v>-67.863894139886582</v>
      </c>
    </row>
    <row r="18" spans="1:26" x14ac:dyDescent="0.25">
      <c r="A18" s="92" t="s">
        <v>42</v>
      </c>
      <c r="B18" s="338">
        <v>229.09000000000006</v>
      </c>
      <c r="C18" s="20">
        <v>247.78</v>
      </c>
      <c r="D18" s="20">
        <v>270.57</v>
      </c>
      <c r="E18" s="20">
        <v>231.97</v>
      </c>
      <c r="F18" s="136">
        <v>246.56600000000003</v>
      </c>
      <c r="G18" s="136">
        <v>215.73399999999995</v>
      </c>
      <c r="H18" s="136">
        <v>242.32000000000005</v>
      </c>
      <c r="I18" s="136">
        <v>244.87999999999997</v>
      </c>
      <c r="J18" s="136">
        <v>191.18</v>
      </c>
      <c r="K18" s="136">
        <v>237.34999999999994</v>
      </c>
      <c r="L18" s="136">
        <v>227.57</v>
      </c>
      <c r="M18" s="136">
        <v>222.22</v>
      </c>
      <c r="N18" s="338">
        <v>232</v>
      </c>
      <c r="O18" s="20">
        <f>+VLOOKUP(A18,[3]V_VMT!$B$8:$E$24,4,FALSE)</f>
        <v>203</v>
      </c>
      <c r="P18" s="20">
        <v>243</v>
      </c>
      <c r="Q18" s="20">
        <v>251</v>
      </c>
      <c r="R18" s="136">
        <v>264</v>
      </c>
      <c r="S18" s="136">
        <v>204</v>
      </c>
      <c r="T18" s="136">
        <v>289</v>
      </c>
      <c r="U18" s="136">
        <v>236</v>
      </c>
      <c r="V18" s="136">
        <v>230</v>
      </c>
      <c r="W18" s="136">
        <v>241</v>
      </c>
      <c r="X18" s="136">
        <v>209</v>
      </c>
      <c r="Y18" s="136">
        <v>258</v>
      </c>
      <c r="Z18" s="104">
        <f t="shared" si="3"/>
        <v>16.10116101161012</v>
      </c>
    </row>
    <row r="19" spans="1:26" x14ac:dyDescent="0.25">
      <c r="A19" s="92" t="s">
        <v>48</v>
      </c>
      <c r="B19" s="338">
        <v>232.536</v>
      </c>
      <c r="C19" s="20">
        <v>120.3</v>
      </c>
      <c r="D19" s="20">
        <v>185.09999999999997</v>
      </c>
      <c r="E19" s="20">
        <v>324.82</v>
      </c>
      <c r="F19" s="136">
        <v>305.70000000000005</v>
      </c>
      <c r="G19" s="136">
        <v>346.1</v>
      </c>
      <c r="H19" s="136">
        <v>258.7</v>
      </c>
      <c r="I19" s="136">
        <v>227.09999999999997</v>
      </c>
      <c r="J19" s="136">
        <v>265.5</v>
      </c>
      <c r="K19" s="136">
        <v>233.2</v>
      </c>
      <c r="L19" s="136">
        <v>87.1</v>
      </c>
      <c r="M19" s="136">
        <v>122.52000000000001</v>
      </c>
      <c r="N19" s="338">
        <v>153</v>
      </c>
      <c r="O19" s="20">
        <f>+VLOOKUP(A19,[3]V_VMT!$B$8:$E$24,4,FALSE)</f>
        <v>197</v>
      </c>
      <c r="P19" s="20">
        <v>222</v>
      </c>
      <c r="Q19" s="20">
        <v>379</v>
      </c>
      <c r="R19" s="136">
        <v>460</v>
      </c>
      <c r="S19" s="136">
        <v>452</v>
      </c>
      <c r="T19" s="136">
        <v>244</v>
      </c>
      <c r="U19" s="136">
        <v>422</v>
      </c>
      <c r="V19" s="136">
        <v>732</v>
      </c>
      <c r="W19" s="136">
        <v>437</v>
      </c>
      <c r="X19" s="136">
        <v>309</v>
      </c>
      <c r="Y19" s="136">
        <v>311</v>
      </c>
      <c r="Z19" s="104">
        <f t="shared" si="3"/>
        <v>153.83610839046682</v>
      </c>
    </row>
    <row r="20" spans="1:26" x14ac:dyDescent="0.25">
      <c r="A20" s="92" t="s">
        <v>55</v>
      </c>
      <c r="B20" s="338">
        <v>62.2</v>
      </c>
      <c r="C20" s="20">
        <v>49.699999999999996</v>
      </c>
      <c r="D20" s="20">
        <v>52.2</v>
      </c>
      <c r="E20" s="20">
        <v>70.5</v>
      </c>
      <c r="F20" s="136">
        <v>65.800000000000011</v>
      </c>
      <c r="G20" s="136">
        <v>62.000000000000007</v>
      </c>
      <c r="H20" s="136">
        <v>97.100000000000009</v>
      </c>
      <c r="I20" s="136">
        <v>52.500000000000007</v>
      </c>
      <c r="J20" s="136">
        <v>75.200000000000017</v>
      </c>
      <c r="K20" s="136">
        <v>67.900000000000006</v>
      </c>
      <c r="L20" s="136">
        <v>61.2</v>
      </c>
      <c r="M20" s="136">
        <v>32.9</v>
      </c>
      <c r="N20" s="338">
        <v>40</v>
      </c>
      <c r="O20" s="20">
        <f>+VLOOKUP(A20,[3]V_VMT!$B$8:$E$24,4,FALSE)</f>
        <v>39</v>
      </c>
      <c r="P20" s="20">
        <v>50</v>
      </c>
      <c r="Q20" s="20">
        <v>1</v>
      </c>
      <c r="R20" s="136">
        <v>0</v>
      </c>
      <c r="S20" s="136">
        <v>0</v>
      </c>
      <c r="T20" s="136">
        <v>0</v>
      </c>
      <c r="U20" s="136">
        <v>0</v>
      </c>
      <c r="V20" s="136">
        <v>1</v>
      </c>
      <c r="W20" s="136">
        <v>0</v>
      </c>
      <c r="X20" s="136">
        <v>4</v>
      </c>
      <c r="Y20" s="136">
        <v>25</v>
      </c>
      <c r="Z20" s="104">
        <f t="shared" si="3"/>
        <v>-24.012158054711243</v>
      </c>
    </row>
    <row r="21" spans="1:26" x14ac:dyDescent="0.25">
      <c r="A21" s="92" t="s">
        <v>43</v>
      </c>
      <c r="B21" s="338">
        <v>513.51800000000003</v>
      </c>
      <c r="C21" s="20">
        <v>466.74600000000004</v>
      </c>
      <c r="D21" s="20">
        <v>409.71600000000001</v>
      </c>
      <c r="E21" s="20">
        <v>483.65600000000012</v>
      </c>
      <c r="F21" s="136">
        <v>627.71600000000001</v>
      </c>
      <c r="G21" s="136">
        <v>578.20000000000005</v>
      </c>
      <c r="H21" s="136">
        <v>554.80000000000007</v>
      </c>
      <c r="I21" s="136">
        <v>532.4</v>
      </c>
      <c r="J21" s="136">
        <v>371.09999999999997</v>
      </c>
      <c r="K21" s="136">
        <v>345.09999999999997</v>
      </c>
      <c r="L21" s="136">
        <v>238.9</v>
      </c>
      <c r="M21" s="136">
        <v>273.59999999999997</v>
      </c>
      <c r="N21" s="338">
        <v>316</v>
      </c>
      <c r="O21" s="20">
        <f>+VLOOKUP(A21,[3]V_VMT!$B$8:$E$24,4,FALSE)</f>
        <v>232</v>
      </c>
      <c r="P21" s="20">
        <v>352</v>
      </c>
      <c r="Q21" s="20">
        <v>457</v>
      </c>
      <c r="R21" s="136">
        <v>449</v>
      </c>
      <c r="S21" s="136">
        <v>438</v>
      </c>
      <c r="T21" s="136">
        <v>531</v>
      </c>
      <c r="U21" s="136">
        <v>585</v>
      </c>
      <c r="V21" s="136">
        <v>340</v>
      </c>
      <c r="W21" s="136">
        <v>179</v>
      </c>
      <c r="X21" s="136">
        <v>72</v>
      </c>
      <c r="Y21" s="136">
        <v>117</v>
      </c>
      <c r="Z21" s="104">
        <f t="shared" si="3"/>
        <v>-57.23684210526315</v>
      </c>
    </row>
    <row r="22" spans="1:26" s="279" customFormat="1" x14ac:dyDescent="0.25">
      <c r="A22" s="92" t="s">
        <v>44</v>
      </c>
      <c r="B22" s="338">
        <v>0</v>
      </c>
      <c r="C22" s="20">
        <v>0</v>
      </c>
      <c r="D22" s="20">
        <v>0</v>
      </c>
      <c r="E22" s="20">
        <v>3.5</v>
      </c>
      <c r="F22" s="136">
        <v>35.5</v>
      </c>
      <c r="G22" s="136">
        <v>65.5</v>
      </c>
      <c r="H22" s="136">
        <v>101.7</v>
      </c>
      <c r="I22" s="136">
        <v>12.2</v>
      </c>
      <c r="J22" s="136">
        <v>9</v>
      </c>
      <c r="K22" s="136">
        <v>1.5</v>
      </c>
      <c r="L22" s="136">
        <v>5</v>
      </c>
      <c r="M22" s="136">
        <v>0</v>
      </c>
      <c r="N22" s="338">
        <v>0</v>
      </c>
      <c r="O22" s="20">
        <v>0</v>
      </c>
      <c r="P22" s="20">
        <v>0</v>
      </c>
      <c r="Q22" s="20">
        <v>0</v>
      </c>
      <c r="R22" s="136">
        <v>0</v>
      </c>
      <c r="S22" s="136">
        <v>0</v>
      </c>
      <c r="T22" s="136">
        <v>0</v>
      </c>
      <c r="U22" s="136">
        <v>0</v>
      </c>
      <c r="V22" s="136">
        <v>0</v>
      </c>
      <c r="W22" s="136">
        <v>0</v>
      </c>
      <c r="X22" s="136">
        <v>0</v>
      </c>
      <c r="Y22" s="136">
        <v>0</v>
      </c>
      <c r="Z22" s="104" t="str">
        <f t="shared" si="3"/>
        <v>-</v>
      </c>
    </row>
    <row r="23" spans="1:26" x14ac:dyDescent="0.25">
      <c r="A23" s="92" t="s">
        <v>45</v>
      </c>
      <c r="B23" s="340">
        <v>863.9559999999999</v>
      </c>
      <c r="C23" s="136">
        <v>672.1</v>
      </c>
      <c r="D23" s="136">
        <v>220.39999999999998</v>
      </c>
      <c r="E23" s="136">
        <v>33.5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763.60000000000014</v>
      </c>
      <c r="L23" s="136">
        <v>841.9000000000002</v>
      </c>
      <c r="M23" s="136">
        <v>2227.7550000000006</v>
      </c>
      <c r="N23" s="340">
        <v>1097</v>
      </c>
      <c r="O23" s="136">
        <f>+VLOOKUP(A23,[3]V_VMT!$B$8:$E$24,4,FALSE)</f>
        <v>847</v>
      </c>
      <c r="P23" s="136">
        <v>725</v>
      </c>
      <c r="Q23" s="136">
        <v>268</v>
      </c>
      <c r="R23" s="136">
        <v>0</v>
      </c>
      <c r="S23" s="136">
        <v>0</v>
      </c>
      <c r="T23" s="136">
        <v>0</v>
      </c>
      <c r="U23" s="136">
        <v>0</v>
      </c>
      <c r="V23" s="136">
        <v>0</v>
      </c>
      <c r="W23" s="136">
        <v>499</v>
      </c>
      <c r="X23" s="136">
        <v>825</v>
      </c>
      <c r="Y23" s="136">
        <v>1464</v>
      </c>
      <c r="Z23" s="104">
        <f t="shared" si="3"/>
        <v>-34.283617363668817</v>
      </c>
    </row>
    <row r="24" spans="1:26" x14ac:dyDescent="0.25">
      <c r="A24" s="131" t="s">
        <v>36</v>
      </c>
      <c r="B24" s="338">
        <v>720.8900000000001</v>
      </c>
      <c r="C24" s="20">
        <v>719.7360000000001</v>
      </c>
      <c r="D24" s="20">
        <v>949.12</v>
      </c>
      <c r="E24" s="20">
        <v>895.93999999999994</v>
      </c>
      <c r="F24" s="136">
        <v>899.13</v>
      </c>
      <c r="G24" s="136">
        <v>824.92000000000007</v>
      </c>
      <c r="H24" s="136">
        <v>776.81000000000006</v>
      </c>
      <c r="I24" s="136">
        <v>670.59999999999991</v>
      </c>
      <c r="J24" s="136">
        <v>759</v>
      </c>
      <c r="K24" s="136">
        <v>760.6</v>
      </c>
      <c r="L24" s="136">
        <v>771.1</v>
      </c>
      <c r="M24" s="136">
        <v>411.73500000000001</v>
      </c>
      <c r="N24" s="338">
        <v>654</v>
      </c>
      <c r="O24" s="20">
        <f>+VLOOKUP(A24,[3]V_VMT!$B$8:$E$24,4,FALSE)</f>
        <v>656</v>
      </c>
      <c r="P24" s="20">
        <v>793</v>
      </c>
      <c r="Q24" s="20">
        <v>803</v>
      </c>
      <c r="R24" s="136">
        <v>1290</v>
      </c>
      <c r="S24" s="136">
        <v>1069</v>
      </c>
      <c r="T24" s="136">
        <v>1465</v>
      </c>
      <c r="U24" s="136">
        <v>1474</v>
      </c>
      <c r="V24" s="136">
        <v>1291</v>
      </c>
      <c r="W24" s="136">
        <v>1224</v>
      </c>
      <c r="X24" s="136">
        <v>1234</v>
      </c>
      <c r="Y24" s="136">
        <v>1142</v>
      </c>
      <c r="Z24" s="104">
        <f t="shared" si="3"/>
        <v>177.36286689254007</v>
      </c>
    </row>
    <row r="25" spans="1:26" x14ac:dyDescent="0.25">
      <c r="A25" s="92" t="s">
        <v>49</v>
      </c>
      <c r="B25" s="40">
        <v>51.199999999999996</v>
      </c>
      <c r="C25" s="32">
        <v>70.399999999999991</v>
      </c>
      <c r="D25" s="32">
        <v>181.6</v>
      </c>
      <c r="E25" s="32">
        <v>217.59999999999997</v>
      </c>
      <c r="F25" s="32">
        <v>181.49999999999997</v>
      </c>
      <c r="G25" s="32">
        <v>212.89999999999998</v>
      </c>
      <c r="H25" s="32">
        <v>191.29999999999998</v>
      </c>
      <c r="I25" s="32">
        <v>206.6</v>
      </c>
      <c r="J25" s="32">
        <v>78.25</v>
      </c>
      <c r="K25" s="32">
        <v>0.45</v>
      </c>
      <c r="L25" s="32">
        <v>0</v>
      </c>
      <c r="M25" s="32">
        <v>0</v>
      </c>
      <c r="N25" s="40">
        <v>1</v>
      </c>
      <c r="O25" s="32">
        <f>+VLOOKUP(A25,[3]V_VMT!$B$8:$E$24,4,FALSE)</f>
        <v>2</v>
      </c>
      <c r="P25" s="32">
        <v>0</v>
      </c>
      <c r="Q25" s="32">
        <v>3</v>
      </c>
      <c r="R25" s="32">
        <v>1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104" t="str">
        <f t="shared" si="3"/>
        <v>-</v>
      </c>
    </row>
    <row r="26" spans="1:26" x14ac:dyDescent="0.25">
      <c r="A26" s="131" t="s">
        <v>56</v>
      </c>
      <c r="B26" s="340">
        <v>238.8</v>
      </c>
      <c r="C26" s="136">
        <v>257.17999999999995</v>
      </c>
      <c r="D26" s="136">
        <v>277.10000000000002</v>
      </c>
      <c r="E26" s="136">
        <v>241.12</v>
      </c>
      <c r="F26" s="136">
        <v>252.69999999999996</v>
      </c>
      <c r="G26" s="136">
        <v>216.3</v>
      </c>
      <c r="H26" s="136">
        <v>369.4</v>
      </c>
      <c r="I26" s="136">
        <v>338.6</v>
      </c>
      <c r="J26" s="136">
        <v>530.76</v>
      </c>
      <c r="K26" s="136">
        <v>380.4</v>
      </c>
      <c r="L26" s="136">
        <v>289.3</v>
      </c>
      <c r="M26" s="136">
        <v>298.7</v>
      </c>
      <c r="N26" s="340">
        <v>0</v>
      </c>
      <c r="O26" s="136">
        <v>0</v>
      </c>
      <c r="P26" s="136">
        <v>0</v>
      </c>
      <c r="Q26" s="136">
        <v>0</v>
      </c>
      <c r="R26" s="136">
        <v>0</v>
      </c>
      <c r="S26" s="136">
        <v>0</v>
      </c>
      <c r="T26" s="136">
        <v>0</v>
      </c>
      <c r="U26" s="136">
        <v>0</v>
      </c>
      <c r="V26" s="136">
        <v>0</v>
      </c>
      <c r="W26" s="136">
        <v>0</v>
      </c>
      <c r="X26" s="136">
        <v>0</v>
      </c>
      <c r="Y26" s="136">
        <v>0</v>
      </c>
      <c r="Z26" s="104">
        <f t="shared" si="3"/>
        <v>-100</v>
      </c>
    </row>
    <row r="27" spans="1:26" x14ac:dyDescent="0.25">
      <c r="A27" s="132" t="s">
        <v>72</v>
      </c>
      <c r="B27" s="341">
        <v>2052.9260000000004</v>
      </c>
      <c r="C27" s="139">
        <v>1849.4130000000005</v>
      </c>
      <c r="D27" s="139">
        <v>2264.4629999999988</v>
      </c>
      <c r="E27" s="139">
        <v>1896.6079999999993</v>
      </c>
      <c r="F27" s="139">
        <v>2068.4080000000013</v>
      </c>
      <c r="G27" s="139">
        <v>1961.8709999999996</v>
      </c>
      <c r="H27" s="139">
        <v>1978.9900000000011</v>
      </c>
      <c r="I27" s="139">
        <v>1986.2700000000009</v>
      </c>
      <c r="J27" s="139">
        <v>2245.2299999999996</v>
      </c>
      <c r="K27" s="139">
        <v>1920.2600000000002</v>
      </c>
      <c r="L27" s="139">
        <v>1676.5269999999991</v>
      </c>
      <c r="M27" s="139">
        <v>1850.9780000000001</v>
      </c>
      <c r="N27" s="341">
        <v>1802</v>
      </c>
      <c r="O27" s="139">
        <f>+VLOOKUP(A27,[3]V_VMT!$B$8:$E$24,4,FALSE)</f>
        <v>1761</v>
      </c>
      <c r="P27" s="139">
        <v>1806</v>
      </c>
      <c r="Q27" s="139">
        <v>1925</v>
      </c>
      <c r="R27" s="139">
        <v>1799</v>
      </c>
      <c r="S27" s="139">
        <v>1825</v>
      </c>
      <c r="T27" s="139">
        <v>1600</v>
      </c>
      <c r="U27" s="139">
        <v>1800</v>
      </c>
      <c r="V27" s="139">
        <v>1470</v>
      </c>
      <c r="W27" s="139">
        <v>1369</v>
      </c>
      <c r="X27" s="139">
        <v>1208</v>
      </c>
      <c r="Y27" s="139">
        <v>1079</v>
      </c>
      <c r="Z27" s="135">
        <f t="shared" si="3"/>
        <v>-41.706492459661874</v>
      </c>
    </row>
    <row r="28" spans="1:26" x14ac:dyDescent="0.25">
      <c r="A28" s="2" t="s">
        <v>23</v>
      </c>
      <c r="Z28" s="198"/>
    </row>
    <row r="29" spans="1:26" x14ac:dyDescent="0.25">
      <c r="A29" s="506" t="s">
        <v>135</v>
      </c>
    </row>
    <row r="30" spans="1:26" x14ac:dyDescent="0.25">
      <c r="A30" s="506" t="s">
        <v>206</v>
      </c>
    </row>
    <row r="31" spans="1:26" x14ac:dyDescent="0.25">
      <c r="U31"/>
      <c r="V31"/>
      <c r="W31"/>
    </row>
    <row r="32" spans="1:26" x14ac:dyDescent="0.25">
      <c r="M32" s="194"/>
      <c r="U32"/>
      <c r="V32"/>
      <c r="W32"/>
    </row>
    <row r="33" spans="3:23" x14ac:dyDescent="0.25">
      <c r="U33"/>
      <c r="V33"/>
      <c r="W33"/>
    </row>
    <row r="34" spans="3:23" x14ac:dyDescent="0.25">
      <c r="C34" s="279"/>
      <c r="U34"/>
      <c r="V34"/>
      <c r="W34"/>
    </row>
    <row r="35" spans="3:23" x14ac:dyDescent="0.25">
      <c r="U35"/>
      <c r="V35"/>
      <c r="W35"/>
    </row>
    <row r="36" spans="3:23" x14ac:dyDescent="0.25">
      <c r="U36"/>
      <c r="V36"/>
      <c r="W36"/>
    </row>
    <row r="37" spans="3:23" x14ac:dyDescent="0.25">
      <c r="U37"/>
      <c r="V37"/>
      <c r="W37"/>
    </row>
    <row r="38" spans="3:23" x14ac:dyDescent="0.25">
      <c r="U38"/>
      <c r="V38"/>
      <c r="W38"/>
    </row>
    <row r="39" spans="3:23" x14ac:dyDescent="0.25">
      <c r="U39"/>
      <c r="V39"/>
      <c r="W39"/>
    </row>
    <row r="40" spans="3:23" x14ac:dyDescent="0.25">
      <c r="U40"/>
      <c r="V40"/>
      <c r="W40"/>
    </row>
    <row r="41" spans="3:23" x14ac:dyDescent="0.25">
      <c r="U41"/>
      <c r="V41"/>
      <c r="W41"/>
    </row>
    <row r="42" spans="3:23" x14ac:dyDescent="0.25">
      <c r="U42"/>
      <c r="V42"/>
      <c r="W42"/>
    </row>
    <row r="43" spans="3:23" x14ac:dyDescent="0.25">
      <c r="U43"/>
      <c r="V43"/>
      <c r="W43"/>
    </row>
    <row r="44" spans="3:23" x14ac:dyDescent="0.25">
      <c r="U44"/>
      <c r="V44"/>
      <c r="W44"/>
    </row>
    <row r="45" spans="3:23" x14ac:dyDescent="0.25">
      <c r="U45"/>
      <c r="V45"/>
      <c r="W45"/>
    </row>
    <row r="46" spans="3:23" x14ac:dyDescent="0.25">
      <c r="U46"/>
      <c r="V46"/>
      <c r="W46"/>
    </row>
    <row r="47" spans="3:23" x14ac:dyDescent="0.25">
      <c r="U47"/>
      <c r="V47"/>
      <c r="W47"/>
    </row>
    <row r="48" spans="3:23" x14ac:dyDescent="0.25">
      <c r="U48"/>
      <c r="V48"/>
      <c r="W48"/>
    </row>
    <row r="49" spans="21:23" x14ac:dyDescent="0.25">
      <c r="U49"/>
      <c r="V49"/>
      <c r="W49"/>
    </row>
    <row r="50" spans="21:23" x14ac:dyDescent="0.25">
      <c r="U50"/>
      <c r="V50"/>
      <c r="W50"/>
    </row>
  </sheetData>
  <sortState xmlns:xlrd2="http://schemas.microsoft.com/office/spreadsheetml/2017/richdata2" ref="U31:W49">
    <sortCondition descending="1" ref="W31"/>
  </sortState>
  <mergeCells count="3">
    <mergeCell ref="B6:M6"/>
    <mergeCell ref="N6:Z6"/>
    <mergeCell ref="A6:A7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2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S15" sqref="S15"/>
    </sheetView>
  </sheetViews>
  <sheetFormatPr baseColWidth="10" defaultColWidth="9.140625" defaultRowHeight="15" x14ac:dyDescent="0.25"/>
  <cols>
    <col min="1" max="1" width="25.5703125" customWidth="1"/>
    <col min="2" max="2" width="7.7109375" bestFit="1" customWidth="1"/>
    <col min="3" max="3" width="6.7109375" bestFit="1" customWidth="1"/>
    <col min="4" max="4" width="6.7109375" style="279" bestFit="1" customWidth="1"/>
    <col min="5" max="6" width="9" style="279" bestFit="1" customWidth="1"/>
    <col min="7" max="7" width="7.7109375" style="279" bestFit="1" customWidth="1"/>
    <col min="8" max="8" width="6.7109375" style="279" bestFit="1" customWidth="1"/>
    <col min="9" max="11" width="5.7109375" style="279" bestFit="1" customWidth="1"/>
    <col min="12" max="12" width="7.7109375" style="279" bestFit="1" customWidth="1"/>
    <col min="13" max="13" width="9" style="279" bestFit="1" customWidth="1"/>
    <col min="14" max="25" width="9.7109375" style="279" customWidth="1"/>
    <col min="26" max="26" width="9.7109375" customWidth="1"/>
    <col min="27" max="27" width="12.28515625" bestFit="1" customWidth="1"/>
  </cols>
  <sheetData>
    <row r="1" spans="1:26" x14ac:dyDescent="0.25">
      <c r="A1" s="165" t="s">
        <v>198</v>
      </c>
    </row>
    <row r="2" spans="1:26" x14ac:dyDescent="0.25">
      <c r="A2" s="28"/>
    </row>
    <row r="3" spans="1:26" x14ac:dyDescent="0.25">
      <c r="A3" s="30" t="s">
        <v>229</v>
      </c>
    </row>
    <row r="4" spans="1:26" x14ac:dyDescent="0.25">
      <c r="A4" s="29" t="s">
        <v>241</v>
      </c>
    </row>
    <row r="5" spans="1:26" x14ac:dyDescent="0.25">
      <c r="A5" s="29" t="s">
        <v>208</v>
      </c>
      <c r="M5" s="194"/>
    </row>
    <row r="6" spans="1:26" x14ac:dyDescent="0.25">
      <c r="A6" s="517" t="s">
        <v>0</v>
      </c>
      <c r="B6" s="515">
        <v>2018</v>
      </c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5">
        <v>2019</v>
      </c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</row>
    <row r="7" spans="1:26" ht="35.25" customHeight="1" x14ac:dyDescent="0.25">
      <c r="A7" s="518"/>
      <c r="B7" s="477" t="s">
        <v>1</v>
      </c>
      <c r="C7" s="477" t="s">
        <v>2</v>
      </c>
      <c r="D7" s="477" t="s">
        <v>3</v>
      </c>
      <c r="E7" s="477" t="s">
        <v>4</v>
      </c>
      <c r="F7" s="477" t="s">
        <v>5</v>
      </c>
      <c r="G7" s="477" t="s">
        <v>6</v>
      </c>
      <c r="H7" s="477" t="s">
        <v>7</v>
      </c>
      <c r="I7" s="477" t="s">
        <v>8</v>
      </c>
      <c r="J7" s="477" t="s">
        <v>9</v>
      </c>
      <c r="K7" s="477" t="s">
        <v>10</v>
      </c>
      <c r="L7" s="477" t="s">
        <v>11</v>
      </c>
      <c r="M7" s="477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428" t="s">
        <v>5</v>
      </c>
      <c r="S7" s="436" t="s">
        <v>6</v>
      </c>
      <c r="T7" s="437" t="s">
        <v>7</v>
      </c>
      <c r="U7" s="439" t="s">
        <v>8</v>
      </c>
      <c r="V7" s="445" t="s">
        <v>9</v>
      </c>
      <c r="W7" s="457" t="s">
        <v>10</v>
      </c>
      <c r="X7" s="471" t="s">
        <v>11</v>
      </c>
      <c r="Y7" s="471" t="s">
        <v>12</v>
      </c>
      <c r="Z7" s="436" t="s">
        <v>274</v>
      </c>
    </row>
    <row r="8" spans="1:26" x14ac:dyDescent="0.25">
      <c r="A8" s="153" t="s">
        <v>13</v>
      </c>
      <c r="B8" s="123">
        <f t="shared" ref="B8:M8" si="0">+B9+B20</f>
        <v>783.80816761311121</v>
      </c>
      <c r="C8" s="6">
        <f t="shared" si="0"/>
        <v>196.10736724890512</v>
      </c>
      <c r="D8" s="6">
        <f t="shared" si="0"/>
        <v>165.57079811737668</v>
      </c>
      <c r="E8" s="6">
        <f t="shared" si="0"/>
        <v>1228.9544239094218</v>
      </c>
      <c r="F8" s="6">
        <f t="shared" si="0"/>
        <v>1771.3819262594234</v>
      </c>
      <c r="G8" s="6">
        <f t="shared" si="0"/>
        <v>685.79595357687276</v>
      </c>
      <c r="H8" s="6">
        <f t="shared" si="0"/>
        <v>140.52315861432066</v>
      </c>
      <c r="I8" s="6">
        <f t="shared" si="0"/>
        <v>83.840691832539065</v>
      </c>
      <c r="J8" s="6">
        <f t="shared" si="0"/>
        <v>65.13592506058562</v>
      </c>
      <c r="K8" s="6">
        <f t="shared" si="0"/>
        <v>103.78077891818199</v>
      </c>
      <c r="L8" s="6">
        <f t="shared" si="0"/>
        <v>962.5311274951473</v>
      </c>
      <c r="M8" s="6">
        <f t="shared" si="0"/>
        <v>1111.9330642501445</v>
      </c>
      <c r="N8" s="123">
        <f t="shared" ref="N8:T8" si="1">+N9+N20</f>
        <v>439.19000000000005</v>
      </c>
      <c r="O8" s="6">
        <f t="shared" si="1"/>
        <v>199.28</v>
      </c>
      <c r="P8" s="6">
        <f t="shared" si="1"/>
        <v>150.19</v>
      </c>
      <c r="Q8" s="6">
        <f t="shared" si="1"/>
        <v>213.07999999999998</v>
      </c>
      <c r="R8" s="6">
        <f t="shared" si="1"/>
        <v>1144.5899999999999</v>
      </c>
      <c r="S8" s="6">
        <f t="shared" si="1"/>
        <v>803.69999999999993</v>
      </c>
      <c r="T8" s="6">
        <f t="shared" si="1"/>
        <v>319.3</v>
      </c>
      <c r="U8" s="6">
        <f t="shared" ref="U8:Y8" si="2">+U9+U20</f>
        <v>116.11</v>
      </c>
      <c r="V8" s="6">
        <f t="shared" si="2"/>
        <v>86.22999999999999</v>
      </c>
      <c r="W8" s="6">
        <f t="shared" si="2"/>
        <v>105.6</v>
      </c>
      <c r="X8" s="6">
        <f t="shared" si="2"/>
        <v>791.83</v>
      </c>
      <c r="Y8" s="6">
        <f t="shared" si="2"/>
        <v>381.24</v>
      </c>
      <c r="Z8" s="179">
        <f t="shared" ref="Z8:Z22" si="3">+IFERROR((Y8/M8-1)*100,"-")</f>
        <v>-65.71376351173646</v>
      </c>
    </row>
    <row r="9" spans="1:26" x14ac:dyDescent="0.25">
      <c r="A9" s="178" t="s">
        <v>232</v>
      </c>
      <c r="B9" s="177">
        <f t="shared" ref="B9:M9" si="4">+B10+B11+B14+B17</f>
        <v>95.400689613111183</v>
      </c>
      <c r="C9" s="26">
        <f t="shared" si="4"/>
        <v>119.15254124890512</v>
      </c>
      <c r="D9" s="26">
        <f t="shared" si="4"/>
        <v>142.45958361737669</v>
      </c>
      <c r="E9" s="26">
        <f t="shared" si="4"/>
        <v>132.82134990942168</v>
      </c>
      <c r="F9" s="26">
        <f t="shared" si="4"/>
        <v>124.87408225942343</v>
      </c>
      <c r="G9" s="26">
        <f t="shared" si="4"/>
        <v>118.4935015768728</v>
      </c>
      <c r="H9" s="26">
        <f t="shared" si="4"/>
        <v>78.31275411432064</v>
      </c>
      <c r="I9" s="26">
        <f t="shared" si="4"/>
        <v>81.68772683253907</v>
      </c>
      <c r="J9" s="26">
        <f t="shared" si="4"/>
        <v>64.328923060585623</v>
      </c>
      <c r="K9" s="26">
        <f t="shared" si="4"/>
        <v>97.163532918182</v>
      </c>
      <c r="L9" s="26">
        <f t="shared" si="4"/>
        <v>94.359944895147436</v>
      </c>
      <c r="M9" s="26">
        <f t="shared" si="4"/>
        <v>76.9824542501444</v>
      </c>
      <c r="N9" s="177">
        <f t="shared" ref="N9:T9" si="5">+N10+N11+N14+N17</f>
        <v>137.34</v>
      </c>
      <c r="O9" s="26">
        <f t="shared" si="5"/>
        <v>166.38</v>
      </c>
      <c r="P9" s="26">
        <f t="shared" si="5"/>
        <v>150.19</v>
      </c>
      <c r="Q9" s="26">
        <f t="shared" si="5"/>
        <v>102.12</v>
      </c>
      <c r="R9" s="26">
        <f t="shared" si="5"/>
        <v>95.320000000000007</v>
      </c>
      <c r="S9" s="26">
        <f t="shared" si="5"/>
        <v>124.54999999999998</v>
      </c>
      <c r="T9" s="26">
        <f t="shared" si="5"/>
        <v>119.25</v>
      </c>
      <c r="U9" s="26">
        <f t="shared" ref="U9:Y9" si="6">+U10+U11+U14+U17</f>
        <v>112.6</v>
      </c>
      <c r="V9" s="26">
        <f t="shared" si="6"/>
        <v>86.16</v>
      </c>
      <c r="W9" s="26">
        <f t="shared" si="6"/>
        <v>103.5</v>
      </c>
      <c r="X9" s="26">
        <f t="shared" si="6"/>
        <v>89.99</v>
      </c>
      <c r="Y9" s="26">
        <f t="shared" si="6"/>
        <v>83.669999999999987</v>
      </c>
      <c r="Z9" s="427">
        <f t="shared" si="3"/>
        <v>8.6871038537239755</v>
      </c>
    </row>
    <row r="10" spans="1:26" x14ac:dyDescent="0.25">
      <c r="A10" s="92" t="s">
        <v>15</v>
      </c>
      <c r="B10" s="125">
        <v>9.5600029999999983</v>
      </c>
      <c r="C10" s="19">
        <v>10.661490799999997</v>
      </c>
      <c r="D10" s="19">
        <v>17.036366610000002</v>
      </c>
      <c r="E10" s="19">
        <v>13.236632440000003</v>
      </c>
      <c r="F10" s="19">
        <v>11.572783520000002</v>
      </c>
      <c r="G10" s="19">
        <v>5.6419020999999994</v>
      </c>
      <c r="H10" s="19">
        <v>4.43478102</v>
      </c>
      <c r="I10" s="19">
        <v>10.900309119999999</v>
      </c>
      <c r="J10" s="19">
        <v>8.211485579999998</v>
      </c>
      <c r="K10" s="19">
        <v>16.094690380000003</v>
      </c>
      <c r="L10" s="19">
        <v>17.356304820000002</v>
      </c>
      <c r="M10" s="19">
        <v>9.8095205600000011</v>
      </c>
      <c r="N10" s="125">
        <v>14.74</v>
      </c>
      <c r="O10" s="19">
        <v>21.01</v>
      </c>
      <c r="P10" s="19">
        <v>21.44</v>
      </c>
      <c r="Q10" s="19">
        <v>11.61</v>
      </c>
      <c r="R10" s="19">
        <v>11.25</v>
      </c>
      <c r="S10" s="19">
        <v>14.22</v>
      </c>
      <c r="T10" s="19">
        <v>12.24</v>
      </c>
      <c r="U10" s="19">
        <v>12.83</v>
      </c>
      <c r="V10" s="19">
        <v>6.08</v>
      </c>
      <c r="W10" s="19">
        <v>12.73</v>
      </c>
      <c r="X10" s="19">
        <v>13.52</v>
      </c>
      <c r="Y10" s="19">
        <v>10.16</v>
      </c>
      <c r="Z10" s="104">
        <f t="shared" si="3"/>
        <v>3.5728498437440415</v>
      </c>
    </row>
    <row r="11" spans="1:26" x14ac:dyDescent="0.25">
      <c r="A11" s="92" t="s">
        <v>16</v>
      </c>
      <c r="B11" s="125">
        <f t="shared" ref="B11:L11" si="7">SUM(B12:B13)</f>
        <v>35.248071240230111</v>
      </c>
      <c r="C11" s="19">
        <f t="shared" si="7"/>
        <v>60.650722011273082</v>
      </c>
      <c r="D11" s="19">
        <f t="shared" si="7"/>
        <v>73.908490082740968</v>
      </c>
      <c r="E11" s="19">
        <f t="shared" si="7"/>
        <v>73.491582377962999</v>
      </c>
      <c r="F11" s="19">
        <f t="shared" si="7"/>
        <v>69.836159770999203</v>
      </c>
      <c r="G11" s="19">
        <f t="shared" si="7"/>
        <v>73.506488515939566</v>
      </c>
      <c r="H11" s="19">
        <f t="shared" si="7"/>
        <v>33.566797615410003</v>
      </c>
      <c r="I11" s="19">
        <f t="shared" si="7"/>
        <v>33.721929609250928</v>
      </c>
      <c r="J11" s="19">
        <f t="shared" si="7"/>
        <v>20.63377101327994</v>
      </c>
      <c r="K11" s="19">
        <f t="shared" si="7"/>
        <v>40.137875615627728</v>
      </c>
      <c r="L11" s="19">
        <f t="shared" si="7"/>
        <v>36.226448614883637</v>
      </c>
      <c r="M11" s="19">
        <f t="shared" ref="M11" si="8">SUM(M12:M13)</f>
        <v>24.78858534669083</v>
      </c>
      <c r="N11" s="125">
        <f t="shared" ref="N11:T11" si="9">SUM(N12:N13)</f>
        <v>83.58</v>
      </c>
      <c r="O11" s="19">
        <f t="shared" si="9"/>
        <v>108.07</v>
      </c>
      <c r="P11" s="19">
        <f t="shared" si="9"/>
        <v>89.51</v>
      </c>
      <c r="Q11" s="19">
        <f t="shared" si="9"/>
        <v>52.88</v>
      </c>
      <c r="R11" s="19">
        <f t="shared" si="9"/>
        <v>44.760000000000005</v>
      </c>
      <c r="S11" s="19">
        <f t="shared" si="9"/>
        <v>71.47999999999999</v>
      </c>
      <c r="T11" s="19">
        <f t="shared" si="9"/>
        <v>68.300000000000011</v>
      </c>
      <c r="U11" s="19">
        <f t="shared" ref="U11" si="10">SUM(U12:U13)</f>
        <v>59.09</v>
      </c>
      <c r="V11" s="19">
        <v>46.02</v>
      </c>
      <c r="W11" s="19">
        <f t="shared" ref="W11" si="11">SUM(W12:W13)</f>
        <v>49.35</v>
      </c>
      <c r="X11" s="19">
        <f t="shared" ref="X11:Y11" si="12">SUM(X12:X13)</f>
        <v>36.049999999999997</v>
      </c>
      <c r="Y11" s="19">
        <f t="shared" si="12"/>
        <v>33.58</v>
      </c>
      <c r="Z11" s="104">
        <f t="shared" si="3"/>
        <v>35.465576314070631</v>
      </c>
    </row>
    <row r="12" spans="1:26" x14ac:dyDescent="0.25">
      <c r="A12" s="93" t="s">
        <v>17</v>
      </c>
      <c r="B12" s="125">
        <v>34.854904230230112</v>
      </c>
      <c r="C12" s="19">
        <v>60.278822421273084</v>
      </c>
      <c r="D12" s="19">
        <v>73.536377802740972</v>
      </c>
      <c r="E12" s="19">
        <v>73.077521087962992</v>
      </c>
      <c r="F12" s="19">
        <v>69.279749260999196</v>
      </c>
      <c r="G12" s="19">
        <v>72.975116295939571</v>
      </c>
      <c r="H12" s="19">
        <v>33.121641485410002</v>
      </c>
      <c r="I12" s="19">
        <v>33.215409789250927</v>
      </c>
      <c r="J12" s="19">
        <v>20.191056933279942</v>
      </c>
      <c r="K12" s="19">
        <v>39.582128581627728</v>
      </c>
      <c r="L12" s="19">
        <v>35.43135032651417</v>
      </c>
      <c r="M12" s="19">
        <v>24.105256506690829</v>
      </c>
      <c r="N12" s="125">
        <v>83.26</v>
      </c>
      <c r="O12" s="19">
        <v>107.27</v>
      </c>
      <c r="P12" s="19">
        <v>88.56</v>
      </c>
      <c r="Q12" s="19">
        <v>51.85</v>
      </c>
      <c r="R12" s="19">
        <v>43.56</v>
      </c>
      <c r="S12" s="19">
        <v>70.27</v>
      </c>
      <c r="T12" s="19">
        <v>67.260000000000005</v>
      </c>
      <c r="U12" s="19">
        <v>57.77</v>
      </c>
      <c r="V12" s="19">
        <v>44.6</v>
      </c>
      <c r="W12" s="19">
        <v>48.1</v>
      </c>
      <c r="X12" s="19">
        <v>34.75</v>
      </c>
      <c r="Y12" s="19">
        <v>32.15</v>
      </c>
      <c r="Z12" s="104">
        <f t="shared" si="3"/>
        <v>33.373399246244119</v>
      </c>
    </row>
    <row r="13" spans="1:26" x14ac:dyDescent="0.25">
      <c r="A13" s="93" t="s">
        <v>18</v>
      </c>
      <c r="B13" s="125">
        <v>0.39316700999999998</v>
      </c>
      <c r="C13" s="19">
        <v>0.37189959</v>
      </c>
      <c r="D13" s="19">
        <v>0.37211227999999996</v>
      </c>
      <c r="E13" s="19">
        <v>0.41406128999999997</v>
      </c>
      <c r="F13" s="19">
        <v>0.55641050999999997</v>
      </c>
      <c r="G13" s="19">
        <v>0.53137221999999995</v>
      </c>
      <c r="H13" s="19">
        <v>0.44515612999999998</v>
      </c>
      <c r="I13" s="19">
        <v>0.50651981999999995</v>
      </c>
      <c r="J13" s="19">
        <v>0.44271408000000001</v>
      </c>
      <c r="K13" s="19">
        <v>0.55574703400000003</v>
      </c>
      <c r="L13" s="19">
        <v>0.79509828836946594</v>
      </c>
      <c r="M13" s="19">
        <v>0.68332884000000005</v>
      </c>
      <c r="N13" s="125">
        <v>0.32</v>
      </c>
      <c r="O13" s="19">
        <v>0.8</v>
      </c>
      <c r="P13" s="19">
        <v>0.95</v>
      </c>
      <c r="Q13" s="19">
        <v>1.03</v>
      </c>
      <c r="R13" s="19">
        <v>1.2</v>
      </c>
      <c r="S13" s="19">
        <v>1.21</v>
      </c>
      <c r="T13" s="19">
        <v>1.04</v>
      </c>
      <c r="U13" s="19">
        <v>1.32</v>
      </c>
      <c r="V13" s="19">
        <v>1.42</v>
      </c>
      <c r="W13" s="19">
        <v>1.25</v>
      </c>
      <c r="X13" s="19">
        <v>1.3</v>
      </c>
      <c r="Y13" s="19">
        <v>1.43</v>
      </c>
      <c r="Z13" s="104">
        <f t="shared" si="3"/>
        <v>109.26966875860234</v>
      </c>
    </row>
    <row r="14" spans="1:26" x14ac:dyDescent="0.25">
      <c r="A14" s="92" t="s">
        <v>19</v>
      </c>
      <c r="B14" s="125">
        <f t="shared" ref="B14:U14" si="13">+B15+B16</f>
        <v>6.1140071668149822</v>
      </c>
      <c r="C14" s="19">
        <f t="shared" si="13"/>
        <v>4.2606406361948288</v>
      </c>
      <c r="D14" s="19">
        <f t="shared" si="13"/>
        <v>7.1479184520910586</v>
      </c>
      <c r="E14" s="19">
        <f t="shared" si="13"/>
        <v>6.000639315028323</v>
      </c>
      <c r="F14" s="19">
        <f t="shared" si="13"/>
        <v>6.0276005877296281</v>
      </c>
      <c r="G14" s="19">
        <f t="shared" si="13"/>
        <v>5.7996586964668531</v>
      </c>
      <c r="H14" s="19">
        <f t="shared" si="13"/>
        <v>5.6842018614389467</v>
      </c>
      <c r="I14" s="19">
        <f t="shared" si="13"/>
        <v>5.9770189840721333</v>
      </c>
      <c r="J14" s="19">
        <f t="shared" si="13"/>
        <v>5.6316613000820217</v>
      </c>
      <c r="K14" s="19">
        <f t="shared" si="13"/>
        <v>4.877001677455568</v>
      </c>
      <c r="L14" s="19">
        <f t="shared" si="13"/>
        <v>4.8393121705050195</v>
      </c>
      <c r="M14" s="19">
        <f t="shared" si="13"/>
        <v>3.8609037521206382</v>
      </c>
      <c r="N14" s="125">
        <f t="shared" si="13"/>
        <v>2.9299999999999997</v>
      </c>
      <c r="O14" s="19">
        <f t="shared" si="13"/>
        <v>2.0300000000000002</v>
      </c>
      <c r="P14" s="19">
        <f t="shared" si="13"/>
        <v>1.8599999999999999</v>
      </c>
      <c r="Q14" s="19">
        <f t="shared" si="13"/>
        <v>2.67</v>
      </c>
      <c r="R14" s="19">
        <f t="shared" si="13"/>
        <v>2.36</v>
      </c>
      <c r="S14" s="19">
        <f t="shared" si="13"/>
        <v>2.61</v>
      </c>
      <c r="T14" s="19">
        <f t="shared" si="13"/>
        <v>2.36</v>
      </c>
      <c r="U14" s="19">
        <f t="shared" si="13"/>
        <v>2.75</v>
      </c>
      <c r="V14" s="19">
        <v>2.71</v>
      </c>
      <c r="W14" s="19">
        <f t="shared" ref="W14:Y14" si="14">+W15+W16</f>
        <v>3.8</v>
      </c>
      <c r="X14" s="19">
        <f t="shared" si="14"/>
        <v>2.9899999999999998</v>
      </c>
      <c r="Y14" s="19">
        <f t="shared" si="14"/>
        <v>2.73</v>
      </c>
      <c r="Z14" s="104">
        <f t="shared" si="3"/>
        <v>-29.291166647173693</v>
      </c>
    </row>
    <row r="15" spans="1:26" x14ac:dyDescent="0.25">
      <c r="A15" s="93" t="s">
        <v>17</v>
      </c>
      <c r="B15" s="125">
        <v>5.8738111168149825</v>
      </c>
      <c r="C15" s="19">
        <v>4.0123435361948285</v>
      </c>
      <c r="D15" s="19">
        <v>6.9849114520910582</v>
      </c>
      <c r="E15" s="19">
        <v>5.8542943150283229</v>
      </c>
      <c r="F15" s="19">
        <v>5.8219445877296279</v>
      </c>
      <c r="G15" s="19">
        <v>5.3483626964668529</v>
      </c>
      <c r="H15" s="19">
        <v>5.2237858614389463</v>
      </c>
      <c r="I15" s="19">
        <v>5.5892839840721331</v>
      </c>
      <c r="J15" s="19">
        <v>4.919458300082022</v>
      </c>
      <c r="K15" s="19">
        <v>4.3069184274555683</v>
      </c>
      <c r="L15" s="19">
        <v>4.5306951705050196</v>
      </c>
      <c r="M15" s="19">
        <v>3.5282422521206382</v>
      </c>
      <c r="N15" s="125">
        <v>2.23</v>
      </c>
      <c r="O15" s="19">
        <v>1.23</v>
      </c>
      <c r="P15" s="19">
        <v>0.91</v>
      </c>
      <c r="Q15" s="19">
        <v>1.57</v>
      </c>
      <c r="R15" s="19">
        <v>1.41</v>
      </c>
      <c r="S15" s="19">
        <v>1.71</v>
      </c>
      <c r="T15" s="19">
        <v>1.46</v>
      </c>
      <c r="U15" s="19">
        <v>1.75</v>
      </c>
      <c r="V15" s="19">
        <v>1.61</v>
      </c>
      <c r="W15" s="19">
        <v>2.85</v>
      </c>
      <c r="X15" s="19">
        <v>2.09</v>
      </c>
      <c r="Y15" s="19">
        <v>1.73</v>
      </c>
      <c r="Z15" s="104">
        <f t="shared" si="3"/>
        <v>-50.967085693727832</v>
      </c>
    </row>
    <row r="16" spans="1:26" x14ac:dyDescent="0.25">
      <c r="A16" s="93" t="s">
        <v>18</v>
      </c>
      <c r="B16" s="125">
        <v>0.24019605000000002</v>
      </c>
      <c r="C16" s="19">
        <v>0.24829709999999999</v>
      </c>
      <c r="D16" s="19">
        <v>0.16300700000000001</v>
      </c>
      <c r="E16" s="19">
        <v>0.146345</v>
      </c>
      <c r="F16" s="19">
        <v>0.20565600000000001</v>
      </c>
      <c r="G16" s="19">
        <v>0.45129599999999997</v>
      </c>
      <c r="H16" s="19">
        <v>0.46041599999999999</v>
      </c>
      <c r="I16" s="19">
        <v>0.387735</v>
      </c>
      <c r="J16" s="19">
        <v>0.71220299999999992</v>
      </c>
      <c r="K16" s="19">
        <v>0.57008325000000004</v>
      </c>
      <c r="L16" s="19">
        <v>0.30861700000000003</v>
      </c>
      <c r="M16" s="19">
        <v>0.33266150000000005</v>
      </c>
      <c r="N16" s="125">
        <v>0.7</v>
      </c>
      <c r="O16" s="19">
        <v>0.8</v>
      </c>
      <c r="P16" s="19">
        <v>0.95</v>
      </c>
      <c r="Q16" s="19">
        <v>1.1000000000000001</v>
      </c>
      <c r="R16" s="19">
        <v>0.95</v>
      </c>
      <c r="S16" s="19">
        <v>0.9</v>
      </c>
      <c r="T16" s="19">
        <v>0.9</v>
      </c>
      <c r="U16" s="19">
        <v>1</v>
      </c>
      <c r="V16" s="19">
        <v>1.1000000000000001</v>
      </c>
      <c r="W16" s="19">
        <v>0.95</v>
      </c>
      <c r="X16" s="19">
        <v>0.9</v>
      </c>
      <c r="Y16" s="19">
        <v>1</v>
      </c>
      <c r="Z16" s="104">
        <f t="shared" si="3"/>
        <v>200.60587113326903</v>
      </c>
    </row>
    <row r="17" spans="1:29" x14ac:dyDescent="0.25">
      <c r="A17" s="92" t="s">
        <v>20</v>
      </c>
      <c r="B17" s="125">
        <f t="shared" ref="B17:U17" si="15">+B18+B19</f>
        <v>44.478608206066092</v>
      </c>
      <c r="C17" s="19">
        <f t="shared" si="15"/>
        <v>43.579687801437217</v>
      </c>
      <c r="D17" s="19">
        <f t="shared" si="15"/>
        <v>44.366808472544669</v>
      </c>
      <c r="E17" s="19">
        <f t="shared" si="15"/>
        <v>40.092495776430354</v>
      </c>
      <c r="F17" s="19">
        <f t="shared" si="15"/>
        <v>37.437538380694605</v>
      </c>
      <c r="G17" s="19">
        <f t="shared" si="15"/>
        <v>33.545452264466391</v>
      </c>
      <c r="H17" s="19">
        <f t="shared" si="15"/>
        <v>34.626973617471691</v>
      </c>
      <c r="I17" s="19">
        <f t="shared" si="15"/>
        <v>31.088469119216015</v>
      </c>
      <c r="J17" s="19">
        <f t="shared" si="15"/>
        <v>29.852005167223673</v>
      </c>
      <c r="K17" s="19">
        <f t="shared" si="15"/>
        <v>36.053965245098695</v>
      </c>
      <c r="L17" s="19">
        <f t="shared" si="15"/>
        <v>35.937879289758776</v>
      </c>
      <c r="M17" s="19">
        <f t="shared" si="15"/>
        <v>38.523444591332925</v>
      </c>
      <c r="N17" s="125">
        <f t="shared" si="15"/>
        <v>36.089999999999996</v>
      </c>
      <c r="O17" s="19">
        <f t="shared" si="15"/>
        <v>35.270000000000003</v>
      </c>
      <c r="P17" s="19">
        <f t="shared" si="15"/>
        <v>37.380000000000003</v>
      </c>
      <c r="Q17" s="19">
        <f t="shared" si="15"/>
        <v>34.96</v>
      </c>
      <c r="R17" s="19">
        <f t="shared" si="15"/>
        <v>36.950000000000003</v>
      </c>
      <c r="S17" s="19">
        <f t="shared" si="15"/>
        <v>36.24</v>
      </c>
      <c r="T17" s="19">
        <f t="shared" si="15"/>
        <v>36.35</v>
      </c>
      <c r="U17" s="19">
        <f t="shared" si="15"/>
        <v>37.93</v>
      </c>
      <c r="V17" s="19">
        <v>31.35</v>
      </c>
      <c r="W17" s="19">
        <f t="shared" ref="W17:Y17" si="16">+W18+W19</f>
        <v>37.620000000000005</v>
      </c>
      <c r="X17" s="19">
        <f t="shared" si="16"/>
        <v>37.43</v>
      </c>
      <c r="Y17" s="19">
        <f t="shared" si="16"/>
        <v>37.200000000000003</v>
      </c>
      <c r="Z17" s="104">
        <f t="shared" si="3"/>
        <v>-3.4354264146739144</v>
      </c>
    </row>
    <row r="18" spans="1:29" x14ac:dyDescent="0.25">
      <c r="A18" s="93" t="s">
        <v>17</v>
      </c>
      <c r="B18" s="125">
        <v>38.772717999999998</v>
      </c>
      <c r="C18" s="19">
        <v>36.524333999999982</v>
      </c>
      <c r="D18" s="19">
        <v>37.332293857142858</v>
      </c>
      <c r="E18" s="19">
        <v>32.306255999999998</v>
      </c>
      <c r="F18" s="19">
        <v>30.888189557142855</v>
      </c>
      <c r="G18" s="19">
        <v>28.223976699999998</v>
      </c>
      <c r="H18" s="19">
        <v>27.92113568571428</v>
      </c>
      <c r="I18" s="19">
        <v>24.518423499999997</v>
      </c>
      <c r="J18" s="19">
        <v>22.928001785714297</v>
      </c>
      <c r="K18" s="19">
        <v>29.565009100000001</v>
      </c>
      <c r="L18" s="19">
        <v>29.17148941999999</v>
      </c>
      <c r="M18" s="19">
        <v>31.930153889999996</v>
      </c>
      <c r="N18" s="125">
        <v>33.29</v>
      </c>
      <c r="O18" s="19">
        <v>32.17</v>
      </c>
      <c r="P18" s="19">
        <v>34.18</v>
      </c>
      <c r="Q18" s="19">
        <v>31.36</v>
      </c>
      <c r="R18" s="19">
        <v>33.25</v>
      </c>
      <c r="S18" s="19">
        <v>32.14</v>
      </c>
      <c r="T18" s="19">
        <v>32.1</v>
      </c>
      <c r="U18" s="19">
        <v>33.729999999999997</v>
      </c>
      <c r="V18" s="19">
        <v>27.05</v>
      </c>
      <c r="W18" s="19">
        <v>33.520000000000003</v>
      </c>
      <c r="X18" s="19">
        <v>33.58</v>
      </c>
      <c r="Y18" s="19">
        <v>33.1</v>
      </c>
      <c r="Z18" s="104">
        <f t="shared" si="3"/>
        <v>3.663765962513521</v>
      </c>
    </row>
    <row r="19" spans="1:29" x14ac:dyDescent="0.25">
      <c r="A19" s="93" t="s">
        <v>18</v>
      </c>
      <c r="B19" s="125">
        <v>5.7058902060660941</v>
      </c>
      <c r="C19" s="19">
        <v>7.055353801437235</v>
      </c>
      <c r="D19" s="19">
        <v>7.0345146154018119</v>
      </c>
      <c r="E19" s="19">
        <v>7.7862397764303566</v>
      </c>
      <c r="F19" s="19">
        <v>6.5493488235517479</v>
      </c>
      <c r="G19" s="19">
        <v>5.3214755644663931</v>
      </c>
      <c r="H19" s="19">
        <v>6.7058379317574106</v>
      </c>
      <c r="I19" s="19">
        <v>6.5700456192160175</v>
      </c>
      <c r="J19" s="19">
        <v>6.924003381509376</v>
      </c>
      <c r="K19" s="19">
        <v>6.488956145098693</v>
      </c>
      <c r="L19" s="19">
        <v>6.7663898697587852</v>
      </c>
      <c r="M19" s="19">
        <v>6.5932907013329283</v>
      </c>
      <c r="N19" s="125">
        <v>2.8</v>
      </c>
      <c r="O19" s="19">
        <v>3.1</v>
      </c>
      <c r="P19" s="19">
        <v>3.2</v>
      </c>
      <c r="Q19" s="19">
        <v>3.6</v>
      </c>
      <c r="R19" s="19">
        <v>3.7</v>
      </c>
      <c r="S19" s="19">
        <v>4.0999999999999996</v>
      </c>
      <c r="T19" s="19">
        <v>4.25</v>
      </c>
      <c r="U19" s="19">
        <v>4.2</v>
      </c>
      <c r="V19" s="19">
        <v>4.3</v>
      </c>
      <c r="W19" s="19">
        <v>4.0999999999999996</v>
      </c>
      <c r="X19" s="19">
        <v>3.85</v>
      </c>
      <c r="Y19" s="19">
        <v>4.0999999999999996</v>
      </c>
      <c r="Z19" s="104">
        <f t="shared" si="3"/>
        <v>-37.815573653211956</v>
      </c>
    </row>
    <row r="20" spans="1:29" x14ac:dyDescent="0.25">
      <c r="A20" s="178" t="s">
        <v>233</v>
      </c>
      <c r="B20" s="177">
        <f t="shared" ref="B20:M20" si="17">SUM(B21:B22)</f>
        <v>688.40747799999997</v>
      </c>
      <c r="C20" s="26">
        <f t="shared" si="17"/>
        <v>76.954825999999997</v>
      </c>
      <c r="D20" s="26">
        <f t="shared" si="17"/>
        <v>23.111214500000003</v>
      </c>
      <c r="E20" s="26">
        <f t="shared" si="17"/>
        <v>1096.1330740000001</v>
      </c>
      <c r="F20" s="26">
        <f t="shared" si="17"/>
        <v>1646.507844</v>
      </c>
      <c r="G20" s="26">
        <f t="shared" si="17"/>
        <v>567.3024519999999</v>
      </c>
      <c r="H20" s="26">
        <f t="shared" si="17"/>
        <v>62.21040450000001</v>
      </c>
      <c r="I20" s="26">
        <f t="shared" si="17"/>
        <v>2.152965</v>
      </c>
      <c r="J20" s="26">
        <f t="shared" si="17"/>
        <v>0.80700200000000011</v>
      </c>
      <c r="K20" s="26">
        <f t="shared" si="17"/>
        <v>6.6172459999999997</v>
      </c>
      <c r="L20" s="26">
        <f t="shared" si="17"/>
        <v>868.17118259999984</v>
      </c>
      <c r="M20" s="26">
        <f t="shared" si="17"/>
        <v>1034.9506100000001</v>
      </c>
      <c r="N20" s="177">
        <f t="shared" ref="N20:Q20" si="18">SUM(N21:N22)</f>
        <v>301.85000000000002</v>
      </c>
      <c r="O20" s="26">
        <f t="shared" si="18"/>
        <v>32.9</v>
      </c>
      <c r="P20" s="26">
        <f t="shared" si="18"/>
        <v>0</v>
      </c>
      <c r="Q20" s="26">
        <f t="shared" si="18"/>
        <v>110.96</v>
      </c>
      <c r="R20" s="26">
        <f t="shared" ref="R20" si="19">SUM(R21:R22)</f>
        <v>1049.27</v>
      </c>
      <c r="S20" s="26">
        <f t="shared" ref="S20" si="20">SUM(S21:S22)</f>
        <v>679.15</v>
      </c>
      <c r="T20" s="26">
        <f t="shared" ref="T20" si="21">SUM(T21:T22)</f>
        <v>200.05</v>
      </c>
      <c r="U20" s="26">
        <f t="shared" ref="U20" si="22">SUM(U21:U22)</f>
        <v>3.51</v>
      </c>
      <c r="V20" s="26">
        <f t="shared" ref="V20" si="23">SUM(V21:V22)</f>
        <v>7.0000000000000007E-2</v>
      </c>
      <c r="W20" s="26">
        <f t="shared" ref="W20" si="24">SUM(W21:W22)</f>
        <v>2.1</v>
      </c>
      <c r="X20" s="26">
        <f t="shared" ref="X20:Y20" si="25">SUM(X21:X22)</f>
        <v>701.84</v>
      </c>
      <c r="Y20" s="26">
        <f t="shared" si="25"/>
        <v>297.57</v>
      </c>
      <c r="Z20" s="427">
        <f t="shared" si="3"/>
        <v>-71.247903317821141</v>
      </c>
    </row>
    <row r="21" spans="1:29" x14ac:dyDescent="0.25">
      <c r="A21" s="92" t="s">
        <v>21</v>
      </c>
      <c r="B21" s="111">
        <v>688.40684799999997</v>
      </c>
      <c r="C21" s="27">
        <v>76.954825999999997</v>
      </c>
      <c r="D21" s="27">
        <v>23.087324500000001</v>
      </c>
      <c r="E21" s="27">
        <v>1096.108144</v>
      </c>
      <c r="F21" s="27">
        <v>1646.507844</v>
      </c>
      <c r="G21" s="27">
        <v>567.3024519999999</v>
      </c>
      <c r="H21" s="27">
        <v>62.087235000000007</v>
      </c>
      <c r="I21" s="27">
        <v>1.907195</v>
      </c>
      <c r="J21" s="27">
        <v>0.80700200000000011</v>
      </c>
      <c r="K21" s="27">
        <v>6.5971760000000002</v>
      </c>
      <c r="L21" s="27">
        <v>868.17118259999984</v>
      </c>
      <c r="M21" s="27">
        <v>1034.9506100000001</v>
      </c>
      <c r="N21" s="111">
        <v>301.85000000000002</v>
      </c>
      <c r="O21" s="27">
        <v>32.9</v>
      </c>
      <c r="P21" s="27">
        <v>0</v>
      </c>
      <c r="Q21" s="27">
        <v>110.96</v>
      </c>
      <c r="R21" s="27">
        <v>1049.27</v>
      </c>
      <c r="S21" s="27">
        <v>679.15</v>
      </c>
      <c r="T21" s="27">
        <v>200.05</v>
      </c>
      <c r="U21" s="27">
        <v>3.51</v>
      </c>
      <c r="V21" s="27">
        <v>7.0000000000000007E-2</v>
      </c>
      <c r="W21" s="27">
        <v>2.1</v>
      </c>
      <c r="X21" s="27">
        <v>701.84</v>
      </c>
      <c r="Y21" s="27">
        <v>297.57</v>
      </c>
      <c r="Z21" s="104">
        <f t="shared" si="3"/>
        <v>-71.247903317821141</v>
      </c>
    </row>
    <row r="22" spans="1:29" x14ac:dyDescent="0.25">
      <c r="A22" s="94" t="s">
        <v>22</v>
      </c>
      <c r="B22" s="105">
        <v>6.3000000000000003E-4</v>
      </c>
      <c r="C22" s="106">
        <v>0</v>
      </c>
      <c r="D22" s="106">
        <v>2.3890000000000002E-2</v>
      </c>
      <c r="E22" s="106">
        <v>2.4930000000000001E-2</v>
      </c>
      <c r="F22" s="106">
        <v>0</v>
      </c>
      <c r="G22" s="106">
        <v>0</v>
      </c>
      <c r="H22" s="106">
        <v>0.1231695</v>
      </c>
      <c r="I22" s="106">
        <v>0.24576999999999999</v>
      </c>
      <c r="J22" s="106">
        <v>0</v>
      </c>
      <c r="K22" s="106">
        <v>2.0070000000000001E-2</v>
      </c>
      <c r="L22" s="106">
        <v>0</v>
      </c>
      <c r="M22" s="106">
        <v>0</v>
      </c>
      <c r="N22" s="105">
        <v>0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7" t="str">
        <f t="shared" si="3"/>
        <v>-</v>
      </c>
    </row>
    <row r="23" spans="1:29" x14ac:dyDescent="0.25">
      <c r="A23" s="2" t="s">
        <v>23</v>
      </c>
    </row>
    <row r="24" spans="1:29" x14ac:dyDescent="0.25">
      <c r="A24" s="2" t="s">
        <v>230</v>
      </c>
      <c r="B24" s="290"/>
      <c r="M24" s="194"/>
    </row>
    <row r="25" spans="1:29" x14ac:dyDescent="0.25">
      <c r="A25" s="3" t="s">
        <v>206</v>
      </c>
      <c r="B25" s="290"/>
      <c r="C25" s="279"/>
      <c r="I25" s="194"/>
      <c r="J25" s="194"/>
      <c r="K25" s="194"/>
      <c r="L25" s="194"/>
      <c r="M25" s="194"/>
      <c r="N25" s="195"/>
      <c r="S25" s="194"/>
      <c r="T25" s="194"/>
      <c r="U25" s="194"/>
      <c r="V25" s="194"/>
      <c r="W25" s="194"/>
      <c r="X25" s="194"/>
      <c r="Y25" s="194"/>
      <c r="Z25" s="194"/>
      <c r="AA25" s="194"/>
      <c r="AB25" s="237"/>
      <c r="AC25" s="194"/>
    </row>
    <row r="26" spans="1:29" x14ac:dyDescent="0.25">
      <c r="B26" s="194"/>
      <c r="C26" s="279"/>
      <c r="J26" s="194"/>
      <c r="M26" s="194"/>
      <c r="N26" s="195"/>
      <c r="V26" s="194"/>
      <c r="W26" s="194"/>
      <c r="X26" s="194"/>
      <c r="Y26" s="194"/>
      <c r="Z26" s="279"/>
      <c r="AA26" s="194"/>
      <c r="AB26" s="237"/>
      <c r="AC26" s="279"/>
    </row>
    <row r="27" spans="1:29" x14ac:dyDescent="0.25">
      <c r="A27" s="196"/>
      <c r="B27" s="432"/>
      <c r="J27" s="193"/>
      <c r="M27" s="194"/>
      <c r="V27" s="194"/>
      <c r="W27" s="194"/>
      <c r="X27" s="194"/>
      <c r="Y27" s="194"/>
      <c r="Z27" s="279"/>
      <c r="AA27" s="194"/>
      <c r="AB27" s="237"/>
      <c r="AC27" s="279"/>
    </row>
    <row r="28" spans="1:29" x14ac:dyDescent="0.25">
      <c r="B28" s="433"/>
      <c r="J28" s="193"/>
      <c r="M28" s="194"/>
      <c r="W28" s="470"/>
      <c r="X28" s="470"/>
      <c r="Y28" s="470"/>
      <c r="Z28" s="279"/>
      <c r="AA28" s="279"/>
      <c r="AB28" s="279"/>
      <c r="AC28" s="279"/>
    </row>
    <row r="29" spans="1:29" x14ac:dyDescent="0.25">
      <c r="J29" s="193"/>
      <c r="M29" s="193"/>
      <c r="Z29" s="279"/>
      <c r="AA29" s="279"/>
      <c r="AB29" s="279"/>
      <c r="AC29" s="279"/>
    </row>
    <row r="30" spans="1:29" x14ac:dyDescent="0.25">
      <c r="B30" s="193"/>
      <c r="I30" s="194"/>
      <c r="J30" s="194"/>
      <c r="K30" s="194"/>
      <c r="M30" s="193"/>
      <c r="Z30" s="279"/>
      <c r="AA30" s="279"/>
      <c r="AB30" s="279"/>
      <c r="AC30" s="279"/>
    </row>
    <row r="31" spans="1:29" x14ac:dyDescent="0.25">
      <c r="D31" s="441"/>
      <c r="J31" s="194"/>
      <c r="Z31" s="279"/>
      <c r="AA31" s="279"/>
      <c r="AB31" s="279"/>
      <c r="AC31" s="279"/>
    </row>
    <row r="32" spans="1:29" x14ac:dyDescent="0.25">
      <c r="C32" s="281"/>
      <c r="D32" s="441"/>
      <c r="M32" s="441"/>
      <c r="V32" s="194"/>
      <c r="W32" s="194"/>
      <c r="X32" s="194"/>
      <c r="Y32" s="194"/>
      <c r="Z32" s="279"/>
      <c r="AA32" s="194"/>
      <c r="AB32" s="237"/>
      <c r="AC32" s="279"/>
    </row>
    <row r="33" spans="2:29" x14ac:dyDescent="0.25">
      <c r="B33" s="290"/>
      <c r="C33" s="290"/>
      <c r="D33" s="394"/>
      <c r="V33" s="195"/>
      <c r="W33" s="195"/>
      <c r="X33" s="195"/>
      <c r="Y33" s="195"/>
      <c r="Z33" s="195"/>
      <c r="AA33" s="282"/>
      <c r="AB33" s="279"/>
      <c r="AC33" s="279"/>
    </row>
    <row r="34" spans="2:29" x14ac:dyDescent="0.25">
      <c r="B34" s="290"/>
      <c r="C34" s="290"/>
      <c r="V34" s="195"/>
      <c r="W34" s="195"/>
      <c r="X34" s="195"/>
      <c r="Y34" s="195"/>
      <c r="Z34" s="195"/>
      <c r="AA34" s="282"/>
    </row>
    <row r="35" spans="2:29" x14ac:dyDescent="0.25">
      <c r="C35" s="290"/>
      <c r="D35" s="193"/>
      <c r="V35" s="195"/>
      <c r="W35" s="195"/>
      <c r="X35" s="195"/>
      <c r="Y35" s="195"/>
      <c r="Z35" s="195"/>
      <c r="AA35" s="282"/>
    </row>
    <row r="36" spans="2:29" x14ac:dyDescent="0.25">
      <c r="C36" s="290"/>
      <c r="V36" s="195"/>
      <c r="W36" s="195"/>
      <c r="X36" s="195"/>
      <c r="Y36" s="195"/>
      <c r="Z36" s="195"/>
      <c r="AA36" s="282"/>
    </row>
    <row r="37" spans="2:29" x14ac:dyDescent="0.25">
      <c r="C37" s="290"/>
      <c r="D37" s="194"/>
      <c r="V37" s="194"/>
      <c r="W37" s="194"/>
      <c r="X37" s="194"/>
      <c r="Y37" s="194"/>
      <c r="AA37" s="194"/>
      <c r="AB37" s="237"/>
    </row>
    <row r="38" spans="2:29" x14ac:dyDescent="0.25">
      <c r="C38" s="290"/>
    </row>
    <row r="39" spans="2:29" x14ac:dyDescent="0.25">
      <c r="C39" s="290"/>
      <c r="D39" s="194"/>
      <c r="E39" s="193"/>
      <c r="V39" s="195"/>
      <c r="W39" s="195"/>
      <c r="X39" s="195"/>
      <c r="Y39" s="195"/>
      <c r="Z39" s="195"/>
      <c r="AA39" s="282"/>
    </row>
    <row r="40" spans="2:29" x14ac:dyDescent="0.25">
      <c r="C40" s="290"/>
      <c r="D40" s="193"/>
    </row>
    <row r="41" spans="2:29" x14ac:dyDescent="0.25">
      <c r="C41" s="290"/>
      <c r="D41" s="193"/>
    </row>
    <row r="42" spans="2:29" x14ac:dyDescent="0.25">
      <c r="C42" s="290"/>
    </row>
  </sheetData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34"/>
  <sheetViews>
    <sheetView showGridLines="0" zoomScaleNormal="100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K16" sqref="K16"/>
    </sheetView>
  </sheetViews>
  <sheetFormatPr baseColWidth="10" defaultRowHeight="15" x14ac:dyDescent="0.25"/>
  <cols>
    <col min="2" max="2" width="9" customWidth="1"/>
    <col min="3" max="3" width="9" style="268" customWidth="1"/>
    <col min="4" max="25" width="9" style="279" customWidth="1"/>
    <col min="26" max="26" width="12" customWidth="1"/>
  </cols>
  <sheetData>
    <row r="1" spans="1:36" x14ac:dyDescent="0.25">
      <c r="A1" s="28" t="s">
        <v>198</v>
      </c>
    </row>
    <row r="3" spans="1:36" x14ac:dyDescent="0.25">
      <c r="A3" s="14" t="s">
        <v>136</v>
      </c>
    </row>
    <row r="4" spans="1:36" x14ac:dyDescent="0.25">
      <c r="A4" s="56" t="s">
        <v>259</v>
      </c>
    </row>
    <row r="5" spans="1:36" x14ac:dyDescent="0.25">
      <c r="A5" s="129" t="s">
        <v>212</v>
      </c>
    </row>
    <row r="6" spans="1:36" x14ac:dyDescent="0.25">
      <c r="A6" s="561" t="s">
        <v>130</v>
      </c>
      <c r="B6" s="520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20">
        <v>2019</v>
      </c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  <c r="Z6" s="559"/>
      <c r="AA6" s="279"/>
      <c r="AB6" s="279"/>
      <c r="AC6" s="279"/>
    </row>
    <row r="7" spans="1:36" ht="44.25" customHeight="1" x14ac:dyDescent="0.25">
      <c r="A7" s="546"/>
      <c r="B7" s="419" t="s">
        <v>1</v>
      </c>
      <c r="C7" s="419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396" t="s">
        <v>1</v>
      </c>
      <c r="O7" s="396" t="s">
        <v>2</v>
      </c>
      <c r="P7" s="396" t="s">
        <v>3</v>
      </c>
      <c r="Q7" s="396" t="s">
        <v>4</v>
      </c>
      <c r="R7" s="396" t="s">
        <v>5</v>
      </c>
      <c r="S7" s="396" t="s">
        <v>6</v>
      </c>
      <c r="T7" s="396" t="s">
        <v>7</v>
      </c>
      <c r="U7" s="396" t="s">
        <v>8</v>
      </c>
      <c r="V7" s="396" t="s">
        <v>9</v>
      </c>
      <c r="W7" s="396" t="s">
        <v>10</v>
      </c>
      <c r="X7" s="396" t="s">
        <v>11</v>
      </c>
      <c r="Y7" s="396" t="s">
        <v>12</v>
      </c>
      <c r="Z7" s="412" t="s">
        <v>277</v>
      </c>
      <c r="AA7" s="279"/>
      <c r="AB7" s="279"/>
      <c r="AC7" s="279"/>
    </row>
    <row r="8" spans="1:36" x14ac:dyDescent="0.25">
      <c r="A8" s="92" t="s">
        <v>31</v>
      </c>
      <c r="B8" s="88">
        <v>5.5511538461538459</v>
      </c>
      <c r="C8" s="27">
        <v>4.6173076923076923</v>
      </c>
      <c r="D8" s="27">
        <v>4.0303030303030303</v>
      </c>
      <c r="E8" s="27">
        <v>5.427083333333333</v>
      </c>
      <c r="F8" s="27">
        <v>6.5555555555555554</v>
      </c>
      <c r="G8" s="27">
        <v>6.9880952380952381</v>
      </c>
      <c r="H8" s="27">
        <v>7.070564516129032</v>
      </c>
      <c r="I8" s="27">
        <v>8.6439393939393945</v>
      </c>
      <c r="J8" s="27">
        <v>10.009848484848485</v>
      </c>
      <c r="K8" s="27">
        <v>7.8888888888888893</v>
      </c>
      <c r="L8" s="27">
        <v>4.1062500000000002</v>
      </c>
      <c r="M8" s="27">
        <v>4.657258064516129</v>
      </c>
      <c r="N8" s="111">
        <v>4.41</v>
      </c>
      <c r="O8" s="27">
        <v>3.47</v>
      </c>
      <c r="P8" s="27">
        <v>3.12</v>
      </c>
      <c r="Q8" s="27">
        <v>3.46</v>
      </c>
      <c r="R8" s="27">
        <v>3.7</v>
      </c>
      <c r="S8" s="27">
        <v>6.13</v>
      </c>
      <c r="T8" s="27">
        <v>7.29</v>
      </c>
      <c r="U8" s="27">
        <v>8.02</v>
      </c>
      <c r="V8" s="27">
        <v>9.17</v>
      </c>
      <c r="W8" s="27">
        <v>5.8</v>
      </c>
      <c r="X8" s="27">
        <v>3.52</v>
      </c>
      <c r="Y8" s="27">
        <v>3.09</v>
      </c>
      <c r="Z8" s="160">
        <f t="shared" ref="Z8:Z18" si="0">+IFERROR((Y8/X8-1)*100,"-")</f>
        <v>-12.215909090909093</v>
      </c>
      <c r="AA8" s="279"/>
      <c r="AB8" s="279"/>
      <c r="AC8" s="279"/>
      <c r="AD8" s="222"/>
      <c r="AE8" s="222"/>
      <c r="AF8" s="222"/>
      <c r="AG8" s="222"/>
      <c r="AH8" s="222"/>
      <c r="AI8" s="222"/>
    </row>
    <row r="9" spans="1:36" x14ac:dyDescent="0.25">
      <c r="A9" s="141" t="s">
        <v>32</v>
      </c>
      <c r="B9" s="88">
        <v>4.416666666666667</v>
      </c>
      <c r="C9" s="214">
        <v>4.2357142857142858</v>
      </c>
      <c r="D9" s="214">
        <v>3.6062500000000002</v>
      </c>
      <c r="E9" s="214">
        <v>3.1812499999999999</v>
      </c>
      <c r="F9" s="214">
        <v>4.1180555555555554</v>
      </c>
      <c r="G9" s="214">
        <v>4.2756410256410255</v>
      </c>
      <c r="H9" s="214">
        <v>4.377604166666667</v>
      </c>
      <c r="I9" s="214">
        <v>4.3163265306122449</v>
      </c>
      <c r="J9" s="214">
        <v>5.3240740740740744</v>
      </c>
      <c r="K9" s="214">
        <v>4.795918367346939</v>
      </c>
      <c r="L9" s="214">
        <v>4.183139534883721</v>
      </c>
      <c r="M9" s="214">
        <v>3.4537037037037037</v>
      </c>
      <c r="N9" s="138">
        <v>3.9</v>
      </c>
      <c r="O9" s="214">
        <v>2.82</v>
      </c>
      <c r="P9" s="27">
        <v>2.74</v>
      </c>
      <c r="Q9" s="27">
        <v>4.5999999999999996</v>
      </c>
      <c r="R9" s="27">
        <v>5.63</v>
      </c>
      <c r="S9" s="27">
        <v>4.8600000000000003</v>
      </c>
      <c r="T9" s="27">
        <v>5.37</v>
      </c>
      <c r="U9" s="27">
        <v>5.03</v>
      </c>
      <c r="V9" s="27">
        <v>3.33</v>
      </c>
      <c r="W9" s="27">
        <v>5.62</v>
      </c>
      <c r="X9" s="27">
        <v>5.12</v>
      </c>
      <c r="Y9" s="27">
        <v>3.8</v>
      </c>
      <c r="Z9" s="160">
        <f t="shared" si="0"/>
        <v>-25.78125</v>
      </c>
      <c r="AA9" s="279"/>
      <c r="AB9" s="279"/>
      <c r="AC9" s="279"/>
      <c r="AD9" s="222"/>
      <c r="AE9" s="222"/>
      <c r="AF9" s="222"/>
      <c r="AG9" s="222"/>
      <c r="AH9" s="222"/>
      <c r="AI9" s="222"/>
    </row>
    <row r="10" spans="1:36" x14ac:dyDescent="0.25">
      <c r="A10" s="141" t="s">
        <v>52</v>
      </c>
      <c r="B10" s="88">
        <v>8.7142857142857135</v>
      </c>
      <c r="C10" s="27">
        <v>10.117021276595745</v>
      </c>
      <c r="D10" s="27">
        <v>9.75</v>
      </c>
      <c r="E10" s="27">
        <v>9.5416666666666661</v>
      </c>
      <c r="F10" s="27">
        <v>11.642857142857142</v>
      </c>
      <c r="G10" s="27">
        <v>12.014705882352942</v>
      </c>
      <c r="H10" s="27">
        <v>12.188524590163935</v>
      </c>
      <c r="I10" s="27">
        <v>11.156862745098039</v>
      </c>
      <c r="J10" s="27">
        <v>11.324074074074074</v>
      </c>
      <c r="K10" s="27">
        <v>8.9642857142857135</v>
      </c>
      <c r="L10" s="27">
        <v>10.518518518518519</v>
      </c>
      <c r="M10" s="27">
        <v>8.2282608695652169</v>
      </c>
      <c r="N10" s="111">
        <v>9.23</v>
      </c>
      <c r="O10" s="27">
        <v>9.18</v>
      </c>
      <c r="P10" s="27">
        <v>9.02</v>
      </c>
      <c r="Q10" s="27">
        <v>11.9</v>
      </c>
      <c r="R10" s="27">
        <v>12.42</v>
      </c>
      <c r="S10" s="27">
        <v>13.82</v>
      </c>
      <c r="T10" s="27">
        <v>11.71</v>
      </c>
      <c r="U10" s="27">
        <v>12.5</v>
      </c>
      <c r="V10" s="27">
        <v>12.29</v>
      </c>
      <c r="W10" s="27">
        <v>11.38</v>
      </c>
      <c r="X10" s="27">
        <v>10.47</v>
      </c>
      <c r="Y10" s="27">
        <v>9.11</v>
      </c>
      <c r="Z10" s="160">
        <f t="shared" si="0"/>
        <v>-12.989493791786067</v>
      </c>
      <c r="AA10" s="279"/>
      <c r="AB10" s="279"/>
      <c r="AC10" s="279"/>
      <c r="AD10" s="222"/>
      <c r="AE10" s="222"/>
      <c r="AF10" s="222"/>
      <c r="AG10" s="222"/>
      <c r="AH10" s="222"/>
      <c r="AI10" s="222"/>
    </row>
    <row r="11" spans="1:36" x14ac:dyDescent="0.25">
      <c r="A11" s="141" t="s">
        <v>34</v>
      </c>
      <c r="B11" s="88">
        <v>6.0113636363636367</v>
      </c>
      <c r="C11" s="27">
        <v>5.959677419354839</v>
      </c>
      <c r="D11" s="27">
        <v>6.0681818181818183</v>
      </c>
      <c r="E11" s="27">
        <v>5.8787878787878789</v>
      </c>
      <c r="F11" s="27">
        <v>5.6730769230769234</v>
      </c>
      <c r="G11" s="27">
        <v>5.3849999999999998</v>
      </c>
      <c r="H11" s="27">
        <v>5.7125000000000004</v>
      </c>
      <c r="I11" s="27">
        <v>4.36328125</v>
      </c>
      <c r="J11" s="27">
        <v>6.0133333333333336</v>
      </c>
      <c r="K11" s="27">
        <v>4.680743243243243</v>
      </c>
      <c r="L11" s="27">
        <v>5.004032258064516</v>
      </c>
      <c r="M11" s="27">
        <v>4.153225806451613</v>
      </c>
      <c r="N11" s="111">
        <v>4.01</v>
      </c>
      <c r="O11" s="27">
        <v>3.29</v>
      </c>
      <c r="P11" s="27">
        <v>3.88</v>
      </c>
      <c r="Q11" s="27">
        <v>5.42</v>
      </c>
      <c r="R11" s="27">
        <v>4.8499999999999996</v>
      </c>
      <c r="S11" s="27">
        <v>4.0999999999999996</v>
      </c>
      <c r="T11" s="27">
        <v>3.54</v>
      </c>
      <c r="U11" s="27">
        <v>3.2</v>
      </c>
      <c r="V11" s="27">
        <v>3.9</v>
      </c>
      <c r="W11" s="27">
        <v>3.91</v>
      </c>
      <c r="X11" s="27">
        <v>4.42</v>
      </c>
      <c r="Y11" s="27">
        <v>5</v>
      </c>
      <c r="Z11" s="160">
        <f t="shared" si="0"/>
        <v>13.122171945701355</v>
      </c>
      <c r="AA11" s="279"/>
      <c r="AB11" s="279"/>
      <c r="AC11" s="279"/>
      <c r="AD11" s="222"/>
      <c r="AE11" s="222"/>
      <c r="AF11" s="222"/>
      <c r="AG11" s="222"/>
      <c r="AH11" s="222"/>
      <c r="AI11" s="222"/>
    </row>
    <row r="12" spans="1:36" x14ac:dyDescent="0.25">
      <c r="A12" s="141" t="s">
        <v>48</v>
      </c>
      <c r="B12" s="88">
        <v>5.247983870967742</v>
      </c>
      <c r="C12" s="27">
        <v>5.6057692307692308</v>
      </c>
      <c r="D12" s="27">
        <v>4.996428571428571</v>
      </c>
      <c r="E12" s="27">
        <v>5.1769230769230772</v>
      </c>
      <c r="F12" s="27">
        <v>5.2420634920634921</v>
      </c>
      <c r="G12" s="27">
        <v>4.966796875</v>
      </c>
      <c r="H12" s="27">
        <v>5.8278688524590168</v>
      </c>
      <c r="I12" s="27">
        <v>5.5476190476190474</v>
      </c>
      <c r="J12" s="27">
        <v>6.09765625</v>
      </c>
      <c r="K12" s="27">
        <v>4.8885135135135132</v>
      </c>
      <c r="L12" s="27">
        <v>5.666666666666667</v>
      </c>
      <c r="M12" s="27">
        <v>4.8409090909090908</v>
      </c>
      <c r="N12" s="111">
        <v>3.6</v>
      </c>
      <c r="O12" s="27">
        <v>3.41</v>
      </c>
      <c r="P12" s="27">
        <v>3.46</v>
      </c>
      <c r="Q12" s="27">
        <v>4.05</v>
      </c>
      <c r="R12" s="27">
        <v>4.6100000000000003</v>
      </c>
      <c r="S12" s="27">
        <v>5.44</v>
      </c>
      <c r="T12" s="27">
        <v>4.9800000000000004</v>
      </c>
      <c r="U12" s="27">
        <v>4.59</v>
      </c>
      <c r="V12" s="27">
        <v>3.44</v>
      </c>
      <c r="W12" s="27">
        <v>5.54</v>
      </c>
      <c r="X12" s="27">
        <v>4.46</v>
      </c>
      <c r="Y12" s="27">
        <v>3.72</v>
      </c>
      <c r="Z12" s="160">
        <f t="shared" si="0"/>
        <v>-16.591928251121068</v>
      </c>
      <c r="AA12" s="279"/>
      <c r="AB12" s="279"/>
      <c r="AC12" s="279"/>
      <c r="AD12" s="222"/>
      <c r="AE12" s="222"/>
      <c r="AF12" s="222"/>
      <c r="AG12" s="222"/>
      <c r="AH12" s="222"/>
      <c r="AI12" s="222"/>
    </row>
    <row r="13" spans="1:36" x14ac:dyDescent="0.25">
      <c r="A13" s="141" t="s">
        <v>55</v>
      </c>
      <c r="B13" s="88">
        <v>3.3239795918367347</v>
      </c>
      <c r="C13" s="27">
        <v>3.1097560975609757</v>
      </c>
      <c r="D13" s="27">
        <v>2.7678571428571428</v>
      </c>
      <c r="E13" s="27">
        <v>2.9783653846153846</v>
      </c>
      <c r="F13" s="27">
        <v>3.2276785714285716</v>
      </c>
      <c r="G13" s="27">
        <v>2.9285714285714284</v>
      </c>
      <c r="H13" s="27">
        <v>3</v>
      </c>
      <c r="I13" s="27">
        <v>3.4791666666666665</v>
      </c>
      <c r="J13" s="27">
        <v>3.7857142857142856</v>
      </c>
      <c r="K13" s="27">
        <v>2.68</v>
      </c>
      <c r="L13" s="27">
        <v>3.3010204081632653</v>
      </c>
      <c r="M13" s="27">
        <v>3.4146341463414633</v>
      </c>
      <c r="N13" s="111">
        <v>2.75</v>
      </c>
      <c r="O13" s="27">
        <v>2.34</v>
      </c>
      <c r="P13" s="27">
        <v>2.21</v>
      </c>
      <c r="Q13" s="27">
        <v>4</v>
      </c>
      <c r="R13" s="27">
        <v>2</v>
      </c>
      <c r="S13" s="27">
        <v>3.89</v>
      </c>
      <c r="T13" s="27">
        <v>3.09</v>
      </c>
      <c r="U13" s="27">
        <v>2.65</v>
      </c>
      <c r="V13" s="27">
        <v>2</v>
      </c>
      <c r="W13" s="27">
        <v>3.11</v>
      </c>
      <c r="X13" s="27">
        <v>2.9</v>
      </c>
      <c r="Y13" s="27">
        <v>2.67</v>
      </c>
      <c r="Z13" s="160">
        <f t="shared" si="0"/>
        <v>-7.9310344827586254</v>
      </c>
      <c r="AA13" s="279"/>
      <c r="AB13" s="279"/>
      <c r="AC13" s="279"/>
      <c r="AD13" s="222"/>
      <c r="AE13" s="222"/>
      <c r="AF13" s="222"/>
      <c r="AG13" s="222"/>
      <c r="AH13" s="222"/>
      <c r="AI13" s="222"/>
    </row>
    <row r="14" spans="1:36" x14ac:dyDescent="0.25">
      <c r="A14" s="141" t="s">
        <v>43</v>
      </c>
      <c r="B14" s="88">
        <v>2.2756329113924041</v>
      </c>
      <c r="C14" s="27">
        <v>2.2028985507246377</v>
      </c>
      <c r="D14" s="27">
        <v>2.4052631578947365</v>
      </c>
      <c r="E14" s="27">
        <v>2.3655303030303032</v>
      </c>
      <c r="F14" s="27">
        <v>2.4863970588235293</v>
      </c>
      <c r="G14" s="27">
        <v>2.5141129032258065</v>
      </c>
      <c r="H14" s="27">
        <v>2.9214285714285713</v>
      </c>
      <c r="I14" s="27">
        <v>3.2003676470588234</v>
      </c>
      <c r="J14" s="27">
        <v>4.1271186440677967</v>
      </c>
      <c r="K14" s="27">
        <v>2.622950819672131</v>
      </c>
      <c r="L14" s="27">
        <v>3.0717213114754101</v>
      </c>
      <c r="M14" s="27">
        <v>2.75</v>
      </c>
      <c r="N14" s="111">
        <v>2.1</v>
      </c>
      <c r="O14" s="27">
        <v>2.0699999999999998</v>
      </c>
      <c r="P14" s="27">
        <v>2.0499999999999998</v>
      </c>
      <c r="Q14" s="27">
        <v>2.7</v>
      </c>
      <c r="R14" s="27">
        <v>2.4500000000000002</v>
      </c>
      <c r="S14" s="27">
        <v>3.54</v>
      </c>
      <c r="T14" s="27">
        <v>2.66</v>
      </c>
      <c r="U14" s="27">
        <v>2.56</v>
      </c>
      <c r="V14" s="27">
        <v>2.5299999999999998</v>
      </c>
      <c r="W14" s="27">
        <v>3.85</v>
      </c>
      <c r="X14" s="27">
        <v>3.75</v>
      </c>
      <c r="Y14" s="27">
        <v>3.29</v>
      </c>
      <c r="Z14" s="160">
        <f t="shared" si="0"/>
        <v>-12.266666666666669</v>
      </c>
      <c r="AA14" s="279"/>
      <c r="AB14" s="279"/>
      <c r="AC14" s="279"/>
      <c r="AD14" s="222"/>
      <c r="AE14" s="222"/>
      <c r="AF14" s="222"/>
      <c r="AG14" s="222"/>
      <c r="AH14" s="222"/>
      <c r="AI14" s="222"/>
    </row>
    <row r="15" spans="1:36" s="197" customFormat="1" x14ac:dyDescent="0.25">
      <c r="A15" s="213" t="s">
        <v>49</v>
      </c>
      <c r="B15" s="88">
        <v>9.0833333333333339</v>
      </c>
      <c r="C15" s="27">
        <v>10.294117647058824</v>
      </c>
      <c r="D15" s="27">
        <v>8.6481481481481488</v>
      </c>
      <c r="E15" s="27">
        <v>7.7019230769230766</v>
      </c>
      <c r="F15" s="27">
        <v>8.1306818181818183</v>
      </c>
      <c r="G15" s="27">
        <v>7.4615384615384617</v>
      </c>
      <c r="H15" s="27">
        <v>10.125</v>
      </c>
      <c r="I15" s="27">
        <v>10.047777777777778</v>
      </c>
      <c r="J15" s="27">
        <v>11.305555555555555</v>
      </c>
      <c r="K15" s="27">
        <v>5.5</v>
      </c>
      <c r="L15" s="27">
        <v>0</v>
      </c>
      <c r="M15" s="27">
        <v>0</v>
      </c>
      <c r="N15" s="111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60" t="str">
        <f t="shared" si="0"/>
        <v>-</v>
      </c>
      <c r="AB15" s="279"/>
      <c r="AE15" s="222"/>
      <c r="AF15" s="222"/>
      <c r="AG15" s="222"/>
      <c r="AH15" s="222"/>
      <c r="AI15" s="222"/>
      <c r="AJ15"/>
    </row>
    <row r="16" spans="1:36" x14ac:dyDescent="0.25">
      <c r="A16" s="141" t="s">
        <v>44</v>
      </c>
      <c r="B16" s="88">
        <v>7.25</v>
      </c>
      <c r="C16" s="27">
        <v>6.5</v>
      </c>
      <c r="D16" s="27">
        <v>6.25</v>
      </c>
      <c r="E16" s="27">
        <v>7.2589285714285712</v>
      </c>
      <c r="F16" s="27">
        <v>5.7682926829268295</v>
      </c>
      <c r="G16" s="27">
        <v>4</v>
      </c>
      <c r="H16" s="27">
        <v>5.375</v>
      </c>
      <c r="I16" s="27">
        <v>6.2777777777777777</v>
      </c>
      <c r="J16" s="299">
        <v>6.1764705882352944</v>
      </c>
      <c r="K16" s="299">
        <v>4.4090909090909092</v>
      </c>
      <c r="L16" s="27">
        <v>4.9482758620689653</v>
      </c>
      <c r="M16" s="27">
        <v>6.65</v>
      </c>
      <c r="N16" s="111">
        <v>6.39</v>
      </c>
      <c r="O16" s="27">
        <v>6.6</v>
      </c>
      <c r="P16" s="27">
        <v>6.45</v>
      </c>
      <c r="Q16" s="27">
        <v>5.33</v>
      </c>
      <c r="R16" s="27">
        <v>4.5599999999999996</v>
      </c>
      <c r="S16" s="27">
        <v>5.42</v>
      </c>
      <c r="T16" s="27">
        <v>4.8099999999999996</v>
      </c>
      <c r="U16" s="27">
        <v>3.92</v>
      </c>
      <c r="V16" s="27">
        <v>4.5999999999999996</v>
      </c>
      <c r="W16" s="27">
        <v>5.43</v>
      </c>
      <c r="X16" s="27">
        <v>5.75</v>
      </c>
      <c r="Y16" s="27">
        <v>4.5</v>
      </c>
      <c r="Z16" s="160">
        <f t="shared" si="0"/>
        <v>-21.739130434782606</v>
      </c>
      <c r="AA16" s="279"/>
      <c r="AB16" s="279"/>
      <c r="AC16" s="279"/>
      <c r="AE16" s="222"/>
      <c r="AF16" s="222"/>
      <c r="AG16" s="222"/>
      <c r="AH16" s="222"/>
      <c r="AI16" s="222"/>
    </row>
    <row r="17" spans="1:36" x14ac:dyDescent="0.25">
      <c r="A17" s="221" t="s">
        <v>45</v>
      </c>
      <c r="B17" s="88">
        <v>7.9233870967741939</v>
      </c>
      <c r="C17" s="27">
        <v>8.4605263157894743</v>
      </c>
      <c r="D17" s="27">
        <v>11.691666666666666</v>
      </c>
      <c r="E17" s="27">
        <v>14.202380952380953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5.509615384615385</v>
      </c>
      <c r="L17" s="305">
        <v>6.5604166666666668</v>
      </c>
      <c r="M17" s="305">
        <v>6.2661290322580649</v>
      </c>
      <c r="N17" s="343">
        <v>5.75</v>
      </c>
      <c r="O17" s="305">
        <v>5.84</v>
      </c>
      <c r="P17" s="27">
        <v>7.69</v>
      </c>
      <c r="Q17" s="27">
        <v>12.07</v>
      </c>
      <c r="R17" s="27">
        <v>0</v>
      </c>
      <c r="S17" s="27">
        <v>8.8000000000000007</v>
      </c>
      <c r="T17" s="27">
        <v>0</v>
      </c>
      <c r="U17" s="27">
        <v>0</v>
      </c>
      <c r="V17" s="27">
        <v>0</v>
      </c>
      <c r="W17" s="27">
        <v>9.33</v>
      </c>
      <c r="X17" s="27">
        <v>7.15</v>
      </c>
      <c r="Y17" s="27">
        <v>5</v>
      </c>
      <c r="Z17" s="160">
        <f t="shared" si="0"/>
        <v>-30.069930069930074</v>
      </c>
      <c r="AA17" s="279"/>
      <c r="AB17" s="279"/>
      <c r="AC17" s="279"/>
      <c r="AD17" s="222"/>
      <c r="AE17" s="222"/>
      <c r="AF17" s="222"/>
      <c r="AG17" s="222"/>
      <c r="AH17" s="222"/>
      <c r="AI17" s="222"/>
      <c r="AJ17" s="223"/>
    </row>
    <row r="18" spans="1:36" x14ac:dyDescent="0.25">
      <c r="A18" s="94" t="s">
        <v>36</v>
      </c>
      <c r="B18" s="89">
        <v>7.2</v>
      </c>
      <c r="C18" s="106">
        <v>5.4772727272727275</v>
      </c>
      <c r="D18" s="106">
        <v>3.2374999999999998</v>
      </c>
      <c r="E18" s="106">
        <v>2.9088983050847457</v>
      </c>
      <c r="F18" s="106">
        <v>3.0770833333333334</v>
      </c>
      <c r="G18" s="106">
        <v>2.9397321428571428</v>
      </c>
      <c r="H18" s="106">
        <v>4.1108870967741939</v>
      </c>
      <c r="I18" s="106">
        <v>5.368951612903226</v>
      </c>
      <c r="J18" s="106">
        <v>6.5307377049180326</v>
      </c>
      <c r="K18" s="106">
        <v>6.25</v>
      </c>
      <c r="L18" s="106">
        <v>6.993534482758621</v>
      </c>
      <c r="M18" s="106">
        <v>9.61328125</v>
      </c>
      <c r="N18" s="105">
        <v>3.92</v>
      </c>
      <c r="O18" s="106">
        <v>3.32</v>
      </c>
      <c r="P18" s="106">
        <v>3.1</v>
      </c>
      <c r="Q18" s="106">
        <v>3.86</v>
      </c>
      <c r="R18" s="106">
        <v>3.79</v>
      </c>
      <c r="S18" s="106">
        <v>4.66</v>
      </c>
      <c r="T18" s="106">
        <v>2.5</v>
      </c>
      <c r="U18" s="106">
        <v>2.68</v>
      </c>
      <c r="V18" s="106">
        <v>2.31</v>
      </c>
      <c r="W18" s="106">
        <v>3.83</v>
      </c>
      <c r="X18" s="106">
        <v>3.98</v>
      </c>
      <c r="Y18" s="106">
        <v>4.07</v>
      </c>
      <c r="Z18" s="161">
        <f t="shared" si="0"/>
        <v>2.2613065326633208</v>
      </c>
      <c r="AA18" s="279"/>
      <c r="AB18" s="279"/>
      <c r="AC18" s="279"/>
      <c r="AD18" s="222"/>
      <c r="AE18" s="222"/>
      <c r="AF18" s="222"/>
      <c r="AG18" s="222"/>
      <c r="AH18" s="222"/>
      <c r="AI18" s="222"/>
      <c r="AJ18" s="222"/>
    </row>
    <row r="19" spans="1:36" x14ac:dyDescent="0.25">
      <c r="A19" s="2" t="s">
        <v>23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AA19" s="279"/>
      <c r="AB19" s="279"/>
    </row>
    <row r="20" spans="1:36" x14ac:dyDescent="0.25">
      <c r="A20" s="2" t="s">
        <v>124</v>
      </c>
      <c r="M20" s="222"/>
      <c r="P20" s="27"/>
      <c r="Q20" s="27"/>
      <c r="R20" s="27"/>
      <c r="S20" s="27"/>
      <c r="T20" s="27"/>
      <c r="U20" s="27"/>
      <c r="V20" s="27"/>
      <c r="W20" s="27"/>
      <c r="X20" s="27"/>
      <c r="Y20" s="27"/>
      <c r="AA20" s="279"/>
      <c r="AB20" s="279"/>
    </row>
    <row r="21" spans="1:36" x14ac:dyDescent="0.25">
      <c r="A21" s="506" t="s">
        <v>206</v>
      </c>
      <c r="C21" s="279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9"/>
      <c r="AA21" s="279"/>
      <c r="AB21" s="279"/>
    </row>
    <row r="22" spans="1:36" x14ac:dyDescent="0.25">
      <c r="C22" s="279"/>
      <c r="Z22" s="279"/>
      <c r="AA22" s="279"/>
      <c r="AB22" s="279"/>
    </row>
    <row r="23" spans="1:36" x14ac:dyDescent="0.25">
      <c r="C23" s="279"/>
      <c r="Z23" s="279"/>
      <c r="AA23" s="279"/>
      <c r="AB23" s="279"/>
    </row>
    <row r="24" spans="1:36" x14ac:dyDescent="0.25">
      <c r="C24" s="279"/>
      <c r="Z24" s="279"/>
      <c r="AA24" s="279"/>
      <c r="AB24" s="279"/>
    </row>
    <row r="25" spans="1:36" x14ac:dyDescent="0.25">
      <c r="C25" s="279"/>
      <c r="Z25" s="279"/>
      <c r="AA25" s="279"/>
      <c r="AB25" s="279"/>
    </row>
    <row r="26" spans="1:36" x14ac:dyDescent="0.25">
      <c r="C26" s="279"/>
      <c r="Z26" s="279"/>
      <c r="AA26" s="279"/>
      <c r="AB26" s="279"/>
    </row>
    <row r="27" spans="1:36" x14ac:dyDescent="0.25">
      <c r="C27" s="279"/>
      <c r="Z27" s="279"/>
      <c r="AA27" s="279"/>
      <c r="AB27" s="279"/>
    </row>
    <row r="28" spans="1:36" x14ac:dyDescent="0.25">
      <c r="C28" s="279"/>
      <c r="Z28" s="279"/>
      <c r="AA28" s="279"/>
      <c r="AB28" s="279"/>
    </row>
    <row r="29" spans="1:36" x14ac:dyDescent="0.25">
      <c r="C29" s="279"/>
      <c r="Z29" s="279"/>
      <c r="AA29" s="279"/>
      <c r="AB29" s="279"/>
    </row>
    <row r="30" spans="1:36" x14ac:dyDescent="0.25">
      <c r="C30" s="279"/>
      <c r="Z30" s="279"/>
      <c r="AA30" s="279"/>
    </row>
    <row r="31" spans="1:36" x14ac:dyDescent="0.25">
      <c r="C31" s="279"/>
      <c r="Z31" s="279"/>
      <c r="AA31" s="279"/>
    </row>
    <row r="32" spans="1:36" x14ac:dyDescent="0.25">
      <c r="C32" s="279"/>
      <c r="Z32" s="279"/>
      <c r="AA32" s="279"/>
    </row>
    <row r="33" spans="3:27" x14ac:dyDescent="0.25">
      <c r="C33" s="279"/>
      <c r="Z33" s="279"/>
      <c r="AA33" s="279"/>
    </row>
    <row r="34" spans="3:27" x14ac:dyDescent="0.25">
      <c r="C34" s="279"/>
      <c r="Z34" s="279"/>
      <c r="AA34" s="279"/>
    </row>
  </sheetData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2"/>
  <sheetViews>
    <sheetView showGridLines="0" zoomScale="70" zoomScaleNormal="70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I11" sqref="I11"/>
    </sheetView>
  </sheetViews>
  <sheetFormatPr baseColWidth="10" defaultColWidth="9.140625" defaultRowHeight="15" x14ac:dyDescent="0.25"/>
  <cols>
    <col min="1" max="1" width="23.140625" customWidth="1"/>
    <col min="2" max="2" width="12.5703125" bestFit="1" customWidth="1"/>
    <col min="3" max="3" width="12.5703125" style="269" bestFit="1" customWidth="1"/>
    <col min="4" max="12" width="12.5703125" style="279" bestFit="1" customWidth="1"/>
    <col min="13" max="13" width="9.42578125" style="279" bestFit="1" customWidth="1"/>
    <col min="14" max="14" width="7" style="279" bestFit="1" customWidth="1"/>
    <col min="15" max="25" width="9.28515625" style="279" customWidth="1"/>
    <col min="26" max="26" width="10" customWidth="1"/>
  </cols>
  <sheetData>
    <row r="1" spans="1:26" x14ac:dyDescent="0.25">
      <c r="A1" s="28" t="s">
        <v>198</v>
      </c>
    </row>
    <row r="3" spans="1:26" ht="15" customHeight="1" x14ac:dyDescent="0.25">
      <c r="A3" s="14" t="s">
        <v>137</v>
      </c>
    </row>
    <row r="4" spans="1:26" x14ac:dyDescent="0.25">
      <c r="A4" s="53" t="s">
        <v>260</v>
      </c>
    </row>
    <row r="5" spans="1:26" x14ac:dyDescent="0.25">
      <c r="A5" s="53" t="s">
        <v>210</v>
      </c>
    </row>
    <row r="6" spans="1:26" ht="15" customHeight="1" x14ac:dyDescent="0.25">
      <c r="A6" s="563" t="s">
        <v>0</v>
      </c>
      <c r="B6" s="520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20">
        <v>2019</v>
      </c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  <c r="Z6" s="559"/>
    </row>
    <row r="7" spans="1:26" ht="25.5" x14ac:dyDescent="0.25">
      <c r="A7" s="564"/>
      <c r="B7" s="503" t="s">
        <v>1</v>
      </c>
      <c r="C7" s="503" t="s">
        <v>2</v>
      </c>
      <c r="D7" s="504" t="s">
        <v>3</v>
      </c>
      <c r="E7" s="503" t="s">
        <v>4</v>
      </c>
      <c r="F7" s="413" t="s">
        <v>5</v>
      </c>
      <c r="G7" s="413" t="s">
        <v>6</v>
      </c>
      <c r="H7" s="503" t="s">
        <v>7</v>
      </c>
      <c r="I7" s="413" t="s">
        <v>8</v>
      </c>
      <c r="J7" s="413" t="s">
        <v>9</v>
      </c>
      <c r="K7" s="413" t="s">
        <v>10</v>
      </c>
      <c r="L7" s="413" t="s">
        <v>11</v>
      </c>
      <c r="M7" s="413" t="s">
        <v>12</v>
      </c>
      <c r="N7" s="503" t="s">
        <v>1</v>
      </c>
      <c r="O7" s="503" t="s">
        <v>2</v>
      </c>
      <c r="P7" s="504" t="s">
        <v>3</v>
      </c>
      <c r="Q7" s="503" t="s">
        <v>4</v>
      </c>
      <c r="R7" s="413" t="s">
        <v>5</v>
      </c>
      <c r="S7" s="413" t="s">
        <v>6</v>
      </c>
      <c r="T7" s="503" t="s">
        <v>7</v>
      </c>
      <c r="U7" s="413" t="s">
        <v>8</v>
      </c>
      <c r="V7" s="413" t="s">
        <v>9</v>
      </c>
      <c r="W7" s="413" t="s">
        <v>10</v>
      </c>
      <c r="X7" s="413" t="s">
        <v>11</v>
      </c>
      <c r="Y7" s="413" t="s">
        <v>12</v>
      </c>
      <c r="Z7" s="503" t="s">
        <v>274</v>
      </c>
    </row>
    <row r="8" spans="1:26" x14ac:dyDescent="0.25">
      <c r="A8" s="86" t="s">
        <v>13</v>
      </c>
      <c r="B8" s="123">
        <f>+B9+B13+B18</f>
        <v>24.987808859999998</v>
      </c>
      <c r="C8" s="6">
        <f>SUM(C9+C13+C18)</f>
        <v>100.22413362499999</v>
      </c>
      <c r="D8" s="6">
        <v>151.19</v>
      </c>
      <c r="E8" s="6">
        <f>+E9+E13+E18</f>
        <v>84.836409825999993</v>
      </c>
      <c r="F8" s="6">
        <f>+F9+F13+F18</f>
        <v>227.71434559800002</v>
      </c>
      <c r="G8" s="6">
        <f>+G9+G13+G18</f>
        <v>292.51771191600005</v>
      </c>
      <c r="H8" s="6">
        <v>253.19</v>
      </c>
      <c r="I8" s="6">
        <f t="shared" ref="I8:Q8" si="0">+I9+I13+I18</f>
        <v>199.18997028499996</v>
      </c>
      <c r="J8" s="6">
        <f t="shared" si="0"/>
        <v>128.63739501999999</v>
      </c>
      <c r="K8" s="6">
        <f t="shared" si="0"/>
        <v>49.558479620999996</v>
      </c>
      <c r="L8" s="474">
        <f t="shared" si="0"/>
        <v>42.749804734999998</v>
      </c>
      <c r="M8" s="474">
        <f t="shared" si="0"/>
        <v>80.226283778000038</v>
      </c>
      <c r="N8" s="123">
        <f t="shared" si="0"/>
        <v>128.571118584</v>
      </c>
      <c r="O8" s="6">
        <f t="shared" si="0"/>
        <v>214.34602391300004</v>
      </c>
      <c r="P8" s="6">
        <f t="shared" si="0"/>
        <v>249.81133776299993</v>
      </c>
      <c r="Q8" s="6">
        <f t="shared" si="0"/>
        <v>179.90541978600007</v>
      </c>
      <c r="R8" s="6">
        <f t="shared" ref="R8:S8" si="1">+R9+R13+R18</f>
        <v>75.766964867000027</v>
      </c>
      <c r="S8" s="6">
        <f t="shared" si="1"/>
        <v>183.11235648399995</v>
      </c>
      <c r="T8" s="6">
        <f>+T9+T13+T18</f>
        <v>197.34966334899997</v>
      </c>
      <c r="U8" s="6">
        <f t="shared" ref="U8" si="2">+U9+U13+U18</f>
        <v>102.850469703</v>
      </c>
      <c r="V8" s="6">
        <f>+V9+V13+V18</f>
        <v>133.09102430900001</v>
      </c>
      <c r="W8" s="6">
        <f t="shared" ref="W8:Y8" si="3">+W9+W13+W18</f>
        <v>139.27147872599997</v>
      </c>
      <c r="X8" s="474">
        <f t="shared" si="3"/>
        <v>100.95139750800001</v>
      </c>
      <c r="Y8" s="474">
        <f t="shared" si="3"/>
        <v>100.48015323100006</v>
      </c>
      <c r="Z8" s="143">
        <f>+IFERROR((Y8/M8-1)*100,"-")</f>
        <v>25.245927518026345</v>
      </c>
    </row>
    <row r="9" spans="1:26" x14ac:dyDescent="0.25">
      <c r="A9" s="87" t="s">
        <v>232</v>
      </c>
      <c r="B9" s="124">
        <f>SUM(B10:B12)</f>
        <v>18.263353303999999</v>
      </c>
      <c r="C9" s="12">
        <f t="shared" ref="C9:M9" si="4">SUM(C10:C12)</f>
        <v>24.772873624999999</v>
      </c>
      <c r="D9" s="12">
        <f t="shared" si="4"/>
        <v>40.777228094999998</v>
      </c>
      <c r="E9" s="12">
        <f t="shared" si="4"/>
        <v>45.534167805999999</v>
      </c>
      <c r="F9" s="12">
        <f t="shared" si="4"/>
        <v>57.383597448000003</v>
      </c>
      <c r="G9" s="12">
        <f t="shared" si="4"/>
        <v>55.448675915999999</v>
      </c>
      <c r="H9" s="12">
        <f t="shared" si="4"/>
        <v>44.409328050000006</v>
      </c>
      <c r="I9" s="12">
        <f t="shared" si="4"/>
        <v>27.901272730999995</v>
      </c>
      <c r="J9" s="12">
        <f t="shared" si="4"/>
        <v>24.521494291</v>
      </c>
      <c r="K9" s="12">
        <f t="shared" si="4"/>
        <v>19.100832620999999</v>
      </c>
      <c r="L9" s="475">
        <f t="shared" si="4"/>
        <v>23.745394735000001</v>
      </c>
      <c r="M9" s="475">
        <f t="shared" si="4"/>
        <v>21.944019778000005</v>
      </c>
      <c r="N9" s="124">
        <f t="shared" ref="N9:Q9" si="5">SUM(N10:N12)</f>
        <v>21.751478583999997</v>
      </c>
      <c r="O9" s="12">
        <f t="shared" si="5"/>
        <v>49.287947713000058</v>
      </c>
      <c r="P9" s="12">
        <f t="shared" si="5"/>
        <v>76.502998489999925</v>
      </c>
      <c r="Q9" s="12">
        <f t="shared" si="5"/>
        <v>66.576263386000065</v>
      </c>
      <c r="R9" s="12">
        <f t="shared" ref="R9" si="6">SUM(R10:R12)</f>
        <v>29.654384867000015</v>
      </c>
      <c r="S9" s="12">
        <f t="shared" ref="S9" si="7">SUM(S10:S12)</f>
        <v>39.209072183999957</v>
      </c>
      <c r="T9" s="12">
        <f t="shared" ref="T9" si="8">SUM(T10:T12)</f>
        <v>46.013416115000055</v>
      </c>
      <c r="U9" s="12">
        <f t="shared" ref="U9" si="9">SUM(U10:U12)</f>
        <v>42.485752252999994</v>
      </c>
      <c r="V9" s="12">
        <f>SUM(V10:V12)</f>
        <v>44.737942237999988</v>
      </c>
      <c r="W9" s="12">
        <f>SUM(W10:W12)</f>
        <v>32.164453026000004</v>
      </c>
      <c r="X9" s="475">
        <f>SUM(X10:X12)</f>
        <v>31.290908007999999</v>
      </c>
      <c r="Y9" s="475">
        <f>SUM(Y10:Y12)</f>
        <v>34.399342971000038</v>
      </c>
      <c r="Z9" s="144">
        <f t="shared" ref="Z9:Z18" si="10">+IFERROR((Y9/M9-1)*100,"-")</f>
        <v>56.7595332077085</v>
      </c>
    </row>
    <row r="10" spans="1:26" x14ac:dyDescent="0.25">
      <c r="A10" s="150" t="s">
        <v>15</v>
      </c>
      <c r="B10" s="512">
        <v>1.3593533040000008</v>
      </c>
      <c r="C10" s="513">
        <v>2.2638736249999991</v>
      </c>
      <c r="D10" s="513">
        <v>1.8952280950000002</v>
      </c>
      <c r="E10" s="513">
        <v>1.6261678059999995</v>
      </c>
      <c r="F10" s="513">
        <v>2.3385974480000007</v>
      </c>
      <c r="G10" s="513">
        <v>3.4026759160000002</v>
      </c>
      <c r="H10" s="513">
        <v>2.5113280499999999</v>
      </c>
      <c r="I10" s="513">
        <v>2.5775437309999982</v>
      </c>
      <c r="J10" s="513">
        <v>2.7324942910000014</v>
      </c>
      <c r="K10" s="513">
        <v>3.3330039719999993</v>
      </c>
      <c r="L10" s="231">
        <v>2.4572745349999994</v>
      </c>
      <c r="M10" s="231">
        <v>3.4225787780000019</v>
      </c>
      <c r="N10" s="512">
        <v>1.7506581620000001</v>
      </c>
      <c r="O10" s="513">
        <v>2.0282067930000003</v>
      </c>
      <c r="P10" s="513">
        <v>1.4467354859999997</v>
      </c>
      <c r="Q10" s="513">
        <v>1.6860681310000007</v>
      </c>
      <c r="R10" s="513">
        <v>2.0014479659999997</v>
      </c>
      <c r="S10" s="513">
        <v>1.596173566</v>
      </c>
      <c r="T10" s="513">
        <v>2.5980713050000013</v>
      </c>
      <c r="U10" s="513">
        <v>1.5208280629999993</v>
      </c>
      <c r="V10" s="513">
        <v>2.5788982920000003</v>
      </c>
      <c r="W10" s="513">
        <v>2.0698812989999995</v>
      </c>
      <c r="X10" s="231">
        <v>2.1695414510000006</v>
      </c>
      <c r="Y10" s="231">
        <v>2.1936643389999988</v>
      </c>
      <c r="Z10" s="145">
        <f t="shared" si="10"/>
        <v>-35.906096505341047</v>
      </c>
    </row>
    <row r="11" spans="1:26" x14ac:dyDescent="0.25">
      <c r="A11" s="150" t="s">
        <v>16</v>
      </c>
      <c r="B11" s="512">
        <v>14.385</v>
      </c>
      <c r="C11" s="513">
        <v>20.199000000000002</v>
      </c>
      <c r="D11" s="513">
        <v>34.534999999999997</v>
      </c>
      <c r="E11" s="513">
        <v>38.618000000000002</v>
      </c>
      <c r="F11" s="513">
        <v>50.673999999999999</v>
      </c>
      <c r="G11" s="513">
        <v>48.280999999999999</v>
      </c>
      <c r="H11" s="513">
        <v>39.923000000000002</v>
      </c>
      <c r="I11" s="513">
        <v>22.914728999999998</v>
      </c>
      <c r="J11" s="513">
        <v>19.614999999999998</v>
      </c>
      <c r="K11" s="513">
        <v>13.467828648999999</v>
      </c>
      <c r="L11" s="231">
        <v>18.492120200000002</v>
      </c>
      <c r="M11" s="231">
        <v>15.838441000000001</v>
      </c>
      <c r="N11" s="512">
        <v>19.820233561999999</v>
      </c>
      <c r="O11" s="513">
        <v>46.997408480000054</v>
      </c>
      <c r="P11" s="513">
        <v>74.814471503999926</v>
      </c>
      <c r="Q11" s="513">
        <v>64.674193965000072</v>
      </c>
      <c r="R11" s="513">
        <v>27.304370611000014</v>
      </c>
      <c r="S11" s="513">
        <v>37.426485229999962</v>
      </c>
      <c r="T11" s="513">
        <v>43.226932774000048</v>
      </c>
      <c r="U11" s="513">
        <v>40.712115667999996</v>
      </c>
      <c r="V11" s="513">
        <v>41.999466305999988</v>
      </c>
      <c r="W11" s="513">
        <v>29.862754627000008</v>
      </c>
      <c r="X11" s="231">
        <v>28.897397306999999</v>
      </c>
      <c r="Y11" s="231">
        <v>32.069239348000039</v>
      </c>
      <c r="Z11" s="145">
        <f t="shared" si="10"/>
        <v>102.47724727452683</v>
      </c>
    </row>
    <row r="12" spans="1:26" x14ac:dyDescent="0.25">
      <c r="A12" s="150" t="s">
        <v>19</v>
      </c>
      <c r="B12" s="512">
        <v>2.5190000000000001</v>
      </c>
      <c r="C12" s="513">
        <v>2.31</v>
      </c>
      <c r="D12" s="513">
        <v>4.3470000000000004</v>
      </c>
      <c r="E12" s="513">
        <v>5.29</v>
      </c>
      <c r="F12" s="513">
        <v>4.3710000000000004</v>
      </c>
      <c r="G12" s="513">
        <v>3.7650000000000001</v>
      </c>
      <c r="H12" s="513">
        <v>1.9750000000000001</v>
      </c>
      <c r="I12" s="513">
        <v>2.4089999999999998</v>
      </c>
      <c r="J12" s="513">
        <v>2.1739999999999999</v>
      </c>
      <c r="K12" s="513">
        <v>2.2999999999999998</v>
      </c>
      <c r="L12" s="231">
        <v>2.7959999999999998</v>
      </c>
      <c r="M12" s="231">
        <v>2.6829999999999998</v>
      </c>
      <c r="N12" s="512">
        <v>0.18058685999999996</v>
      </c>
      <c r="O12" s="513">
        <v>0.26233243999999994</v>
      </c>
      <c r="P12" s="513">
        <v>0.24179149999999999</v>
      </c>
      <c r="Q12" s="513">
        <v>0.21600129000000001</v>
      </c>
      <c r="R12" s="513">
        <v>0.34856629000000006</v>
      </c>
      <c r="S12" s="513">
        <v>0.18641338799999999</v>
      </c>
      <c r="T12" s="513">
        <v>0.188412036</v>
      </c>
      <c r="U12" s="513">
        <v>0.25280852200000004</v>
      </c>
      <c r="V12" s="513">
        <v>0.15957763999999999</v>
      </c>
      <c r="W12" s="513">
        <v>0.23181709999999997</v>
      </c>
      <c r="X12" s="231">
        <v>0.22396924999999995</v>
      </c>
      <c r="Y12" s="231">
        <v>0.13643928399999997</v>
      </c>
      <c r="Z12" s="145">
        <f t="shared" si="10"/>
        <v>-94.914674468878118</v>
      </c>
    </row>
    <row r="13" spans="1:26" x14ac:dyDescent="0.25">
      <c r="A13" s="87" t="s">
        <v>233</v>
      </c>
      <c r="B13" s="124">
        <f>SUM(B14:B17)</f>
        <v>5.733455556</v>
      </c>
      <c r="C13" s="12">
        <f t="shared" ref="C13:M13" si="11">SUM(C14:C17)</f>
        <v>74.550259999999994</v>
      </c>
      <c r="D13" s="12">
        <f t="shared" si="11"/>
        <v>109.64917652899996</v>
      </c>
      <c r="E13" s="12">
        <f t="shared" si="11"/>
        <v>38.007242019999993</v>
      </c>
      <c r="F13" s="12">
        <f t="shared" si="11"/>
        <v>169.45574815000001</v>
      </c>
      <c r="G13" s="12">
        <f>SUM(G14:G17)</f>
        <v>235.70903600000005</v>
      </c>
      <c r="H13" s="12">
        <f t="shared" si="11"/>
        <v>214.2213730000002</v>
      </c>
      <c r="I13" s="12">
        <f>SUM(I14:I17)</f>
        <v>170.11369755399994</v>
      </c>
      <c r="J13" s="12">
        <f t="shared" si="11"/>
        <v>103.17390072899998</v>
      </c>
      <c r="K13" s="12">
        <f t="shared" si="11"/>
        <v>29.096646999999997</v>
      </c>
      <c r="L13" s="475">
        <f t="shared" si="11"/>
        <v>18.125409999999999</v>
      </c>
      <c r="M13" s="475">
        <f t="shared" si="11"/>
        <v>56.585264000000024</v>
      </c>
      <c r="N13" s="124">
        <f t="shared" ref="N13:T13" si="12">SUM(N14:N17)</f>
        <v>102.15964000000001</v>
      </c>
      <c r="O13" s="12">
        <f t="shared" si="12"/>
        <v>162.49807619999999</v>
      </c>
      <c r="P13" s="12">
        <f t="shared" si="12"/>
        <v>167.29833927300001</v>
      </c>
      <c r="Q13" s="12">
        <f t="shared" si="12"/>
        <v>109.23915640000001</v>
      </c>
      <c r="R13" s="12">
        <f t="shared" si="12"/>
        <v>40.522580000000012</v>
      </c>
      <c r="S13" s="12">
        <f t="shared" si="12"/>
        <v>138.1432843</v>
      </c>
      <c r="T13" s="12">
        <f t="shared" si="12"/>
        <v>146.89624723399993</v>
      </c>
      <c r="U13" s="12">
        <f t="shared" ref="U13" si="13">SUM(U14:U17)</f>
        <v>56.414717450000005</v>
      </c>
      <c r="V13" s="12">
        <f t="shared" ref="V13" si="14">SUM(V14:V17)</f>
        <v>84.993082071000003</v>
      </c>
      <c r="W13" s="12">
        <f t="shared" ref="W13" si="15">SUM(W14:W17)</f>
        <v>104.64702569999997</v>
      </c>
      <c r="X13" s="475">
        <f>SUM(X14:X17)</f>
        <v>67.38048950000001</v>
      </c>
      <c r="Y13" s="475">
        <f>SUM(Y14:Y17)</f>
        <v>61.650810260000007</v>
      </c>
      <c r="Z13" s="144">
        <f t="shared" si="10"/>
        <v>8.952059073189055</v>
      </c>
    </row>
    <row r="14" spans="1:26" x14ac:dyDescent="0.25">
      <c r="A14" s="150" t="s">
        <v>121</v>
      </c>
      <c r="B14" s="148">
        <v>2.641095</v>
      </c>
      <c r="C14" s="142">
        <v>57.284404999999992</v>
      </c>
      <c r="D14" s="142">
        <v>100.20505799999997</v>
      </c>
      <c r="E14" s="142">
        <v>23.311249999999994</v>
      </c>
      <c r="F14" s="142">
        <v>164.891864</v>
      </c>
      <c r="G14" s="142">
        <v>211.39379400000004</v>
      </c>
      <c r="H14" s="142">
        <v>169.22027300000022</v>
      </c>
      <c r="I14" s="142">
        <v>146.61313255399995</v>
      </c>
      <c r="J14" s="142">
        <v>64.550169999999966</v>
      </c>
      <c r="K14" s="142">
        <v>18.390519999999995</v>
      </c>
      <c r="L14" s="231">
        <v>8.4099749999999993</v>
      </c>
      <c r="M14" s="231">
        <v>51.267550000000021</v>
      </c>
      <c r="N14" s="148">
        <v>94.21003420000001</v>
      </c>
      <c r="O14" s="142">
        <v>134.07940999999997</v>
      </c>
      <c r="P14" s="142">
        <v>143.243807</v>
      </c>
      <c r="Q14" s="142">
        <v>97.625050999999999</v>
      </c>
      <c r="R14" s="142">
        <v>28.163871000000007</v>
      </c>
      <c r="S14" s="142">
        <v>122.02799875000001</v>
      </c>
      <c r="T14" s="142">
        <v>122.15536999999995</v>
      </c>
      <c r="U14" s="142">
        <v>36.039371000000003</v>
      </c>
      <c r="V14" s="142">
        <v>70.189392999999995</v>
      </c>
      <c r="W14" s="142">
        <v>86.638578999999979</v>
      </c>
      <c r="X14" s="231">
        <v>60.210270000000016</v>
      </c>
      <c r="Y14" s="231">
        <v>54.748225000000005</v>
      </c>
      <c r="Z14" s="145">
        <f t="shared" si="10"/>
        <v>6.7892360762314308</v>
      </c>
    </row>
    <row r="15" spans="1:26" x14ac:dyDescent="0.25">
      <c r="A15" s="150" t="s">
        <v>122</v>
      </c>
      <c r="B15" s="148">
        <v>0.69165200000000004</v>
      </c>
      <c r="C15" s="142">
        <v>0.82762999999999998</v>
      </c>
      <c r="D15" s="142">
        <v>0.78416572899999992</v>
      </c>
      <c r="E15" s="142">
        <v>0.94309800000000021</v>
      </c>
      <c r="F15" s="142">
        <v>0.64641800000000005</v>
      </c>
      <c r="G15" s="142">
        <v>0.61644000000000021</v>
      </c>
      <c r="H15" s="142">
        <v>0.47055000000000008</v>
      </c>
      <c r="I15" s="142">
        <v>0.61251999999999995</v>
      </c>
      <c r="J15" s="142">
        <v>0.47687000000000002</v>
      </c>
      <c r="K15" s="142">
        <v>0.67846000000000017</v>
      </c>
      <c r="L15" s="231">
        <v>1.0880600000000002</v>
      </c>
      <c r="M15" s="231">
        <v>0.84752400000000017</v>
      </c>
      <c r="N15" s="148">
        <v>0.51288999999999996</v>
      </c>
      <c r="O15" s="142">
        <v>0.48391999999999996</v>
      </c>
      <c r="P15" s="142">
        <v>0.77510967300000011</v>
      </c>
      <c r="Q15" s="142">
        <v>0.94423000000000001</v>
      </c>
      <c r="R15" s="142">
        <v>0.95137600000000011</v>
      </c>
      <c r="S15" s="142">
        <v>0.93314654999999991</v>
      </c>
      <c r="T15" s="142">
        <v>0.84844275799999991</v>
      </c>
      <c r="U15" s="142">
        <v>1.0780318500000001</v>
      </c>
      <c r="V15" s="142">
        <v>1.0917249710000001</v>
      </c>
      <c r="W15" s="142">
        <v>0.50918799999999997</v>
      </c>
      <c r="X15" s="231">
        <v>0.46271600000000002</v>
      </c>
      <c r="Y15" s="231">
        <v>0.38106999999999991</v>
      </c>
      <c r="Z15" s="145">
        <f t="shared" si="10"/>
        <v>-55.03726148168078</v>
      </c>
    </row>
    <row r="16" spans="1:26" x14ac:dyDescent="0.25">
      <c r="A16" s="150" t="s">
        <v>111</v>
      </c>
      <c r="B16" s="148">
        <v>0.43284000000000006</v>
      </c>
      <c r="C16" s="142">
        <v>13.668479999999999</v>
      </c>
      <c r="D16" s="142">
        <v>4.3786649999999998</v>
      </c>
      <c r="E16" s="142">
        <v>9.0418099999999999</v>
      </c>
      <c r="F16" s="142">
        <v>2.2987000000000002</v>
      </c>
      <c r="G16" s="142">
        <v>21.641057</v>
      </c>
      <c r="H16" s="142">
        <v>40.988084999999998</v>
      </c>
      <c r="I16" s="142">
        <v>16.897605000000002</v>
      </c>
      <c r="J16" s="142">
        <v>34.766275999999998</v>
      </c>
      <c r="K16" s="142">
        <v>7.1325570000000003</v>
      </c>
      <c r="L16" s="231">
        <v>6.6630950000000002</v>
      </c>
      <c r="M16" s="231">
        <v>1.9450499999999999</v>
      </c>
      <c r="N16" s="148">
        <v>2.8234750000000002</v>
      </c>
      <c r="O16" s="142">
        <v>24.073535</v>
      </c>
      <c r="P16" s="142">
        <v>21.160846999999997</v>
      </c>
      <c r="Q16" s="142">
        <v>8.4300450000000016</v>
      </c>
      <c r="R16" s="142">
        <v>6.70411</v>
      </c>
      <c r="S16" s="142">
        <v>13.097046999999998</v>
      </c>
      <c r="T16" s="142">
        <v>20.030848000000002</v>
      </c>
      <c r="U16" s="142">
        <v>17.731375000000003</v>
      </c>
      <c r="V16" s="142">
        <v>11.697004999999999</v>
      </c>
      <c r="W16" s="142">
        <v>12.981345999999998</v>
      </c>
      <c r="X16" s="231">
        <v>2.6416199999999996</v>
      </c>
      <c r="Y16" s="231">
        <v>3.8564840000000009</v>
      </c>
      <c r="Z16" s="145">
        <f t="shared" si="10"/>
        <v>98.271715380067405</v>
      </c>
    </row>
    <row r="17" spans="1:26" x14ac:dyDescent="0.25">
      <c r="A17" s="150" t="s">
        <v>215</v>
      </c>
      <c r="B17" s="148">
        <v>1.967868556</v>
      </c>
      <c r="C17" s="142">
        <v>2.7697450000000003</v>
      </c>
      <c r="D17" s="142">
        <v>4.2812878000000012</v>
      </c>
      <c r="E17" s="142">
        <v>4.7110840200000004</v>
      </c>
      <c r="F17" s="142">
        <v>1.6187661500000006</v>
      </c>
      <c r="G17" s="142">
        <v>2.0577449999999997</v>
      </c>
      <c r="H17" s="142">
        <v>3.5424649999999995</v>
      </c>
      <c r="I17" s="142">
        <v>5.9904400000000013</v>
      </c>
      <c r="J17" s="142">
        <v>3.3805847289999997</v>
      </c>
      <c r="K17" s="142">
        <v>2.8951100000000007</v>
      </c>
      <c r="L17" s="231">
        <v>1.9642799999999996</v>
      </c>
      <c r="M17" s="231">
        <v>2.5251400000000008</v>
      </c>
      <c r="N17" s="148">
        <v>4.6132407999999998</v>
      </c>
      <c r="O17" s="142">
        <v>3.8612112000000001</v>
      </c>
      <c r="P17" s="142">
        <v>2.1185756000000007</v>
      </c>
      <c r="Q17" s="142">
        <v>2.2398303999999998</v>
      </c>
      <c r="R17" s="142">
        <v>4.7032230000000013</v>
      </c>
      <c r="S17" s="142">
        <v>2.0850919999999995</v>
      </c>
      <c r="T17" s="142">
        <v>3.8615864759999994</v>
      </c>
      <c r="U17" s="142">
        <v>1.5659396000000001</v>
      </c>
      <c r="V17" s="142">
        <v>2.0149590999999996</v>
      </c>
      <c r="W17" s="142">
        <v>4.5179127000000001</v>
      </c>
      <c r="X17" s="231">
        <v>4.0658835</v>
      </c>
      <c r="Y17" s="231">
        <v>2.6650312600000001</v>
      </c>
      <c r="Z17" s="145">
        <f t="shared" si="10"/>
        <v>5.5399407557600533</v>
      </c>
    </row>
    <row r="18" spans="1:26" x14ac:dyDescent="0.25">
      <c r="A18" s="151" t="s">
        <v>72</v>
      </c>
      <c r="B18" s="149">
        <v>0.99099999999999999</v>
      </c>
      <c r="C18" s="146">
        <v>0.90100000000000002</v>
      </c>
      <c r="D18" s="146">
        <v>1.5760000000000001</v>
      </c>
      <c r="E18" s="146">
        <v>1.2949999999999999</v>
      </c>
      <c r="F18" s="146">
        <v>0.875</v>
      </c>
      <c r="G18" s="146">
        <v>1.36</v>
      </c>
      <c r="H18" s="146">
        <v>1.516</v>
      </c>
      <c r="I18" s="146">
        <v>1.175</v>
      </c>
      <c r="J18" s="146">
        <v>0.94199999999999995</v>
      </c>
      <c r="K18" s="146">
        <v>1.361</v>
      </c>
      <c r="L18" s="146">
        <v>0.879</v>
      </c>
      <c r="M18" s="146">
        <v>1.6970000000000001</v>
      </c>
      <c r="N18" s="149">
        <v>4.66</v>
      </c>
      <c r="O18" s="146">
        <v>2.56</v>
      </c>
      <c r="P18" s="146">
        <v>6.01</v>
      </c>
      <c r="Q18" s="146">
        <v>4.09</v>
      </c>
      <c r="R18" s="146">
        <v>5.59</v>
      </c>
      <c r="S18" s="146">
        <v>5.76</v>
      </c>
      <c r="T18" s="146">
        <v>4.4400000000000004</v>
      </c>
      <c r="U18" s="146">
        <v>3.95</v>
      </c>
      <c r="V18" s="146">
        <v>3.36</v>
      </c>
      <c r="W18" s="146">
        <v>2.46</v>
      </c>
      <c r="X18" s="146">
        <v>2.2799999999999998</v>
      </c>
      <c r="Y18" s="146">
        <v>4.43</v>
      </c>
      <c r="Z18" s="147">
        <f t="shared" si="10"/>
        <v>161.04890984089567</v>
      </c>
    </row>
    <row r="19" spans="1:26" x14ac:dyDescent="0.25">
      <c r="B19" s="197"/>
      <c r="C19" s="197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197"/>
    </row>
    <row r="20" spans="1:26" x14ac:dyDescent="0.25">
      <c r="A20" s="2" t="s">
        <v>23</v>
      </c>
      <c r="B20" s="197"/>
      <c r="C20" s="197"/>
      <c r="D20" s="274"/>
      <c r="E20" s="274"/>
      <c r="F20" s="274"/>
      <c r="G20" s="194"/>
      <c r="H20" s="194"/>
      <c r="I20" s="194"/>
      <c r="J20" s="194"/>
      <c r="K20" s="194"/>
      <c r="L20" s="19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</row>
    <row r="21" spans="1:26" x14ac:dyDescent="0.25">
      <c r="A21" s="506" t="s">
        <v>139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</row>
    <row r="22" spans="1:26" x14ac:dyDescent="0.25">
      <c r="A22" s="506" t="s">
        <v>206</v>
      </c>
      <c r="B22" s="197"/>
      <c r="C22" s="197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</row>
  </sheetData>
  <mergeCells count="3">
    <mergeCell ref="B6:M6"/>
    <mergeCell ref="N6:Z6"/>
    <mergeCell ref="A6:A7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P25"/>
  <sheetViews>
    <sheetView showGridLines="0" zoomScale="85" zoomScaleNormal="85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J28" sqref="J28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70" customWidth="1"/>
    <col min="4" max="25" width="9.28515625" style="279" customWidth="1"/>
    <col min="26" max="26" width="12" customWidth="1"/>
  </cols>
  <sheetData>
    <row r="1" spans="1:26" x14ac:dyDescent="0.25">
      <c r="A1" s="28" t="s">
        <v>198</v>
      </c>
    </row>
    <row r="3" spans="1:26" x14ac:dyDescent="0.25">
      <c r="A3" s="14" t="s">
        <v>140</v>
      </c>
    </row>
    <row r="4" spans="1:26" ht="15" customHeight="1" x14ac:dyDescent="0.25">
      <c r="A4" s="53" t="s">
        <v>260</v>
      </c>
    </row>
    <row r="5" spans="1:26" x14ac:dyDescent="0.25">
      <c r="A5" s="53" t="s">
        <v>213</v>
      </c>
    </row>
    <row r="6" spans="1:26" x14ac:dyDescent="0.25">
      <c r="A6" s="18"/>
    </row>
    <row r="7" spans="1:26" ht="18.75" customHeight="1" x14ac:dyDescent="0.25">
      <c r="A7" s="515" t="s">
        <v>0</v>
      </c>
      <c r="B7" s="515">
        <v>2018</v>
      </c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5">
        <v>2019</v>
      </c>
      <c r="O7" s="516"/>
      <c r="P7" s="516"/>
      <c r="Q7" s="516"/>
      <c r="R7" s="516"/>
      <c r="S7" s="516"/>
      <c r="T7" s="516"/>
      <c r="U7" s="516"/>
      <c r="V7" s="516"/>
      <c r="W7" s="516"/>
      <c r="X7" s="516"/>
      <c r="Y7" s="516"/>
      <c r="Z7" s="565"/>
    </row>
    <row r="8" spans="1:26" ht="27.75" customHeight="1" x14ac:dyDescent="0.25">
      <c r="A8" s="548"/>
      <c r="B8" s="484" t="s">
        <v>1</v>
      </c>
      <c r="C8" s="484" t="s">
        <v>2</v>
      </c>
      <c r="D8" s="485" t="s">
        <v>3</v>
      </c>
      <c r="E8" s="485" t="s">
        <v>4</v>
      </c>
      <c r="F8" s="413" t="s">
        <v>5</v>
      </c>
      <c r="G8" s="413" t="s">
        <v>6</v>
      </c>
      <c r="H8" s="413" t="s">
        <v>7</v>
      </c>
      <c r="I8" s="413" t="s">
        <v>8</v>
      </c>
      <c r="J8" s="413" t="s">
        <v>9</v>
      </c>
      <c r="K8" s="413" t="s">
        <v>10</v>
      </c>
      <c r="L8" s="413" t="s">
        <v>11</v>
      </c>
      <c r="M8" s="413" t="s">
        <v>12</v>
      </c>
      <c r="N8" s="397" t="s">
        <v>1</v>
      </c>
      <c r="O8" s="397" t="s">
        <v>2</v>
      </c>
      <c r="P8" s="407" t="s">
        <v>3</v>
      </c>
      <c r="Q8" s="407" t="s">
        <v>4</v>
      </c>
      <c r="R8" s="413" t="s">
        <v>5</v>
      </c>
      <c r="S8" s="413" t="s">
        <v>6</v>
      </c>
      <c r="T8" s="413" t="s">
        <v>7</v>
      </c>
      <c r="U8" s="413" t="s">
        <v>8</v>
      </c>
      <c r="V8" s="413" t="s">
        <v>9</v>
      </c>
      <c r="W8" s="413" t="s">
        <v>10</v>
      </c>
      <c r="X8" s="413" t="s">
        <v>11</v>
      </c>
      <c r="Y8" s="413" t="s">
        <v>12</v>
      </c>
      <c r="Z8" s="473" t="s">
        <v>274</v>
      </c>
    </row>
    <row r="9" spans="1:26" x14ac:dyDescent="0.25">
      <c r="A9" s="153" t="s">
        <v>13</v>
      </c>
      <c r="B9" s="123">
        <f>+B10+B14+B19</f>
        <v>101.30604782000002</v>
      </c>
      <c r="C9" s="6">
        <f t="shared" ref="C9:M9" si="0">+C10+C14+C19</f>
        <v>232.65137683999993</v>
      </c>
      <c r="D9" s="6">
        <f t="shared" si="0"/>
        <v>303.21878039000012</v>
      </c>
      <c r="E9" s="6">
        <f t="shared" si="0"/>
        <v>208.48743777999999</v>
      </c>
      <c r="F9" s="6">
        <f t="shared" si="0"/>
        <v>435.80323733</v>
      </c>
      <c r="G9" s="6">
        <f t="shared" si="0"/>
        <v>535.65975569000022</v>
      </c>
      <c r="H9" s="6">
        <f>+H10+H14+H19</f>
        <v>465.82698904</v>
      </c>
      <c r="I9" s="6">
        <f t="shared" si="0"/>
        <v>364.77564705999987</v>
      </c>
      <c r="J9" s="6">
        <f t="shared" si="0"/>
        <v>252.95580989999996</v>
      </c>
      <c r="K9" s="6">
        <f t="shared" si="0"/>
        <v>131.05758256999999</v>
      </c>
      <c r="L9" s="474">
        <f t="shared" si="0"/>
        <v>113.86368585000001</v>
      </c>
      <c r="M9" s="474">
        <f t="shared" si="0"/>
        <v>160.80821295999991</v>
      </c>
      <c r="N9" s="123">
        <f t="shared" ref="N9:O9" si="1">+N10+N14+N19</f>
        <v>248.00745488000004</v>
      </c>
      <c r="O9" s="6">
        <f t="shared" si="1"/>
        <v>381.95389383999998</v>
      </c>
      <c r="P9" s="6">
        <f>+P10+P14+P19</f>
        <v>439.44745168000026</v>
      </c>
      <c r="Q9" s="6">
        <f>+Q10+Q14+Q19</f>
        <v>330.3463742900002</v>
      </c>
      <c r="R9" s="6">
        <f t="shared" ref="R9" si="2">+R10+R14+R19</f>
        <v>176.56590263999999</v>
      </c>
      <c r="S9" s="6">
        <f>+S10+S14+S19</f>
        <v>366.3053755200001</v>
      </c>
      <c r="T9" s="6">
        <f t="shared" ref="T9:U9" si="3">+T10+T14+T19</f>
        <v>399.60199895999983</v>
      </c>
      <c r="U9" s="6">
        <f t="shared" si="3"/>
        <v>239.89805641000004</v>
      </c>
      <c r="V9" s="6">
        <f>+V10+V14+V19</f>
        <v>277.16487214000006</v>
      </c>
      <c r="W9" s="6">
        <f t="shared" ref="W9:Y9" si="4">+W10+W14+W19</f>
        <v>269.26040934999992</v>
      </c>
      <c r="X9" s="474">
        <f t="shared" si="4"/>
        <v>205.71970908</v>
      </c>
      <c r="Y9" s="474">
        <f t="shared" si="4"/>
        <v>205.20135248999995</v>
      </c>
      <c r="Z9" s="115">
        <f>+IFERROR((Y9/M9-1)*100,"-")</f>
        <v>27.606263829971532</v>
      </c>
    </row>
    <row r="10" spans="1:26" x14ac:dyDescent="0.25">
      <c r="A10" s="91" t="s">
        <v>14</v>
      </c>
      <c r="B10" s="124">
        <f>SUM(B11:B13)</f>
        <v>86.90732435000001</v>
      </c>
      <c r="C10" s="12">
        <f t="shared" ref="C10:M10" si="5">SUM(C11:C13)</f>
        <v>101.65355435999999</v>
      </c>
      <c r="D10" s="12">
        <f t="shared" si="5"/>
        <v>129.97913533000002</v>
      </c>
      <c r="E10" s="12">
        <f t="shared" si="5"/>
        <v>132.86993674999999</v>
      </c>
      <c r="F10" s="12">
        <f t="shared" si="5"/>
        <v>157.21906267</v>
      </c>
      <c r="G10" s="12">
        <f t="shared" si="5"/>
        <v>165.62963931000002</v>
      </c>
      <c r="H10" s="12">
        <f t="shared" si="5"/>
        <v>138.97379233999999</v>
      </c>
      <c r="I10" s="12">
        <f t="shared" si="5"/>
        <v>99.002172000000002</v>
      </c>
      <c r="J10" s="12">
        <f t="shared" si="5"/>
        <v>84.907635969999987</v>
      </c>
      <c r="K10" s="12">
        <f t="shared" si="5"/>
        <v>76.479545469999991</v>
      </c>
      <c r="L10" s="475">
        <f t="shared" si="5"/>
        <v>81.353846370000014</v>
      </c>
      <c r="M10" s="475">
        <f t="shared" si="5"/>
        <v>67.45220642999999</v>
      </c>
      <c r="N10" s="124">
        <f t="shared" ref="N10:Q10" si="6">SUM(N11:N13)</f>
        <v>82.597000209999976</v>
      </c>
      <c r="O10" s="12">
        <f t="shared" si="6"/>
        <v>121.95746922999996</v>
      </c>
      <c r="P10" s="12">
        <f t="shared" si="6"/>
        <v>176.62711552000022</v>
      </c>
      <c r="Q10" s="12">
        <f t="shared" si="6"/>
        <v>159.91865731000016</v>
      </c>
      <c r="R10" s="12">
        <f t="shared" ref="R10" si="7">SUM(R11:R13)</f>
        <v>98.549927339999968</v>
      </c>
      <c r="S10" s="12">
        <f>SUM(S11:S13)</f>
        <v>140.30229465000016</v>
      </c>
      <c r="T10" s="12">
        <f t="shared" ref="T10" si="8">SUM(T11:T13)</f>
        <v>152.49383742999984</v>
      </c>
      <c r="U10" s="12">
        <f t="shared" ref="U10" si="9">SUM(U11:U13)</f>
        <v>135.10668900000005</v>
      </c>
      <c r="V10" s="12">
        <f t="shared" ref="V10" si="10">SUM(V11:V13)</f>
        <v>139.73702921000006</v>
      </c>
      <c r="W10" s="12">
        <f t="shared" ref="W10" si="11">SUM(W11:W13)</f>
        <v>107.42901454999992</v>
      </c>
      <c r="X10" s="475">
        <f t="shared" ref="X10:Y10" si="12">SUM(X11:X13)</f>
        <v>102.0199583</v>
      </c>
      <c r="Y10" s="475">
        <f t="shared" si="12"/>
        <v>109.53930962999993</v>
      </c>
      <c r="Z10" s="117">
        <f t="shared" ref="Z10:Z19" si="13">+IFERROR((Y10/M10-1)*100,"-")</f>
        <v>62.395443273863485</v>
      </c>
    </row>
    <row r="11" spans="1:26" x14ac:dyDescent="0.25">
      <c r="A11" s="154" t="s">
        <v>15</v>
      </c>
      <c r="B11" s="156">
        <v>5.3053500000000025</v>
      </c>
      <c r="C11" s="157">
        <v>8.0715543600000004</v>
      </c>
      <c r="D11" s="157">
        <v>7.5691353300000035</v>
      </c>
      <c r="E11" s="157">
        <v>6.6119367499999973</v>
      </c>
      <c r="F11" s="157">
        <v>8.9660626700000083</v>
      </c>
      <c r="G11" s="157">
        <v>12.515639309999999</v>
      </c>
      <c r="H11" s="157">
        <v>9.7527923399999956</v>
      </c>
      <c r="I11" s="157">
        <v>10.737904639999996</v>
      </c>
      <c r="J11" s="157">
        <v>10.31763597</v>
      </c>
      <c r="K11" s="157">
        <v>12.32754547</v>
      </c>
      <c r="L11" s="231">
        <v>8.6368463700000007</v>
      </c>
      <c r="M11" s="231">
        <v>11.449874659999994</v>
      </c>
      <c r="N11" s="156">
        <v>6.6440643399999999</v>
      </c>
      <c r="O11" s="157">
        <v>8.6751801699999991</v>
      </c>
      <c r="P11" s="157">
        <v>6.6514152400000004</v>
      </c>
      <c r="Q11" s="157">
        <v>7.0006961199999997</v>
      </c>
      <c r="R11" s="157">
        <v>9.3007485900000031</v>
      </c>
      <c r="S11" s="157">
        <v>7.5832132500000018</v>
      </c>
      <c r="T11" s="157">
        <v>10.70573242</v>
      </c>
      <c r="U11" s="157">
        <v>7.5677948600000038</v>
      </c>
      <c r="V11" s="157">
        <v>13.623897510000006</v>
      </c>
      <c r="W11" s="157">
        <v>9.7652917699999975</v>
      </c>
      <c r="X11" s="231">
        <v>9.2329961000000011</v>
      </c>
      <c r="Y11" s="231">
        <v>6.9456407700000034</v>
      </c>
      <c r="Z11" s="119">
        <f t="shared" si="13"/>
        <v>-39.338717879030419</v>
      </c>
    </row>
    <row r="12" spans="1:26" x14ac:dyDescent="0.25">
      <c r="A12" s="154" t="s">
        <v>16</v>
      </c>
      <c r="B12" s="156">
        <v>76.830974350000005</v>
      </c>
      <c r="C12" s="157">
        <v>88.385999999999996</v>
      </c>
      <c r="D12" s="157">
        <v>115.849</v>
      </c>
      <c r="E12" s="157">
        <v>118.48099999999999</v>
      </c>
      <c r="F12" s="157">
        <v>141.41499999999999</v>
      </c>
      <c r="G12" s="157">
        <v>145.52000000000001</v>
      </c>
      <c r="H12" s="157">
        <v>124.044</v>
      </c>
      <c r="I12" s="157">
        <v>82.573267360000003</v>
      </c>
      <c r="J12" s="157">
        <v>70.376999999999995</v>
      </c>
      <c r="K12" s="157">
        <v>59.158999999999999</v>
      </c>
      <c r="L12" s="231">
        <v>67.031000000000006</v>
      </c>
      <c r="M12" s="231">
        <v>50.243331769999998</v>
      </c>
      <c r="N12" s="156">
        <v>75.038508949999979</v>
      </c>
      <c r="O12" s="157">
        <v>111.86507927999996</v>
      </c>
      <c r="P12" s="157">
        <v>168.45528530000021</v>
      </c>
      <c r="Q12" s="157">
        <v>151.98540976000018</v>
      </c>
      <c r="R12" s="157">
        <v>87.493957229999964</v>
      </c>
      <c r="S12" s="157">
        <v>131.38140204000015</v>
      </c>
      <c r="T12" s="157">
        <v>140.47455851999985</v>
      </c>
      <c r="U12" s="157">
        <v>126.22744225000005</v>
      </c>
      <c r="V12" s="157">
        <v>124.95003357000004</v>
      </c>
      <c r="W12" s="157">
        <v>96.311189119999909</v>
      </c>
      <c r="X12" s="231">
        <v>91.675782640000008</v>
      </c>
      <c r="Y12" s="231">
        <v>101.61344546999993</v>
      </c>
      <c r="Z12" s="119">
        <f t="shared" si="13"/>
        <v>102.24264970157239</v>
      </c>
    </row>
    <row r="13" spans="1:26" x14ac:dyDescent="0.25">
      <c r="A13" s="154" t="s">
        <v>19</v>
      </c>
      <c r="B13" s="156">
        <v>4.7709999999999999</v>
      </c>
      <c r="C13" s="157">
        <v>5.1959999999999997</v>
      </c>
      <c r="D13" s="157">
        <v>6.5609999999999999</v>
      </c>
      <c r="E13" s="157">
        <v>7.7770000000000001</v>
      </c>
      <c r="F13" s="157">
        <v>6.8380000000000001</v>
      </c>
      <c r="G13" s="157">
        <v>7.5940000000000003</v>
      </c>
      <c r="H13" s="157">
        <v>5.1769999999999996</v>
      </c>
      <c r="I13" s="157">
        <v>5.6909999999999998</v>
      </c>
      <c r="J13" s="157">
        <v>4.2130000000000001</v>
      </c>
      <c r="K13" s="157">
        <v>4.9930000000000003</v>
      </c>
      <c r="L13" s="231">
        <v>5.6859999999999999</v>
      </c>
      <c r="M13" s="231">
        <v>5.7590000000000003</v>
      </c>
      <c r="N13" s="156">
        <v>0.91442691999999992</v>
      </c>
      <c r="O13" s="157">
        <v>1.4172097799999999</v>
      </c>
      <c r="P13" s="157">
        <v>1.52041498</v>
      </c>
      <c r="Q13" s="157">
        <v>0.93255143000000007</v>
      </c>
      <c r="R13" s="157">
        <v>1.7552215199999996</v>
      </c>
      <c r="S13" s="157">
        <v>1.3376793600000001</v>
      </c>
      <c r="T13" s="157">
        <v>1.31354649</v>
      </c>
      <c r="U13" s="157">
        <v>1.3114518900000001</v>
      </c>
      <c r="V13" s="157">
        <v>1.1630981300000003</v>
      </c>
      <c r="W13" s="157">
        <v>1.3525336600000002</v>
      </c>
      <c r="X13" s="231">
        <v>1.1111795600000001</v>
      </c>
      <c r="Y13" s="231">
        <v>0.98022338999999992</v>
      </c>
      <c r="Z13" s="119">
        <f t="shared" si="13"/>
        <v>-82.979277826011469</v>
      </c>
    </row>
    <row r="14" spans="1:26" x14ac:dyDescent="0.25">
      <c r="A14" s="91" t="s">
        <v>109</v>
      </c>
      <c r="B14" s="124">
        <f>SUM(B15:B18)</f>
        <v>11.163723470000003</v>
      </c>
      <c r="C14" s="12">
        <f t="shared" ref="C14:M14" si="14">SUM(C15:C18)</f>
        <v>127.67682247999996</v>
      </c>
      <c r="D14" s="12">
        <f t="shared" si="14"/>
        <v>168.60464506000011</v>
      </c>
      <c r="E14" s="12">
        <f t="shared" si="14"/>
        <v>71.156501030000001</v>
      </c>
      <c r="F14" s="12">
        <f t="shared" si="14"/>
        <v>274.98417465999995</v>
      </c>
      <c r="G14" s="12">
        <f t="shared" si="14"/>
        <v>365.6001163800002</v>
      </c>
      <c r="H14" s="12">
        <f t="shared" si="14"/>
        <v>321.91219670000004</v>
      </c>
      <c r="I14" s="12">
        <f t="shared" si="14"/>
        <v>261.49447505999984</v>
      </c>
      <c r="J14" s="12">
        <f t="shared" si="14"/>
        <v>164.86017393</v>
      </c>
      <c r="K14" s="12">
        <f t="shared" si="14"/>
        <v>50.87703710000001</v>
      </c>
      <c r="L14" s="475">
        <f t="shared" si="14"/>
        <v>30.177839480000003</v>
      </c>
      <c r="M14" s="475">
        <f t="shared" si="14"/>
        <v>90.177006529999929</v>
      </c>
      <c r="N14" s="124">
        <f t="shared" ref="N14:Q14" si="15">SUM(N15:N18)</f>
        <v>159.67045467000005</v>
      </c>
      <c r="O14" s="12">
        <f t="shared" si="15"/>
        <v>253.64642460999997</v>
      </c>
      <c r="P14" s="12">
        <f t="shared" si="15"/>
        <v>254.35033616000001</v>
      </c>
      <c r="Q14" s="12">
        <f t="shared" si="15"/>
        <v>163.43771698</v>
      </c>
      <c r="R14" s="12">
        <f t="shared" ref="R14" si="16">SUM(R15:R18)</f>
        <v>70.995975300000012</v>
      </c>
      <c r="S14" s="12">
        <f>SUM(S15:S18)</f>
        <v>218.5130808699999</v>
      </c>
      <c r="T14" s="12">
        <f t="shared" ref="T14" si="17">SUM(T15:T18)</f>
        <v>240.82816153000005</v>
      </c>
      <c r="U14" s="12">
        <f t="shared" ref="U14" si="18">SUM(U15:U18)</f>
        <v>98.701367409999989</v>
      </c>
      <c r="V14" s="12">
        <f t="shared" ref="V14" si="19">SUM(V15:V18)</f>
        <v>131.06784292999998</v>
      </c>
      <c r="W14" s="12">
        <f t="shared" ref="W14" si="20">SUM(W15:W18)</f>
        <v>157.35139479999998</v>
      </c>
      <c r="X14" s="475">
        <f t="shared" ref="X14:Y14" si="21">SUM(X15:X18)</f>
        <v>99.15975078000001</v>
      </c>
      <c r="Y14" s="475">
        <f t="shared" si="21"/>
        <v>86.582042860000001</v>
      </c>
      <c r="Z14" s="117">
        <f t="shared" si="13"/>
        <v>-3.9865635468881555</v>
      </c>
    </row>
    <row r="15" spans="1:26" x14ac:dyDescent="0.25">
      <c r="A15" s="154" t="s">
        <v>121</v>
      </c>
      <c r="B15" s="156">
        <v>3.4856527100000001</v>
      </c>
      <c r="C15" s="157">
        <v>80.225541179999965</v>
      </c>
      <c r="D15" s="157">
        <v>144.1370592800001</v>
      </c>
      <c r="E15" s="157">
        <v>34.489437919999986</v>
      </c>
      <c r="F15" s="157">
        <v>263.98074542999996</v>
      </c>
      <c r="G15" s="157">
        <v>332.00940106000019</v>
      </c>
      <c r="H15" s="157">
        <v>258.60700919000004</v>
      </c>
      <c r="I15" s="157">
        <v>219.35048970999986</v>
      </c>
      <c r="J15" s="157">
        <v>99.607907499999996</v>
      </c>
      <c r="K15" s="157">
        <v>28.586712900000013</v>
      </c>
      <c r="L15" s="231">
        <v>12.44278954</v>
      </c>
      <c r="M15" s="231">
        <v>77.856494299999937</v>
      </c>
      <c r="N15" s="156">
        <v>139.51384185000003</v>
      </c>
      <c r="O15" s="157">
        <v>195.83294629999997</v>
      </c>
      <c r="P15" s="157">
        <v>204.85321944000003</v>
      </c>
      <c r="Q15" s="157">
        <v>139.44965137</v>
      </c>
      <c r="R15" s="157">
        <v>41.324001740000007</v>
      </c>
      <c r="S15" s="157">
        <v>185.0755040599999</v>
      </c>
      <c r="T15" s="157">
        <v>184.60767565000003</v>
      </c>
      <c r="U15" s="157">
        <v>54.732161999999995</v>
      </c>
      <c r="V15" s="157">
        <v>98.592937879999994</v>
      </c>
      <c r="W15" s="157">
        <v>114.41405406999999</v>
      </c>
      <c r="X15" s="231">
        <v>79.409542470000005</v>
      </c>
      <c r="Y15" s="231">
        <v>69.182676769999986</v>
      </c>
      <c r="Z15" s="119">
        <f t="shared" si="13"/>
        <v>-11.140775869740072</v>
      </c>
    </row>
    <row r="16" spans="1:26" x14ac:dyDescent="0.25">
      <c r="A16" s="154" t="s">
        <v>122</v>
      </c>
      <c r="B16" s="156">
        <v>0.67261735</v>
      </c>
      <c r="C16" s="157">
        <v>0.71756014999999984</v>
      </c>
      <c r="D16" s="157">
        <v>0.95365820000000012</v>
      </c>
      <c r="E16" s="157">
        <v>1.2002536000000001</v>
      </c>
      <c r="F16" s="157">
        <v>0.73051540000000004</v>
      </c>
      <c r="G16" s="157">
        <v>0.63298739999999998</v>
      </c>
      <c r="H16" s="157">
        <v>0.53905219999999998</v>
      </c>
      <c r="I16" s="157">
        <v>0.63176278000000008</v>
      </c>
      <c r="J16" s="157">
        <v>0.55149095000000004</v>
      </c>
      <c r="K16" s="157">
        <v>0.58482400000000001</v>
      </c>
      <c r="L16" s="231">
        <v>1.1139519</v>
      </c>
      <c r="M16" s="231">
        <v>0.80632018000000016</v>
      </c>
      <c r="N16" s="156">
        <v>0.30573500000000003</v>
      </c>
      <c r="O16" s="157">
        <v>0.45679083999999998</v>
      </c>
      <c r="P16" s="157">
        <v>0.66490236999999996</v>
      </c>
      <c r="Q16" s="157">
        <v>0.79724764999999986</v>
      </c>
      <c r="R16" s="157">
        <v>1.0178670799999998</v>
      </c>
      <c r="S16" s="157">
        <v>0.93418822000000012</v>
      </c>
      <c r="T16" s="157">
        <v>0.82848187000000006</v>
      </c>
      <c r="U16" s="157">
        <v>0.90087613</v>
      </c>
      <c r="V16" s="157">
        <v>0.98436399999999991</v>
      </c>
      <c r="W16" s="157">
        <v>0.35249699999999995</v>
      </c>
      <c r="X16" s="231">
        <v>0.49113375000000004</v>
      </c>
      <c r="Y16" s="231">
        <v>0.21983999999999998</v>
      </c>
      <c r="Z16" s="119">
        <f t="shared" si="13"/>
        <v>-72.735396502168669</v>
      </c>
    </row>
    <row r="17" spans="1:172" x14ac:dyDescent="0.25">
      <c r="A17" s="154" t="s">
        <v>111</v>
      </c>
      <c r="B17" s="156">
        <v>0.70659657000000009</v>
      </c>
      <c r="C17" s="157">
        <v>37.853949320000005</v>
      </c>
      <c r="D17" s="157">
        <v>10.750355129999999</v>
      </c>
      <c r="E17" s="157">
        <v>22.249572070000003</v>
      </c>
      <c r="F17" s="157">
        <v>3.8504443699999995</v>
      </c>
      <c r="G17" s="157">
        <v>27.399680970000002</v>
      </c>
      <c r="H17" s="157">
        <v>51.667399849999995</v>
      </c>
      <c r="I17" s="157">
        <v>25.203618389999999</v>
      </c>
      <c r="J17" s="157">
        <v>56.076625880000002</v>
      </c>
      <c r="K17" s="157">
        <v>11.773812859999998</v>
      </c>
      <c r="L17" s="231">
        <v>10.569292980000002</v>
      </c>
      <c r="M17" s="231">
        <v>3.1133371899999998</v>
      </c>
      <c r="N17" s="156">
        <v>4.7320357400000006</v>
      </c>
      <c r="O17" s="157">
        <v>45.868281169999996</v>
      </c>
      <c r="P17" s="157">
        <v>41.577736610000002</v>
      </c>
      <c r="Q17" s="157">
        <v>14.518950000000002</v>
      </c>
      <c r="R17" s="157">
        <v>12.544503030000001</v>
      </c>
      <c r="S17" s="157">
        <v>24.74595806</v>
      </c>
      <c r="T17" s="157">
        <v>40.425466450000002</v>
      </c>
      <c r="U17" s="157">
        <v>37.04126041</v>
      </c>
      <c r="V17" s="157">
        <v>23.711865919999997</v>
      </c>
      <c r="W17" s="157">
        <v>25.014714529999999</v>
      </c>
      <c r="X17" s="231">
        <v>5.2342683299999999</v>
      </c>
      <c r="Y17" s="231">
        <v>7.1744580600000001</v>
      </c>
      <c r="Z17" s="119">
        <f t="shared" si="13"/>
        <v>130.44269290985474</v>
      </c>
    </row>
    <row r="18" spans="1:172" x14ac:dyDescent="0.25">
      <c r="A18" s="154" t="s">
        <v>138</v>
      </c>
      <c r="B18" s="156">
        <v>6.2988568400000018</v>
      </c>
      <c r="C18" s="157">
        <v>8.879771830000001</v>
      </c>
      <c r="D18" s="157">
        <v>12.763572449999995</v>
      </c>
      <c r="E18" s="157">
        <v>13.217237440000003</v>
      </c>
      <c r="F18" s="157">
        <v>6.4224694600000021</v>
      </c>
      <c r="G18" s="157">
        <v>5.5580469499999996</v>
      </c>
      <c r="H18" s="157">
        <v>11.09873546</v>
      </c>
      <c r="I18" s="157">
        <v>16.308604179999996</v>
      </c>
      <c r="J18" s="157">
        <v>8.6241496000000009</v>
      </c>
      <c r="K18" s="157">
        <v>9.9316873399999999</v>
      </c>
      <c r="L18" s="231">
        <v>6.0518050600000004</v>
      </c>
      <c r="M18" s="231">
        <v>8.4008548599999973</v>
      </c>
      <c r="N18" s="156">
        <v>15.11884208</v>
      </c>
      <c r="O18" s="157">
        <v>11.488406299999999</v>
      </c>
      <c r="P18" s="157">
        <v>7.2544777400000022</v>
      </c>
      <c r="Q18" s="157">
        <v>8.6718679600000002</v>
      </c>
      <c r="R18" s="157">
        <v>16.109603449999998</v>
      </c>
      <c r="S18" s="157">
        <v>7.7574305299999997</v>
      </c>
      <c r="T18" s="157">
        <v>14.966537559999999</v>
      </c>
      <c r="U18" s="157">
        <v>6.0270688699999999</v>
      </c>
      <c r="V18" s="157">
        <v>7.778675129999999</v>
      </c>
      <c r="W18" s="157">
        <v>17.570129200000004</v>
      </c>
      <c r="X18" s="231">
        <v>14.024806229999999</v>
      </c>
      <c r="Y18" s="231">
        <v>10.00506803</v>
      </c>
      <c r="Z18" s="119">
        <f t="shared" si="13"/>
        <v>19.095832468649544</v>
      </c>
      <c r="FP18">
        <v>0</v>
      </c>
    </row>
    <row r="19" spans="1:172" x14ac:dyDescent="0.25">
      <c r="A19" s="155" t="s">
        <v>72</v>
      </c>
      <c r="B19" s="158">
        <v>3.2349999999999999</v>
      </c>
      <c r="C19" s="159">
        <v>3.3210000000000002</v>
      </c>
      <c r="D19" s="159">
        <v>4.6349999999999998</v>
      </c>
      <c r="E19" s="159">
        <v>4.4610000000000003</v>
      </c>
      <c r="F19" s="159">
        <v>3.6</v>
      </c>
      <c r="G19" s="159">
        <v>4.43</v>
      </c>
      <c r="H19" s="159">
        <v>4.9409999999999998</v>
      </c>
      <c r="I19" s="159">
        <v>4.2789999999999999</v>
      </c>
      <c r="J19" s="159">
        <v>3.1880000000000002</v>
      </c>
      <c r="K19" s="159">
        <v>3.7010000000000001</v>
      </c>
      <c r="L19" s="159">
        <v>2.3319999999999999</v>
      </c>
      <c r="M19" s="159">
        <v>3.1789999999999998</v>
      </c>
      <c r="N19" s="158">
        <v>5.74</v>
      </c>
      <c r="O19" s="159">
        <v>6.35</v>
      </c>
      <c r="P19" s="159">
        <v>8.4700000000000006</v>
      </c>
      <c r="Q19" s="159">
        <v>6.99</v>
      </c>
      <c r="R19" s="159">
        <v>7.02</v>
      </c>
      <c r="S19" s="159">
        <v>7.49</v>
      </c>
      <c r="T19" s="159">
        <v>6.28</v>
      </c>
      <c r="U19" s="159">
        <v>6.09</v>
      </c>
      <c r="V19" s="159">
        <v>6.36</v>
      </c>
      <c r="W19" s="159">
        <v>4.4800000000000004</v>
      </c>
      <c r="X19" s="159">
        <v>4.54</v>
      </c>
      <c r="Y19" s="159">
        <v>9.08</v>
      </c>
      <c r="Z19" s="152">
        <f t="shared" si="13"/>
        <v>185.62441019188424</v>
      </c>
    </row>
    <row r="20" spans="1:172" x14ac:dyDescent="0.25">
      <c r="A20" s="296" t="s">
        <v>23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</row>
    <row r="21" spans="1:172" ht="18.75" x14ac:dyDescent="0.3">
      <c r="A21" s="3" t="s">
        <v>139</v>
      </c>
      <c r="B21" s="195"/>
      <c r="M21" s="194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8"/>
    </row>
    <row r="22" spans="1:172" ht="18.75" x14ac:dyDescent="0.3">
      <c r="A22" s="506" t="s">
        <v>206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348"/>
    </row>
    <row r="23" spans="1:172" x14ac:dyDescent="0.25"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  <row r="24" spans="1:172" x14ac:dyDescent="0.25"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</row>
    <row r="25" spans="1:172" x14ac:dyDescent="0.25"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</sheetData>
  <mergeCells count="3">
    <mergeCell ref="B7:M7"/>
    <mergeCell ref="N7:Z7"/>
    <mergeCell ref="A7:A8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3"/>
  <sheetViews>
    <sheetView showGridLines="0" zoomScale="130" zoomScaleNormal="130" workbookViewId="0">
      <pane ySplit="7" topLeftCell="A21" activePane="bottomLeft" state="frozen"/>
      <selection pane="bottomLeft" activeCell="C33" sqref="C33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197" customWidth="1"/>
    <col min="8" max="8" width="11.85546875" bestFit="1" customWidth="1"/>
  </cols>
  <sheetData>
    <row r="1" spans="1:5" x14ac:dyDescent="0.25">
      <c r="A1" s="165" t="s">
        <v>198</v>
      </c>
    </row>
    <row r="3" spans="1:5" x14ac:dyDescent="0.25">
      <c r="A3" s="566" t="s">
        <v>141</v>
      </c>
      <c r="B3" s="566"/>
      <c r="C3" s="566"/>
      <c r="D3" s="566"/>
    </row>
    <row r="4" spans="1:5" ht="15" customHeight="1" x14ac:dyDescent="0.25">
      <c r="A4" s="53" t="s">
        <v>261</v>
      </c>
      <c r="B4" s="53"/>
      <c r="C4" s="204"/>
      <c r="D4" s="204"/>
    </row>
    <row r="5" spans="1:5" ht="15" customHeight="1" x14ac:dyDescent="0.25">
      <c r="A5" s="206"/>
      <c r="B5" s="53"/>
      <c r="C5" s="204"/>
      <c r="D5" s="204"/>
    </row>
    <row r="6" spans="1:5" x14ac:dyDescent="0.25">
      <c r="A6" s="567" t="s">
        <v>142</v>
      </c>
      <c r="B6" s="421" t="s">
        <v>121</v>
      </c>
      <c r="C6" s="422" t="s">
        <v>143</v>
      </c>
      <c r="D6" s="423" t="s">
        <v>144</v>
      </c>
      <c r="E6" s="205"/>
    </row>
    <row r="7" spans="1:5" x14ac:dyDescent="0.25">
      <c r="A7" s="568"/>
      <c r="B7" s="424" t="s">
        <v>145</v>
      </c>
      <c r="C7" s="425" t="s">
        <v>146</v>
      </c>
      <c r="D7" s="426" t="s">
        <v>147</v>
      </c>
      <c r="E7" s="205"/>
    </row>
    <row r="8" spans="1:5" x14ac:dyDescent="0.25">
      <c r="A8" s="226">
        <v>2018</v>
      </c>
      <c r="B8" s="225"/>
      <c r="C8" s="225"/>
      <c r="D8" s="230"/>
      <c r="E8" s="22"/>
    </row>
    <row r="9" spans="1:5" x14ac:dyDescent="0.25">
      <c r="A9" s="227" t="s">
        <v>96</v>
      </c>
      <c r="B9" s="224">
        <v>1577.27</v>
      </c>
      <c r="C9" s="224">
        <v>316.85000000000002</v>
      </c>
      <c r="D9" s="228">
        <v>352.91</v>
      </c>
      <c r="E9" s="22"/>
    </row>
    <row r="10" spans="1:5" s="271" customFormat="1" x14ac:dyDescent="0.25">
      <c r="A10" s="229" t="s">
        <v>148</v>
      </c>
      <c r="B10" s="224">
        <v>1600</v>
      </c>
      <c r="C10" s="224">
        <v>354.4</v>
      </c>
      <c r="D10" s="228">
        <v>363.05</v>
      </c>
      <c r="E10" s="22"/>
    </row>
    <row r="11" spans="1:5" s="279" customFormat="1" x14ac:dyDescent="0.25">
      <c r="A11" s="229" t="s">
        <v>149</v>
      </c>
      <c r="B11" s="224">
        <v>1600</v>
      </c>
      <c r="C11" s="224">
        <v>382.9</v>
      </c>
      <c r="D11" s="228">
        <v>374.78</v>
      </c>
      <c r="E11" s="22"/>
    </row>
    <row r="12" spans="1:5" s="279" customFormat="1" x14ac:dyDescent="0.25">
      <c r="A12" s="229" t="s">
        <v>150</v>
      </c>
      <c r="B12" s="224">
        <v>1575</v>
      </c>
      <c r="C12" s="224">
        <v>374.11</v>
      </c>
      <c r="D12" s="228">
        <v>385.73</v>
      </c>
      <c r="E12" s="22"/>
    </row>
    <row r="13" spans="1:5" s="279" customFormat="1" x14ac:dyDescent="0.25">
      <c r="A13" s="229" t="s">
        <v>151</v>
      </c>
      <c r="B13" s="224">
        <v>1495</v>
      </c>
      <c r="C13" s="224">
        <v>392.86</v>
      </c>
      <c r="D13" s="228">
        <v>367.26</v>
      </c>
      <c r="E13" s="22"/>
    </row>
    <row r="14" spans="1:5" s="279" customFormat="1" x14ac:dyDescent="0.25">
      <c r="A14" s="229" t="s">
        <v>152</v>
      </c>
      <c r="B14" s="224">
        <v>1475</v>
      </c>
      <c r="C14" s="224">
        <v>350.95</v>
      </c>
      <c r="D14" s="228">
        <v>335.23</v>
      </c>
      <c r="E14" s="22"/>
    </row>
    <row r="15" spans="1:5" s="279" customFormat="1" x14ac:dyDescent="0.25">
      <c r="A15" s="229" t="s">
        <v>153</v>
      </c>
      <c r="B15" s="224">
        <v>1475</v>
      </c>
      <c r="C15" s="224">
        <v>340.43</v>
      </c>
      <c r="D15" s="228">
        <v>306.49</v>
      </c>
      <c r="E15" s="22"/>
    </row>
    <row r="16" spans="1:5" s="279" customFormat="1" x14ac:dyDescent="0.25">
      <c r="A16" s="229" t="s">
        <v>154</v>
      </c>
      <c r="B16" s="224">
        <v>1475</v>
      </c>
      <c r="C16" s="224">
        <v>332.62</v>
      </c>
      <c r="D16" s="228">
        <v>308.47000000000003</v>
      </c>
      <c r="E16" s="22"/>
    </row>
    <row r="17" spans="1:5" s="279" customFormat="1" x14ac:dyDescent="0.25">
      <c r="A17" s="229" t="s">
        <v>234</v>
      </c>
      <c r="B17" s="224">
        <v>1475</v>
      </c>
      <c r="C17" s="224">
        <v>320.75</v>
      </c>
      <c r="D17" s="228">
        <v>288.24</v>
      </c>
      <c r="E17" s="22"/>
    </row>
    <row r="18" spans="1:5" s="279" customFormat="1" ht="13.5" customHeight="1" x14ac:dyDescent="0.25">
      <c r="A18" s="229" t="s">
        <v>155</v>
      </c>
      <c r="B18" s="224">
        <v>1475</v>
      </c>
      <c r="C18" s="224">
        <v>317.52</v>
      </c>
      <c r="D18" s="228">
        <v>292.68</v>
      </c>
      <c r="E18" s="22"/>
    </row>
    <row r="19" spans="1:5" s="279" customFormat="1" x14ac:dyDescent="0.25">
      <c r="A19" s="229" t="s">
        <v>156</v>
      </c>
      <c r="B19" s="224">
        <v>1475</v>
      </c>
      <c r="C19" s="224">
        <v>310.88</v>
      </c>
      <c r="D19" s="228">
        <v>307.60000000000002</v>
      </c>
      <c r="E19" s="22"/>
    </row>
    <row r="20" spans="1:5" s="279" customFormat="1" x14ac:dyDescent="0.25">
      <c r="A20" s="227" t="s">
        <v>157</v>
      </c>
      <c r="B20" s="224">
        <v>1475</v>
      </c>
      <c r="C20" s="224">
        <v>310.8</v>
      </c>
      <c r="D20" s="228">
        <v>315.37</v>
      </c>
      <c r="E20" s="22"/>
    </row>
    <row r="21" spans="1:5" s="279" customFormat="1" x14ac:dyDescent="0.25">
      <c r="A21" s="226">
        <v>2019</v>
      </c>
      <c r="B21" s="225"/>
      <c r="C21" s="225"/>
      <c r="D21" s="230"/>
      <c r="E21" s="22"/>
    </row>
    <row r="22" spans="1:5" s="279" customFormat="1" x14ac:dyDescent="0.25">
      <c r="A22" s="229" t="s">
        <v>96</v>
      </c>
      <c r="B22" s="224">
        <v>1475</v>
      </c>
      <c r="C22" s="224">
        <v>345.86</v>
      </c>
      <c r="D22" s="228">
        <v>315.31</v>
      </c>
      <c r="E22" s="22"/>
    </row>
    <row r="23" spans="1:5" s="279" customFormat="1" x14ac:dyDescent="0.25">
      <c r="A23" s="229" t="s">
        <v>148</v>
      </c>
      <c r="B23" s="224">
        <v>1466.25</v>
      </c>
      <c r="C23" s="224">
        <v>336.12</v>
      </c>
      <c r="D23" s="228">
        <v>315.7</v>
      </c>
      <c r="E23" s="22"/>
    </row>
    <row r="24" spans="1:5" s="279" customFormat="1" x14ac:dyDescent="0.25">
      <c r="A24" s="229" t="s">
        <v>149</v>
      </c>
      <c r="B24" s="224">
        <v>1430.3</v>
      </c>
      <c r="C24" s="224">
        <v>339.1</v>
      </c>
      <c r="D24" s="228">
        <v>309.75</v>
      </c>
      <c r="E24" s="22"/>
    </row>
    <row r="25" spans="1:5" s="279" customFormat="1" x14ac:dyDescent="0.25">
      <c r="A25" s="229" t="s">
        <v>150</v>
      </c>
      <c r="B25" s="224">
        <v>1502.22</v>
      </c>
      <c r="C25" s="224">
        <v>339.57</v>
      </c>
      <c r="D25" s="228">
        <v>305.70999999999998</v>
      </c>
      <c r="E25" s="22"/>
    </row>
    <row r="26" spans="1:5" s="279" customFormat="1" x14ac:dyDescent="0.25">
      <c r="A26" s="229" t="s">
        <v>151</v>
      </c>
      <c r="B26" s="224">
        <v>1525</v>
      </c>
      <c r="C26" s="224">
        <v>299.5</v>
      </c>
      <c r="D26" s="228">
        <v>296.52</v>
      </c>
      <c r="E26" s="22"/>
    </row>
    <row r="27" spans="1:5" s="279" customFormat="1" x14ac:dyDescent="0.25">
      <c r="A27" s="229" t="s">
        <v>152</v>
      </c>
      <c r="B27" s="224">
        <v>1525</v>
      </c>
      <c r="C27" s="224">
        <v>325.32</v>
      </c>
      <c r="D27" s="228">
        <v>303.99</v>
      </c>
      <c r="E27" s="22"/>
    </row>
    <row r="28" spans="1:5" s="279" customFormat="1" x14ac:dyDescent="0.25">
      <c r="A28" s="229" t="s">
        <v>153</v>
      </c>
      <c r="B28" s="224">
        <v>1506.82</v>
      </c>
      <c r="C28" s="224">
        <v>310.77999999999997</v>
      </c>
      <c r="D28" s="228">
        <v>317.76</v>
      </c>
      <c r="E28" s="22"/>
    </row>
    <row r="29" spans="1:5" s="279" customFormat="1" x14ac:dyDescent="0.25">
      <c r="A29" s="229" t="s">
        <v>154</v>
      </c>
      <c r="B29" s="224">
        <v>1476.84</v>
      </c>
      <c r="C29" s="224">
        <v>296.83999999999997</v>
      </c>
      <c r="D29" s="228">
        <v>303.69</v>
      </c>
      <c r="E29" s="22"/>
    </row>
    <row r="30" spans="1:5" s="279" customFormat="1" x14ac:dyDescent="0.25">
      <c r="A30" s="229" t="s">
        <v>214</v>
      </c>
      <c r="B30" s="224">
        <v>1430</v>
      </c>
      <c r="C30" s="224" t="s">
        <v>271</v>
      </c>
      <c r="D30" s="228" t="s">
        <v>271</v>
      </c>
      <c r="E30" s="22"/>
    </row>
    <row r="31" spans="1:5" s="279" customFormat="1" x14ac:dyDescent="0.25">
      <c r="A31" s="229" t="s">
        <v>155</v>
      </c>
      <c r="B31" s="224">
        <v>1430</v>
      </c>
      <c r="C31" s="224" t="s">
        <v>271</v>
      </c>
      <c r="D31" s="228" t="s">
        <v>271</v>
      </c>
      <c r="E31" s="22"/>
    </row>
    <row r="32" spans="1:5" s="279" customFormat="1" x14ac:dyDescent="0.25">
      <c r="A32" s="229" t="s">
        <v>156</v>
      </c>
      <c r="B32" s="224">
        <v>1430</v>
      </c>
      <c r="C32" s="224" t="s">
        <v>271</v>
      </c>
      <c r="D32" s="228" t="s">
        <v>271</v>
      </c>
      <c r="E32" s="22"/>
    </row>
    <row r="33" spans="1:13" s="279" customFormat="1" x14ac:dyDescent="0.25">
      <c r="A33" s="311" t="s">
        <v>157</v>
      </c>
      <c r="B33" s="288">
        <v>1409.41</v>
      </c>
      <c r="C33" s="288" t="s">
        <v>271</v>
      </c>
      <c r="D33" s="289" t="s">
        <v>271</v>
      </c>
      <c r="E33" s="22"/>
    </row>
    <row r="34" spans="1:13" s="279" customFormat="1" x14ac:dyDescent="0.25">
      <c r="A34" s="19"/>
      <c r="B34" s="450"/>
      <c r="C34" s="201"/>
      <c r="D34" s="201"/>
      <c r="E34" s="22"/>
    </row>
    <row r="35" spans="1:13" x14ac:dyDescent="0.25">
      <c r="A35" s="273" t="s">
        <v>158</v>
      </c>
      <c r="B35" s="263"/>
      <c r="C35" s="263"/>
      <c r="D35" s="263"/>
    </row>
    <row r="36" spans="1:13" x14ac:dyDescent="0.25">
      <c r="A36" s="2" t="s">
        <v>159</v>
      </c>
      <c r="B36" s="10"/>
      <c r="C36" s="208"/>
      <c r="D36" s="208"/>
    </row>
    <row r="37" spans="1:13" x14ac:dyDescent="0.25">
      <c r="A37" s="569" t="s">
        <v>206</v>
      </c>
      <c r="B37" s="569"/>
      <c r="C37" s="569"/>
      <c r="D37" s="569"/>
      <c r="E37" s="569"/>
      <c r="F37" s="569"/>
      <c r="G37" s="569"/>
      <c r="H37" s="569"/>
      <c r="I37" s="569"/>
      <c r="J37" s="569"/>
      <c r="K37" s="569"/>
      <c r="L37" s="569"/>
      <c r="M37" s="569"/>
    </row>
    <row r="40" spans="1:13" x14ac:dyDescent="0.25">
      <c r="B40" s="195"/>
    </row>
    <row r="43" spans="1:13" x14ac:dyDescent="0.25">
      <c r="C43"/>
    </row>
  </sheetData>
  <mergeCells count="3">
    <mergeCell ref="A3:D3"/>
    <mergeCell ref="A6:A7"/>
    <mergeCell ref="A37:M37"/>
  </mergeCells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A43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M28" sqref="M28"/>
    </sheetView>
  </sheetViews>
  <sheetFormatPr baseColWidth="10" defaultRowHeight="15" x14ac:dyDescent="0.25"/>
  <cols>
    <col min="1" max="1" width="26" customWidth="1"/>
    <col min="3" max="3" width="11.42578125" style="272"/>
    <col min="4" max="13" width="11.42578125" style="279"/>
    <col min="14" max="25" width="10.28515625" style="279" customWidth="1"/>
    <col min="26" max="26" width="11.140625" bestFit="1" customWidth="1"/>
  </cols>
  <sheetData>
    <row r="1" spans="1:27" x14ac:dyDescent="0.25">
      <c r="A1" s="165" t="s">
        <v>198</v>
      </c>
    </row>
    <row r="2" spans="1:27" x14ac:dyDescent="0.25">
      <c r="A2" s="165"/>
    </row>
    <row r="3" spans="1:27" x14ac:dyDescent="0.25">
      <c r="A3" s="57" t="s">
        <v>160</v>
      </c>
    </row>
    <row r="4" spans="1:27" x14ac:dyDescent="0.25">
      <c r="A4" s="58" t="s">
        <v>262</v>
      </c>
    </row>
    <row r="5" spans="1:27" x14ac:dyDescent="0.25">
      <c r="A5" s="53" t="s">
        <v>213</v>
      </c>
    </row>
    <row r="6" spans="1:27" x14ac:dyDescent="0.25">
      <c r="A6" s="570" t="s">
        <v>161</v>
      </c>
      <c r="B6" s="520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20">
        <v>2019</v>
      </c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  <c r="Z6" s="559"/>
    </row>
    <row r="7" spans="1:27" ht="25.5" x14ac:dyDescent="0.25">
      <c r="A7" s="571"/>
      <c r="B7" s="397" t="s">
        <v>1</v>
      </c>
      <c r="C7" s="397" t="s">
        <v>2</v>
      </c>
      <c r="D7" s="397" t="s">
        <v>3</v>
      </c>
      <c r="E7" s="397" t="s">
        <v>4</v>
      </c>
      <c r="F7" s="397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8" t="s">
        <v>12</v>
      </c>
      <c r="N7" s="503" t="s">
        <v>1</v>
      </c>
      <c r="O7" s="503" t="s">
        <v>2</v>
      </c>
      <c r="P7" s="503" t="s">
        <v>3</v>
      </c>
      <c r="Q7" s="503" t="s">
        <v>4</v>
      </c>
      <c r="R7" s="503" t="s">
        <v>5</v>
      </c>
      <c r="S7" s="503" t="s">
        <v>6</v>
      </c>
      <c r="T7" s="503" t="s">
        <v>7</v>
      </c>
      <c r="U7" s="503" t="s">
        <v>8</v>
      </c>
      <c r="V7" s="503" t="s">
        <v>9</v>
      </c>
      <c r="W7" s="503" t="s">
        <v>10</v>
      </c>
      <c r="X7" s="503" t="s">
        <v>11</v>
      </c>
      <c r="Y7" s="502" t="s">
        <v>12</v>
      </c>
      <c r="Z7" s="473" t="s">
        <v>274</v>
      </c>
      <c r="AA7" s="279"/>
    </row>
    <row r="8" spans="1:27" x14ac:dyDescent="0.25">
      <c r="A8" s="167" t="s">
        <v>13</v>
      </c>
      <c r="B8" s="168">
        <f t="shared" ref="B8:M8" si="0">+B9+B10+B11+B12+B13+B14+B19+B20+B21+B22+B23</f>
        <v>3961.7686803500001</v>
      </c>
      <c r="C8" s="168">
        <f t="shared" si="0"/>
        <v>3569.0650476499995</v>
      </c>
      <c r="D8" s="168">
        <f t="shared" si="0"/>
        <v>4099.5327821999999</v>
      </c>
      <c r="E8" s="168">
        <f t="shared" si="0"/>
        <v>3736.2752631599997</v>
      </c>
      <c r="F8" s="168">
        <f t="shared" si="0"/>
        <v>4133.89180382</v>
      </c>
      <c r="G8" s="168">
        <f t="shared" si="0"/>
        <v>4466.6099541200001</v>
      </c>
      <c r="H8" s="168">
        <f t="shared" si="0"/>
        <v>3991.7804846100003</v>
      </c>
      <c r="I8" s="168">
        <f t="shared" si="0"/>
        <v>3887.8260749399992</v>
      </c>
      <c r="J8" s="168">
        <f t="shared" si="0"/>
        <v>3708.2698264099995</v>
      </c>
      <c r="K8" s="168">
        <f t="shared" si="0"/>
        <v>3856.4101274300001</v>
      </c>
      <c r="L8" s="168">
        <f t="shared" si="0"/>
        <v>3888.8371727400004</v>
      </c>
      <c r="M8" s="168">
        <f t="shared" si="0"/>
        <v>4097.1243805799995</v>
      </c>
      <c r="N8" s="168">
        <f>+SUM(N9:N14,N19:N23)</f>
        <v>3824.14740489</v>
      </c>
      <c r="O8" s="168">
        <f>+SUM(O9:O14,O19:O23)</f>
        <v>3444.3878988300007</v>
      </c>
      <c r="P8" s="168">
        <f t="shared" ref="P8:R8" si="1">+P9+P10+P11+P12+P13+P14+P19+P20+P21+P22+P23</f>
        <v>3666.6229558799996</v>
      </c>
      <c r="Q8" s="168">
        <f t="shared" si="1"/>
        <v>3694.198683130001</v>
      </c>
      <c r="R8" s="168">
        <f t="shared" si="1"/>
        <v>3578.7207642799999</v>
      </c>
      <c r="S8" s="168">
        <f>+S9+S10+S11+S12+S13+S14+S19+S20+S21+S22+S23</f>
        <v>3964.1393949600001</v>
      </c>
      <c r="T8" s="168">
        <f t="shared" ref="T8:Y8" si="2">+T9+T10+T11+T12+T13+T14+T19+T20+T21+T22+T23</f>
        <v>4030.4326143899993</v>
      </c>
      <c r="U8" s="168">
        <f t="shared" si="2"/>
        <v>3710.3363798100004</v>
      </c>
      <c r="V8" s="168">
        <f t="shared" si="2"/>
        <v>3774.2567067599989</v>
      </c>
      <c r="W8" s="168">
        <f t="shared" si="2"/>
        <v>4019.9325371099999</v>
      </c>
      <c r="X8" s="168">
        <f t="shared" si="2"/>
        <v>3829.9130779999996</v>
      </c>
      <c r="Y8" s="168">
        <f t="shared" si="2"/>
        <v>4468.1657794900002</v>
      </c>
      <c r="Z8" s="169">
        <f>+IFERROR((Y8/M8-1)*100,"-")</f>
        <v>9.0561419289271186</v>
      </c>
      <c r="AA8" s="279"/>
    </row>
    <row r="9" spans="1:27" x14ac:dyDescent="0.25">
      <c r="A9" s="256" t="s">
        <v>162</v>
      </c>
      <c r="B9" s="172">
        <v>47.52730769999998</v>
      </c>
      <c r="C9" s="172">
        <v>34.874720010000004</v>
      </c>
      <c r="D9" s="172">
        <v>15.402547989999999</v>
      </c>
      <c r="E9" s="172">
        <v>15.684992629999996</v>
      </c>
      <c r="F9" s="172">
        <v>23.754578519999992</v>
      </c>
      <c r="G9" s="172">
        <v>42.661005370000005</v>
      </c>
      <c r="H9" s="172">
        <v>58.836508450000011</v>
      </c>
      <c r="I9" s="172">
        <v>90.936459009999965</v>
      </c>
      <c r="J9" s="172">
        <v>101.1011905</v>
      </c>
      <c r="K9" s="172">
        <v>128.13897975</v>
      </c>
      <c r="L9" s="172">
        <v>98.324062450000028</v>
      </c>
      <c r="M9" s="172">
        <v>81.841224649999987</v>
      </c>
      <c r="N9" s="172">
        <v>52.438284250000002</v>
      </c>
      <c r="O9" s="172">
        <v>23.090370059999998</v>
      </c>
      <c r="P9" s="172">
        <v>17.145410930000001</v>
      </c>
      <c r="Q9" s="172">
        <v>24.541643589999996</v>
      </c>
      <c r="R9" s="172">
        <v>22.18751293</v>
      </c>
      <c r="S9" s="172">
        <v>34.484654290000002</v>
      </c>
      <c r="T9" s="172">
        <v>88.332102719999995</v>
      </c>
      <c r="U9" s="172">
        <v>90.092728280000003</v>
      </c>
      <c r="V9" s="172">
        <v>120.33871734</v>
      </c>
      <c r="W9" s="172">
        <v>100.38046754000001</v>
      </c>
      <c r="X9" s="172">
        <v>104.94434285</v>
      </c>
      <c r="Y9" s="172">
        <v>96.091467909999992</v>
      </c>
      <c r="Z9" s="173">
        <f t="shared" ref="Z9:Z23" si="3">+IFERROR((Y9/M9-1)*100,"-")</f>
        <v>17.412060145656682</v>
      </c>
      <c r="AA9" s="279"/>
    </row>
    <row r="10" spans="1:27" x14ac:dyDescent="0.25">
      <c r="A10" s="256" t="s">
        <v>163</v>
      </c>
      <c r="B10" s="172">
        <v>578.26608950000013</v>
      </c>
      <c r="C10" s="172">
        <v>397.77039402999992</v>
      </c>
      <c r="D10" s="172">
        <v>364.73600908999987</v>
      </c>
      <c r="E10" s="172">
        <v>381.55761026000016</v>
      </c>
      <c r="F10" s="172">
        <v>446.25821272000024</v>
      </c>
      <c r="G10" s="172">
        <v>421.30202778000034</v>
      </c>
      <c r="H10" s="172">
        <v>443.46066338999975</v>
      </c>
      <c r="I10" s="172">
        <v>527.71560590000024</v>
      </c>
      <c r="J10" s="172">
        <v>467.07674700000013</v>
      </c>
      <c r="K10" s="172">
        <v>575.31229418000032</v>
      </c>
      <c r="L10" s="172">
        <v>563.72402575000012</v>
      </c>
      <c r="M10" s="172">
        <v>680.60279606999995</v>
      </c>
      <c r="N10" s="172">
        <v>675.66901195000025</v>
      </c>
      <c r="O10" s="172">
        <v>387.2514971400002</v>
      </c>
      <c r="P10" s="172">
        <v>376.16518590000004</v>
      </c>
      <c r="Q10" s="172">
        <v>380.82159829</v>
      </c>
      <c r="R10" s="172">
        <v>424.51735733999999</v>
      </c>
      <c r="S10" s="172">
        <v>493.09058159999989</v>
      </c>
      <c r="T10" s="172">
        <v>565.90387869999995</v>
      </c>
      <c r="U10" s="172">
        <v>481.50430177999976</v>
      </c>
      <c r="V10" s="172">
        <v>499.2979477099999</v>
      </c>
      <c r="W10" s="172">
        <v>607.52013637999983</v>
      </c>
      <c r="X10" s="172">
        <v>651.78002928999979</v>
      </c>
      <c r="Y10" s="172">
        <v>747.6357034599996</v>
      </c>
      <c r="Z10" s="173">
        <f t="shared" si="3"/>
        <v>9.8490496626031145</v>
      </c>
      <c r="AA10" s="279"/>
    </row>
    <row r="11" spans="1:27" x14ac:dyDescent="0.25">
      <c r="A11" s="256" t="s">
        <v>164</v>
      </c>
      <c r="B11" s="172">
        <v>47.74738937999998</v>
      </c>
      <c r="C11" s="172">
        <v>50.388587339999994</v>
      </c>
      <c r="D11" s="172">
        <v>50.269895289999972</v>
      </c>
      <c r="E11" s="172">
        <v>44.999137390000037</v>
      </c>
      <c r="F11" s="172">
        <v>47.701361269999907</v>
      </c>
      <c r="G11" s="172">
        <v>53.32112719000002</v>
      </c>
      <c r="H11" s="172">
        <v>44.391537199999973</v>
      </c>
      <c r="I11" s="172">
        <v>44.188508460000037</v>
      </c>
      <c r="J11" s="172">
        <v>45.36504762999995</v>
      </c>
      <c r="K11" s="172">
        <v>57.236959850000019</v>
      </c>
      <c r="L11" s="172">
        <v>44.534557059999997</v>
      </c>
      <c r="M11" s="172">
        <v>60.69829977000002</v>
      </c>
      <c r="N11" s="172">
        <v>46.245563969999999</v>
      </c>
      <c r="O11" s="172">
        <v>49.78583226000007</v>
      </c>
      <c r="P11" s="172">
        <v>46.194221700000043</v>
      </c>
      <c r="Q11" s="172">
        <v>44.912651100000019</v>
      </c>
      <c r="R11" s="172">
        <v>58.152753829999988</v>
      </c>
      <c r="S11" s="172">
        <v>49.080671740000007</v>
      </c>
      <c r="T11" s="172">
        <v>39.274519669999975</v>
      </c>
      <c r="U11" s="172">
        <v>43.25253321000006</v>
      </c>
      <c r="V11" s="172">
        <v>50.266219969999995</v>
      </c>
      <c r="W11" s="172">
        <v>51.258411530000011</v>
      </c>
      <c r="X11" s="172">
        <v>40.304940310000006</v>
      </c>
      <c r="Y11" s="172">
        <v>47.568906569999974</v>
      </c>
      <c r="Z11" s="173">
        <f t="shared" si="3"/>
        <v>-21.630578203591156</v>
      </c>
      <c r="AA11" s="279"/>
    </row>
    <row r="12" spans="1:27" x14ac:dyDescent="0.25">
      <c r="A12" s="256" t="s">
        <v>216</v>
      </c>
      <c r="B12" s="172">
        <v>47.109760139999992</v>
      </c>
      <c r="C12" s="172">
        <v>46.013954579999989</v>
      </c>
      <c r="D12" s="172">
        <v>53.723332679999992</v>
      </c>
      <c r="E12" s="172">
        <v>51.680499149999982</v>
      </c>
      <c r="F12" s="172">
        <v>49.925176330000006</v>
      </c>
      <c r="G12" s="172">
        <v>51.684947029999982</v>
      </c>
      <c r="H12" s="172">
        <v>55.933315950000001</v>
      </c>
      <c r="I12" s="172">
        <v>52.751853339999997</v>
      </c>
      <c r="J12" s="172">
        <v>56.249415380000002</v>
      </c>
      <c r="K12" s="172">
        <v>47.996125249999999</v>
      </c>
      <c r="L12" s="172">
        <v>54.091331579999974</v>
      </c>
      <c r="M12" s="172">
        <v>57.399035579999996</v>
      </c>
      <c r="N12" s="172">
        <v>42.691834120000003</v>
      </c>
      <c r="O12" s="172">
        <v>47.547348899999996</v>
      </c>
      <c r="P12" s="172">
        <v>47.158691429999998</v>
      </c>
      <c r="Q12" s="172">
        <v>54.60896798000001</v>
      </c>
      <c r="R12" s="172">
        <v>59.284659070000025</v>
      </c>
      <c r="S12" s="172">
        <v>56.181040320000001</v>
      </c>
      <c r="T12" s="172">
        <v>59.877232590000006</v>
      </c>
      <c r="U12" s="172">
        <v>46.671026779999998</v>
      </c>
      <c r="V12" s="172">
        <v>54.247644529999988</v>
      </c>
      <c r="W12" s="172">
        <v>48.153079089999999</v>
      </c>
      <c r="X12" s="172">
        <v>41.929223079999993</v>
      </c>
      <c r="Y12" s="172">
        <v>45.900966060000002</v>
      </c>
      <c r="Z12" s="173">
        <f t="shared" si="3"/>
        <v>-20.031816569416993</v>
      </c>
      <c r="AA12" s="279"/>
    </row>
    <row r="13" spans="1:27" x14ac:dyDescent="0.25">
      <c r="A13" s="256" t="s">
        <v>165</v>
      </c>
      <c r="B13" s="172">
        <v>2334.0178129199999</v>
      </c>
      <c r="C13" s="172">
        <v>2175.1536261599999</v>
      </c>
      <c r="D13" s="172">
        <v>2538.0205700699998</v>
      </c>
      <c r="E13" s="172">
        <v>2309.8428706399995</v>
      </c>
      <c r="F13" s="172">
        <v>2381.6900701099994</v>
      </c>
      <c r="G13" s="172">
        <v>2565.91382479</v>
      </c>
      <c r="H13" s="172">
        <v>2181.8966438400003</v>
      </c>
      <c r="I13" s="172">
        <v>2080.0464676399993</v>
      </c>
      <c r="J13" s="172">
        <v>2029.8387781799997</v>
      </c>
      <c r="K13" s="172">
        <v>2104.1013222499996</v>
      </c>
      <c r="L13" s="172">
        <v>2291.1038011300002</v>
      </c>
      <c r="M13" s="172">
        <v>2326.8334904100002</v>
      </c>
      <c r="N13" s="172">
        <v>2073.39656586</v>
      </c>
      <c r="O13" s="172">
        <v>1904.06244571</v>
      </c>
      <c r="P13" s="172">
        <v>2036.1916388899999</v>
      </c>
      <c r="Q13" s="172">
        <v>2234.8320562600002</v>
      </c>
      <c r="R13" s="172">
        <v>2196.8403780200001</v>
      </c>
      <c r="S13" s="172">
        <v>2342.1409255399999</v>
      </c>
      <c r="T13" s="172">
        <v>2215.5230878899997</v>
      </c>
      <c r="U13" s="172">
        <v>2172.2404596200004</v>
      </c>
      <c r="V13" s="172">
        <v>2122.4912343599995</v>
      </c>
      <c r="W13" s="172">
        <v>2323.3771358600002</v>
      </c>
      <c r="X13" s="172">
        <v>2133.1390015699999</v>
      </c>
      <c r="Y13" s="172">
        <v>2613.2740425400007</v>
      </c>
      <c r="Z13" s="173">
        <f t="shared" si="3"/>
        <v>12.310315856745223</v>
      </c>
      <c r="AA13" s="279"/>
    </row>
    <row r="14" spans="1:27" x14ac:dyDescent="0.25">
      <c r="A14" s="257" t="s">
        <v>166</v>
      </c>
      <c r="B14" s="170">
        <f t="shared" ref="B14:Y14" si="4">+B15+B16</f>
        <v>101.30604782000002</v>
      </c>
      <c r="C14" s="170">
        <f t="shared" si="4"/>
        <v>232.65137683999995</v>
      </c>
      <c r="D14" s="170">
        <f>+D15+D16</f>
        <v>303.21878039000012</v>
      </c>
      <c r="E14" s="170">
        <f t="shared" si="4"/>
        <v>208.48743777999999</v>
      </c>
      <c r="F14" s="170">
        <f t="shared" si="4"/>
        <v>435.80323732999994</v>
      </c>
      <c r="G14" s="170">
        <f t="shared" si="4"/>
        <v>535.65975569000022</v>
      </c>
      <c r="H14" s="170">
        <f t="shared" si="4"/>
        <v>465.82698904000006</v>
      </c>
      <c r="I14" s="170">
        <f t="shared" si="4"/>
        <v>364.77564705999987</v>
      </c>
      <c r="J14" s="170">
        <f t="shared" si="4"/>
        <v>252.95580989999999</v>
      </c>
      <c r="K14" s="170">
        <f t="shared" si="4"/>
        <v>131.05758256999999</v>
      </c>
      <c r="L14" s="170">
        <f t="shared" si="4"/>
        <v>113.86368585000001</v>
      </c>
      <c r="M14" s="170">
        <f t="shared" si="4"/>
        <v>160.80821295999993</v>
      </c>
      <c r="N14" s="170">
        <f>+N15+N16</f>
        <v>248.00745488000001</v>
      </c>
      <c r="O14" s="170">
        <f t="shared" si="4"/>
        <v>381.95389383999992</v>
      </c>
      <c r="P14" s="170">
        <f t="shared" si="4"/>
        <v>439.44745168000026</v>
      </c>
      <c r="Q14" s="170">
        <f t="shared" si="4"/>
        <v>330.3463742900002</v>
      </c>
      <c r="R14" s="170">
        <f t="shared" si="4"/>
        <v>176.56590263999999</v>
      </c>
      <c r="S14" s="170">
        <f t="shared" si="4"/>
        <v>366.3053755200001</v>
      </c>
      <c r="T14" s="170">
        <f t="shared" si="4"/>
        <v>399.60199895999983</v>
      </c>
      <c r="U14" s="170">
        <f t="shared" si="4"/>
        <v>239.89805641000004</v>
      </c>
      <c r="V14" s="170">
        <f t="shared" si="4"/>
        <v>277.16487214000006</v>
      </c>
      <c r="W14" s="170">
        <f t="shared" si="4"/>
        <v>269.26040934999992</v>
      </c>
      <c r="X14" s="170">
        <f t="shared" si="4"/>
        <v>205.71970908000003</v>
      </c>
      <c r="Y14" s="170">
        <f t="shared" si="4"/>
        <v>205.20135248999992</v>
      </c>
      <c r="Z14" s="171">
        <f>+IFERROR((Y14/M14-1)*100,"-")</f>
        <v>27.606263829971489</v>
      </c>
      <c r="AA14" s="279"/>
    </row>
    <row r="15" spans="1:27" x14ac:dyDescent="0.25">
      <c r="A15" s="258" t="s">
        <v>167</v>
      </c>
      <c r="B15" s="287">
        <v>90.14232435000001</v>
      </c>
      <c r="C15" s="23">
        <v>104.97455435999998</v>
      </c>
      <c r="D15" s="23">
        <v>134.61413533000001</v>
      </c>
      <c r="E15" s="287">
        <v>137.33093675000001</v>
      </c>
      <c r="F15" s="23">
        <v>160.81906266999999</v>
      </c>
      <c r="G15" s="23">
        <v>170.05963931000002</v>
      </c>
      <c r="H15" s="287">
        <v>143.91479233999999</v>
      </c>
      <c r="I15" s="23">
        <v>103.281172</v>
      </c>
      <c r="J15" s="23">
        <v>88.095635969999989</v>
      </c>
      <c r="K15" s="23">
        <v>80.180545469999984</v>
      </c>
      <c r="L15" s="23">
        <v>83.685846370000007</v>
      </c>
      <c r="M15" s="23">
        <v>70.631206429999992</v>
      </c>
      <c r="N15" s="287">
        <v>88.337000209999971</v>
      </c>
      <c r="O15" s="23">
        <v>128.30746922999995</v>
      </c>
      <c r="P15" s="23">
        <v>185.09711552000022</v>
      </c>
      <c r="Q15" s="287">
        <v>166.90865731000017</v>
      </c>
      <c r="R15" s="23">
        <v>105.56992733999996</v>
      </c>
      <c r="S15" s="23">
        <v>147.79229465000017</v>
      </c>
      <c r="T15" s="287">
        <v>158.77383742999984</v>
      </c>
      <c r="U15" s="23">
        <v>141.19668900000005</v>
      </c>
      <c r="V15" s="23">
        <v>146.09702921000007</v>
      </c>
      <c r="W15" s="23">
        <v>111.90901454999992</v>
      </c>
      <c r="X15" s="23">
        <v>106.55995830000001</v>
      </c>
      <c r="Y15" s="23">
        <v>118.61930962999993</v>
      </c>
      <c r="Z15" s="166">
        <f t="shared" si="3"/>
        <v>67.941786110590073</v>
      </c>
      <c r="AA15" s="279"/>
    </row>
    <row r="16" spans="1:27" x14ac:dyDescent="0.25">
      <c r="A16" s="258" t="s">
        <v>168</v>
      </c>
      <c r="B16" s="287">
        <f>+B17+B18</f>
        <v>11.163723470000003</v>
      </c>
      <c r="C16" s="23">
        <f>+C17+C18</f>
        <v>127.67682247999997</v>
      </c>
      <c r="D16" s="23">
        <f>+D17+D18</f>
        <v>168.60464506000011</v>
      </c>
      <c r="E16" s="287">
        <f t="shared" ref="E16:M16" si="5">+E17+E18</f>
        <v>71.156501029999987</v>
      </c>
      <c r="F16" s="23">
        <f t="shared" si="5"/>
        <v>274.98417465999995</v>
      </c>
      <c r="G16" s="23">
        <f t="shared" si="5"/>
        <v>365.6001163800002</v>
      </c>
      <c r="H16" s="287">
        <f t="shared" si="5"/>
        <v>321.91219670000004</v>
      </c>
      <c r="I16" s="23">
        <f t="shared" si="5"/>
        <v>261.49447505999984</v>
      </c>
      <c r="J16" s="23">
        <f t="shared" si="5"/>
        <v>164.86017393</v>
      </c>
      <c r="K16" s="23">
        <f t="shared" si="5"/>
        <v>50.87703710000001</v>
      </c>
      <c r="L16" s="23">
        <f t="shared" si="5"/>
        <v>30.177839480000003</v>
      </c>
      <c r="M16" s="23">
        <f t="shared" si="5"/>
        <v>90.177006529999929</v>
      </c>
      <c r="N16" s="287">
        <f>+SUM(N17:N18)</f>
        <v>159.67045467000003</v>
      </c>
      <c r="O16" s="23">
        <f t="shared" ref="O16:X16" si="6">+SUM(O17:O18)</f>
        <v>253.64642460999997</v>
      </c>
      <c r="P16" s="23">
        <f t="shared" si="6"/>
        <v>254.35033616000004</v>
      </c>
      <c r="Q16" s="287">
        <f t="shared" si="6"/>
        <v>163.43771698</v>
      </c>
      <c r="R16" s="23">
        <f t="shared" si="6"/>
        <v>70.995975300000012</v>
      </c>
      <c r="S16" s="23">
        <f t="shared" si="6"/>
        <v>218.5130808699999</v>
      </c>
      <c r="T16" s="287">
        <f t="shared" si="6"/>
        <v>240.82816153000002</v>
      </c>
      <c r="U16" s="23">
        <f t="shared" si="6"/>
        <v>98.701367409999989</v>
      </c>
      <c r="V16" s="23">
        <f t="shared" si="6"/>
        <v>131.06784292999998</v>
      </c>
      <c r="W16" s="23">
        <f t="shared" si="6"/>
        <v>157.35139479999998</v>
      </c>
      <c r="X16" s="23">
        <f t="shared" si="6"/>
        <v>99.15975078000001</v>
      </c>
      <c r="Y16" s="23">
        <f>+SUM(Y17:Y18)</f>
        <v>86.582042859999987</v>
      </c>
      <c r="Z16" s="166">
        <f t="shared" si="3"/>
        <v>-3.9865635468881666</v>
      </c>
      <c r="AA16" s="279"/>
    </row>
    <row r="17" spans="1:27" x14ac:dyDescent="0.25">
      <c r="A17" s="258" t="s">
        <v>169</v>
      </c>
      <c r="B17" s="287">
        <v>4.1582700600000004</v>
      </c>
      <c r="C17" s="23">
        <v>80.943101329999962</v>
      </c>
      <c r="D17" s="23">
        <v>145.09071748000011</v>
      </c>
      <c r="E17" s="287">
        <v>35.68969151999999</v>
      </c>
      <c r="F17" s="23">
        <v>264.71126082999996</v>
      </c>
      <c r="G17" s="23">
        <v>332.64238846000018</v>
      </c>
      <c r="H17" s="287">
        <v>259.14606139000006</v>
      </c>
      <c r="I17" s="23">
        <v>219.98225248999987</v>
      </c>
      <c r="J17" s="23">
        <v>100.15939845</v>
      </c>
      <c r="K17" s="23">
        <v>29.171536900000014</v>
      </c>
      <c r="L17" s="23">
        <v>13.55674144</v>
      </c>
      <c r="M17" s="23">
        <v>78.662814479999938</v>
      </c>
      <c r="N17" s="287">
        <v>139.81957685000003</v>
      </c>
      <c r="O17" s="23">
        <v>196.28973713999997</v>
      </c>
      <c r="P17" s="23">
        <v>205.51812181000003</v>
      </c>
      <c r="Q17" s="287">
        <v>140.24689902</v>
      </c>
      <c r="R17" s="23">
        <v>42.341868820000009</v>
      </c>
      <c r="S17" s="23">
        <v>186.00969227999991</v>
      </c>
      <c r="T17" s="287">
        <v>185.43615752000002</v>
      </c>
      <c r="U17" s="23">
        <v>55.633038129999996</v>
      </c>
      <c r="V17" s="23">
        <v>99.577301879999993</v>
      </c>
      <c r="W17" s="23">
        <v>114.76655106999999</v>
      </c>
      <c r="X17" s="23">
        <v>79.900676220000008</v>
      </c>
      <c r="Y17" s="23">
        <v>69.402516769999991</v>
      </c>
      <c r="Z17" s="166">
        <f t="shared" si="3"/>
        <v>-11.772141349397536</v>
      </c>
      <c r="AA17" s="279"/>
    </row>
    <row r="18" spans="1:27" x14ac:dyDescent="0.25">
      <c r="A18" s="258" t="s">
        <v>170</v>
      </c>
      <c r="B18" s="287">
        <v>7.0054534100000021</v>
      </c>
      <c r="C18" s="23">
        <v>46.733721150000008</v>
      </c>
      <c r="D18" s="23">
        <v>23.513927579999994</v>
      </c>
      <c r="E18" s="287">
        <v>35.466809510000004</v>
      </c>
      <c r="F18" s="23">
        <v>10.272913830000002</v>
      </c>
      <c r="G18" s="23">
        <v>32.957727920000004</v>
      </c>
      <c r="H18" s="287">
        <v>62.766135309999996</v>
      </c>
      <c r="I18" s="23">
        <v>41.512222569999992</v>
      </c>
      <c r="J18" s="23">
        <v>64.700775480000004</v>
      </c>
      <c r="K18" s="23">
        <v>21.705500199999996</v>
      </c>
      <c r="L18" s="23">
        <v>16.621098040000003</v>
      </c>
      <c r="M18" s="23">
        <v>11.514192049999997</v>
      </c>
      <c r="N18" s="287">
        <v>19.850877820000001</v>
      </c>
      <c r="O18" s="23">
        <v>57.356687469999997</v>
      </c>
      <c r="P18" s="23">
        <v>48.832214350000001</v>
      </c>
      <c r="Q18" s="287">
        <v>23.190817960000004</v>
      </c>
      <c r="R18" s="23">
        <v>28.654106479999999</v>
      </c>
      <c r="S18" s="23">
        <v>32.50338859</v>
      </c>
      <c r="T18" s="287">
        <v>55.392004010000001</v>
      </c>
      <c r="U18" s="23">
        <v>43.06832928</v>
      </c>
      <c r="V18" s="23">
        <v>31.490541049999997</v>
      </c>
      <c r="W18" s="23">
        <v>42.584843730000003</v>
      </c>
      <c r="X18" s="23">
        <v>19.259074559999998</v>
      </c>
      <c r="Y18" s="23">
        <v>17.17952609</v>
      </c>
      <c r="Z18" s="166">
        <f t="shared" si="3"/>
        <v>49.203053200767165</v>
      </c>
      <c r="AA18" s="279"/>
    </row>
    <row r="19" spans="1:27" x14ac:dyDescent="0.25">
      <c r="A19" s="256" t="s">
        <v>217</v>
      </c>
      <c r="B19" s="172">
        <v>426.68859715000002</v>
      </c>
      <c r="C19" s="172">
        <v>226.55082455000002</v>
      </c>
      <c r="D19" s="172">
        <v>343.27438243</v>
      </c>
      <c r="E19" s="172">
        <v>294.26731381999997</v>
      </c>
      <c r="F19" s="172">
        <v>310.88703186999993</v>
      </c>
      <c r="G19" s="172">
        <v>369.96587319999998</v>
      </c>
      <c r="H19" s="172">
        <v>350.79242542999992</v>
      </c>
      <c r="I19" s="172">
        <v>308.52327304000011</v>
      </c>
      <c r="J19" s="172">
        <v>369.96523382999999</v>
      </c>
      <c r="K19" s="172">
        <v>361.24070505000003</v>
      </c>
      <c r="L19" s="172">
        <v>319.66469036000007</v>
      </c>
      <c r="M19" s="172">
        <v>343.46378108000005</v>
      </c>
      <c r="N19" s="172">
        <v>283.64213486</v>
      </c>
      <c r="O19" s="172">
        <v>285.06398187999991</v>
      </c>
      <c r="P19" s="172">
        <v>270.69229657</v>
      </c>
      <c r="Q19" s="172">
        <v>231.58257355999999</v>
      </c>
      <c r="R19" s="172">
        <v>215.76980709999998</v>
      </c>
      <c r="S19" s="172">
        <v>212.21969917000001</v>
      </c>
      <c r="T19" s="172">
        <v>240.07819949999998</v>
      </c>
      <c r="U19" s="172">
        <v>244.33476257999999</v>
      </c>
      <c r="V19" s="172">
        <v>224.66208899999998</v>
      </c>
      <c r="W19" s="172">
        <v>212.27045257999998</v>
      </c>
      <c r="X19" s="172">
        <v>254.03802952999999</v>
      </c>
      <c r="Y19" s="172">
        <v>300.07486117000002</v>
      </c>
      <c r="Z19" s="173">
        <f t="shared" si="3"/>
        <v>-12.632749739598836</v>
      </c>
      <c r="AA19" s="279"/>
    </row>
    <row r="20" spans="1:27" x14ac:dyDescent="0.25">
      <c r="A20" s="256" t="s">
        <v>218</v>
      </c>
      <c r="B20" s="172">
        <v>120.63449229999999</v>
      </c>
      <c r="C20" s="172">
        <v>132.50289970999987</v>
      </c>
      <c r="D20" s="172">
        <v>127.40329659999989</v>
      </c>
      <c r="E20" s="172">
        <v>136.35179133000011</v>
      </c>
      <c r="F20" s="172">
        <v>134.10223265999997</v>
      </c>
      <c r="G20" s="172">
        <v>129.15310217000001</v>
      </c>
      <c r="H20" s="172">
        <v>121.93035893000004</v>
      </c>
      <c r="I20" s="172">
        <v>132.11813662</v>
      </c>
      <c r="J20" s="172">
        <v>120.78233258999997</v>
      </c>
      <c r="K20" s="172">
        <v>139.71253024000004</v>
      </c>
      <c r="L20" s="172">
        <v>127.86523054000004</v>
      </c>
      <c r="M20" s="172">
        <v>118.12313919</v>
      </c>
      <c r="N20" s="172">
        <v>119.51932666999998</v>
      </c>
      <c r="O20" s="172">
        <v>118.20310365999997</v>
      </c>
      <c r="P20" s="172">
        <v>139.89676247999995</v>
      </c>
      <c r="Q20" s="172">
        <v>121.49561178000012</v>
      </c>
      <c r="R20" s="172">
        <v>142.13365360000014</v>
      </c>
      <c r="S20" s="172">
        <v>147.88842725000012</v>
      </c>
      <c r="T20" s="172">
        <v>140.30403828000007</v>
      </c>
      <c r="U20" s="172">
        <v>137.77313160999995</v>
      </c>
      <c r="V20" s="172">
        <v>139.36251739999992</v>
      </c>
      <c r="W20" s="172">
        <v>135.61180265000002</v>
      </c>
      <c r="X20" s="172">
        <v>127.94042072000001</v>
      </c>
      <c r="Y20" s="172">
        <v>129.94984657000001</v>
      </c>
      <c r="Z20" s="173">
        <f t="shared" si="3"/>
        <v>10.012185132480145</v>
      </c>
      <c r="AA20" s="279"/>
    </row>
    <row r="21" spans="1:27" x14ac:dyDescent="0.25">
      <c r="A21" s="256" t="s">
        <v>219</v>
      </c>
      <c r="B21" s="172">
        <v>100.37835560999997</v>
      </c>
      <c r="C21" s="172">
        <v>115.59409206999999</v>
      </c>
      <c r="D21" s="172">
        <v>118.13824532000001</v>
      </c>
      <c r="E21" s="172">
        <v>114.51571241000001</v>
      </c>
      <c r="F21" s="172">
        <v>109.22726954000001</v>
      </c>
      <c r="G21" s="172">
        <v>101.75001453000002</v>
      </c>
      <c r="H21" s="172">
        <v>86.685286330000025</v>
      </c>
      <c r="I21" s="172">
        <v>92.110024639999992</v>
      </c>
      <c r="J21" s="172">
        <v>78.103669980000021</v>
      </c>
      <c r="K21" s="172">
        <v>93.709192730000041</v>
      </c>
      <c r="L21" s="172">
        <v>88.502785440000011</v>
      </c>
      <c r="M21" s="172">
        <v>89.232611729999917</v>
      </c>
      <c r="N21" s="172">
        <v>91.510275609999994</v>
      </c>
      <c r="O21" s="172">
        <v>77.97499803999996</v>
      </c>
      <c r="P21" s="172">
        <v>95.191204630000001</v>
      </c>
      <c r="Q21" s="172">
        <v>92.459195459999989</v>
      </c>
      <c r="R21" s="172">
        <v>101.99033686000004</v>
      </c>
      <c r="S21" s="172">
        <v>88.130350820000004</v>
      </c>
      <c r="T21" s="172">
        <v>94.839671019999997</v>
      </c>
      <c r="U21" s="172">
        <v>98.67057336000002</v>
      </c>
      <c r="V21" s="172">
        <v>119.98781679000005</v>
      </c>
      <c r="W21" s="172">
        <v>103.48045887000001</v>
      </c>
      <c r="X21" s="172">
        <v>111.34084994</v>
      </c>
      <c r="Y21" s="172">
        <v>116.03677571999999</v>
      </c>
      <c r="Z21" s="173">
        <f t="shared" si="3"/>
        <v>30.038529042615192</v>
      </c>
      <c r="AA21" s="279"/>
    </row>
    <row r="22" spans="1:27" x14ac:dyDescent="0.25">
      <c r="A22" s="256" t="s">
        <v>171</v>
      </c>
      <c r="B22" s="172">
        <v>101.30282783000004</v>
      </c>
      <c r="C22" s="172">
        <v>103.37457236000004</v>
      </c>
      <c r="D22" s="172">
        <v>120.21572233999997</v>
      </c>
      <c r="E22" s="172">
        <v>111.71789774999996</v>
      </c>
      <c r="F22" s="172">
        <v>114.85263346999993</v>
      </c>
      <c r="G22" s="172">
        <v>122.95827636999996</v>
      </c>
      <c r="H22" s="172">
        <v>119.34675605</v>
      </c>
      <c r="I22" s="172">
        <v>124.98009922999995</v>
      </c>
      <c r="J22" s="172">
        <v>123.11160141999996</v>
      </c>
      <c r="K22" s="172">
        <v>133.59443555999997</v>
      </c>
      <c r="L22" s="172">
        <v>108.91300258</v>
      </c>
      <c r="M22" s="172">
        <v>110.38178914000002</v>
      </c>
      <c r="N22" s="172">
        <v>125.19695272000004</v>
      </c>
      <c r="O22" s="172">
        <v>107.28442733999998</v>
      </c>
      <c r="P22" s="172">
        <v>117.19009167</v>
      </c>
      <c r="Q22" s="172">
        <v>104.90801082</v>
      </c>
      <c r="R22" s="172">
        <v>116.80840288999998</v>
      </c>
      <c r="S22" s="172">
        <v>115.10766871</v>
      </c>
      <c r="T22" s="172">
        <v>125.46788505999996</v>
      </c>
      <c r="U22" s="172">
        <v>101.53880618000001</v>
      </c>
      <c r="V22" s="172">
        <v>108.35764751999997</v>
      </c>
      <c r="W22" s="172">
        <v>110.42018326</v>
      </c>
      <c r="X22" s="172">
        <v>105.94653162999998</v>
      </c>
      <c r="Y22" s="172">
        <v>115.40185700000002</v>
      </c>
      <c r="Z22" s="173">
        <f t="shared" si="3"/>
        <v>4.5479131105883086</v>
      </c>
      <c r="AA22" s="279"/>
    </row>
    <row r="23" spans="1:27" ht="15.75" thickBot="1" x14ac:dyDescent="0.3">
      <c r="A23" s="259" t="s">
        <v>72</v>
      </c>
      <c r="B23" s="174">
        <v>56.79</v>
      </c>
      <c r="C23" s="174">
        <v>54.19</v>
      </c>
      <c r="D23" s="174">
        <v>65.13</v>
      </c>
      <c r="E23" s="174">
        <v>67.17</v>
      </c>
      <c r="F23" s="174">
        <v>79.69</v>
      </c>
      <c r="G23" s="174">
        <v>72.239999999999995</v>
      </c>
      <c r="H23" s="174">
        <v>62.68</v>
      </c>
      <c r="I23" s="174">
        <v>69.680000000000007</v>
      </c>
      <c r="J23" s="174">
        <v>63.72</v>
      </c>
      <c r="K23" s="174">
        <v>84.31</v>
      </c>
      <c r="L23" s="174">
        <v>78.25</v>
      </c>
      <c r="M23" s="174">
        <v>67.739999999999995</v>
      </c>
      <c r="N23" s="174">
        <v>65.83</v>
      </c>
      <c r="O23" s="174">
        <v>62.17</v>
      </c>
      <c r="P23" s="174">
        <v>81.349999999999994</v>
      </c>
      <c r="Q23" s="174">
        <v>73.69</v>
      </c>
      <c r="R23" s="174">
        <v>64.47</v>
      </c>
      <c r="S23" s="174">
        <v>59.51</v>
      </c>
      <c r="T23" s="174">
        <v>61.23</v>
      </c>
      <c r="U23" s="174">
        <v>54.36</v>
      </c>
      <c r="V23" s="174">
        <v>58.08</v>
      </c>
      <c r="W23" s="174">
        <v>58.2</v>
      </c>
      <c r="X23" s="174">
        <v>52.83</v>
      </c>
      <c r="Y23" s="174">
        <v>51.03</v>
      </c>
      <c r="Z23" s="175">
        <f t="shared" si="3"/>
        <v>-24.667847652790076</v>
      </c>
      <c r="AA23" s="279"/>
    </row>
    <row r="24" spans="1:27" x14ac:dyDescent="0.25">
      <c r="A24" s="24" t="s">
        <v>23</v>
      </c>
      <c r="B24" s="197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197"/>
      <c r="AA24" s="279"/>
    </row>
    <row r="25" spans="1:27" x14ac:dyDescent="0.25">
      <c r="A25" s="25" t="s">
        <v>139</v>
      </c>
      <c r="B25" s="197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197"/>
    </row>
    <row r="26" spans="1:27" x14ac:dyDescent="0.25">
      <c r="A26" s="506" t="s">
        <v>206</v>
      </c>
      <c r="B26" s="197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197"/>
    </row>
    <row r="27" spans="1:27" x14ac:dyDescent="0.25"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</row>
    <row r="28" spans="1:27" x14ac:dyDescent="0.25"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</row>
    <row r="29" spans="1:27" x14ac:dyDescent="0.25"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193"/>
      <c r="O29" s="193"/>
      <c r="P29" s="274"/>
      <c r="Q29" s="274"/>
      <c r="R29" s="274"/>
      <c r="S29" s="274"/>
      <c r="T29" s="274"/>
      <c r="U29" s="274"/>
      <c r="V29" s="274"/>
      <c r="W29" s="274"/>
      <c r="X29" s="274"/>
      <c r="Y29" s="274"/>
    </row>
    <row r="30" spans="1:27" x14ac:dyDescent="0.25"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193"/>
      <c r="O30" s="193"/>
      <c r="P30" s="237"/>
      <c r="Q30" s="274"/>
      <c r="R30" s="274"/>
      <c r="S30" s="274"/>
      <c r="T30" s="274"/>
      <c r="U30" s="274"/>
      <c r="V30" s="274"/>
      <c r="W30" s="274"/>
      <c r="X30" s="274"/>
      <c r="Y30" s="274"/>
    </row>
    <row r="31" spans="1:27" x14ac:dyDescent="0.25"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</row>
    <row r="32" spans="1:27" x14ac:dyDescent="0.25"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</row>
    <row r="33" spans="2:25" x14ac:dyDescent="0.25"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</row>
    <row r="34" spans="2:25" x14ac:dyDescent="0.25">
      <c r="B34" s="19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</row>
    <row r="35" spans="2:25" x14ac:dyDescent="0.25">
      <c r="B35" s="19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</row>
    <row r="36" spans="2:25" x14ac:dyDescent="0.25"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</row>
    <row r="37" spans="2:25" x14ac:dyDescent="0.25"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</row>
    <row r="38" spans="2:25" x14ac:dyDescent="0.25"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</row>
    <row r="39" spans="2:25" x14ac:dyDescent="0.25"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</row>
    <row r="40" spans="2:25" x14ac:dyDescent="0.25"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</row>
    <row r="41" spans="2:25" x14ac:dyDescent="0.25"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</row>
    <row r="42" spans="2:25" x14ac:dyDescent="0.25"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</row>
    <row r="43" spans="2:25" x14ac:dyDescent="0.25"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</row>
  </sheetData>
  <sortState xmlns:xlrd2="http://schemas.microsoft.com/office/spreadsheetml/2017/richdata2" ref="D27:E37">
    <sortCondition descending="1" ref="E27:E37"/>
  </sortState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4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I26" sqref="I26"/>
    </sheetView>
  </sheetViews>
  <sheetFormatPr baseColWidth="10" defaultRowHeight="15" x14ac:dyDescent="0.25"/>
  <cols>
    <col min="1" max="1" width="14.85546875" customWidth="1"/>
    <col min="4" max="6" width="11.42578125" style="279"/>
    <col min="7" max="7" width="9.140625" style="279" bestFit="1" customWidth="1"/>
    <col min="8" max="8" width="8.7109375" style="279" bestFit="1" customWidth="1"/>
    <col min="9" max="9" width="10" style="279" bestFit="1" customWidth="1"/>
    <col min="10" max="10" width="9.140625" style="279" bestFit="1" customWidth="1"/>
    <col min="11" max="12" width="10" style="279" bestFit="1" customWidth="1"/>
    <col min="13" max="13" width="12.28515625" style="279" customWidth="1"/>
    <col min="14" max="14" width="10.42578125" style="279" bestFit="1" customWidth="1"/>
    <col min="15" max="15" width="13" style="279" bestFit="1" customWidth="1"/>
    <col min="16" max="16" width="10.42578125" style="279" bestFit="1" customWidth="1"/>
    <col min="17" max="19" width="10.28515625" style="279" bestFit="1" customWidth="1"/>
    <col min="20" max="21" width="10" style="279" bestFit="1" customWidth="1"/>
    <col min="22" max="22" width="11.28515625" style="279" bestFit="1" customWidth="1"/>
    <col min="23" max="25" width="11.28515625" style="279" customWidth="1"/>
    <col min="26" max="26" width="13" customWidth="1"/>
  </cols>
  <sheetData>
    <row r="1" spans="1:26" x14ac:dyDescent="0.25">
      <c r="A1" s="28" t="s">
        <v>198</v>
      </c>
    </row>
    <row r="2" spans="1:26" x14ac:dyDescent="0.25">
      <c r="A2" s="28"/>
    </row>
    <row r="3" spans="1:26" x14ac:dyDescent="0.25">
      <c r="A3" s="14" t="s">
        <v>25</v>
      </c>
    </row>
    <row r="4" spans="1:26" x14ac:dyDescent="0.25">
      <c r="A4" s="53" t="s">
        <v>242</v>
      </c>
    </row>
    <row r="5" spans="1:26" x14ac:dyDescent="0.25">
      <c r="A5" s="54" t="s">
        <v>209</v>
      </c>
    </row>
    <row r="6" spans="1:26" x14ac:dyDescent="0.25">
      <c r="A6" s="515" t="s">
        <v>200</v>
      </c>
      <c r="B6" s="519">
        <v>2018</v>
      </c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20"/>
      <c r="N6" s="519">
        <v>2019</v>
      </c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</row>
    <row r="7" spans="1:26" ht="33" customHeight="1" x14ac:dyDescent="0.25">
      <c r="A7" s="517"/>
      <c r="B7" s="397" t="s">
        <v>1</v>
      </c>
      <c r="C7" s="397" t="s">
        <v>2</v>
      </c>
      <c r="D7" s="397" t="s">
        <v>3</v>
      </c>
      <c r="E7" s="397" t="s">
        <v>4</v>
      </c>
      <c r="F7" s="397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8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428" t="s">
        <v>5</v>
      </c>
      <c r="S7" s="436" t="s">
        <v>6</v>
      </c>
      <c r="T7" s="437" t="s">
        <v>7</v>
      </c>
      <c r="U7" s="439" t="s">
        <v>8</v>
      </c>
      <c r="V7" s="445" t="s">
        <v>9</v>
      </c>
      <c r="W7" s="452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186" t="s">
        <v>13</v>
      </c>
      <c r="B8" s="183">
        <f t="shared" ref="B8:T8" si="0">SUM(B9:B20)</f>
        <v>9560.0029999999988</v>
      </c>
      <c r="C8" s="31">
        <f t="shared" si="0"/>
        <v>10661.480799999999</v>
      </c>
      <c r="D8" s="31">
        <f t="shared" si="0"/>
        <v>17036.366610000005</v>
      </c>
      <c r="E8" s="31">
        <f t="shared" si="0"/>
        <v>13236.701940000001</v>
      </c>
      <c r="F8" s="31">
        <f t="shared" si="0"/>
        <v>11572.783520000003</v>
      </c>
      <c r="G8" s="31">
        <f t="shared" si="0"/>
        <v>5641.9961000000003</v>
      </c>
      <c r="H8" s="31">
        <f t="shared" si="0"/>
        <v>4434.7810200000004</v>
      </c>
      <c r="I8" s="31">
        <f t="shared" si="0"/>
        <v>10900.500119999999</v>
      </c>
      <c r="J8" s="31">
        <f t="shared" si="0"/>
        <v>8211.8055800000002</v>
      </c>
      <c r="K8" s="31">
        <f t="shared" si="0"/>
        <v>16094.600380000002</v>
      </c>
      <c r="L8" s="31">
        <f t="shared" si="0"/>
        <v>17355.849819999996</v>
      </c>
      <c r="M8" s="31">
        <f t="shared" si="0"/>
        <v>9809.5205600000008</v>
      </c>
      <c r="N8" s="183">
        <f t="shared" si="0"/>
        <v>14744.389999999998</v>
      </c>
      <c r="O8" s="31">
        <f t="shared" si="0"/>
        <v>21014.63</v>
      </c>
      <c r="P8" s="31">
        <f t="shared" si="0"/>
        <v>21443.739999999998</v>
      </c>
      <c r="Q8" s="31">
        <f t="shared" si="0"/>
        <v>11612.31</v>
      </c>
      <c r="R8" s="31">
        <f t="shared" si="0"/>
        <v>11248.529999999995</v>
      </c>
      <c r="S8" s="31">
        <f t="shared" si="0"/>
        <v>14216.330000000002</v>
      </c>
      <c r="T8" s="31">
        <f t="shared" si="0"/>
        <v>12236.529999999999</v>
      </c>
      <c r="U8" s="31">
        <f>SUM(U9:U20)</f>
        <v>12834.599999999999</v>
      </c>
      <c r="V8" s="31">
        <f>SUM(V9:V20)</f>
        <v>6081.3799999999983</v>
      </c>
      <c r="W8" s="31">
        <f>SUM(W9:W20)</f>
        <v>12733.14</v>
      </c>
      <c r="X8" s="31">
        <f>SUM(X9:X20)</f>
        <v>13515.33</v>
      </c>
      <c r="Y8" s="31">
        <f>SUM(Y9:Y20)</f>
        <v>10161.91</v>
      </c>
      <c r="Z8" s="179">
        <f t="shared" ref="Z8:Z20" si="1">+IFERROR((Y8/M8-1)*100,"-")</f>
        <v>3.5923207239804134</v>
      </c>
    </row>
    <row r="9" spans="1:26" x14ac:dyDescent="0.25">
      <c r="A9" s="51" t="s">
        <v>27</v>
      </c>
      <c r="B9" s="184">
        <v>71.099999999999994</v>
      </c>
      <c r="C9" s="43">
        <v>0.74099999999999999</v>
      </c>
      <c r="D9" s="43">
        <v>1.32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184">
        <v>50.15</v>
      </c>
      <c r="O9" s="43">
        <v>24.5</v>
      </c>
      <c r="P9" s="43">
        <v>0</v>
      </c>
      <c r="Q9" s="43">
        <v>0</v>
      </c>
      <c r="R9" s="43">
        <v>0</v>
      </c>
      <c r="S9" s="43">
        <v>0</v>
      </c>
      <c r="T9" s="43">
        <v>22.73</v>
      </c>
      <c r="U9" s="43">
        <v>13.48</v>
      </c>
      <c r="V9" s="43">
        <v>11.9</v>
      </c>
      <c r="W9" s="43">
        <v>0</v>
      </c>
      <c r="X9" s="43">
        <v>0</v>
      </c>
      <c r="Y9" s="43">
        <v>0</v>
      </c>
      <c r="Z9" s="134" t="str">
        <f t="shared" si="1"/>
        <v>-</v>
      </c>
    </row>
    <row r="10" spans="1:26" s="246" customFormat="1" x14ac:dyDescent="0.25">
      <c r="A10" s="454" t="s">
        <v>21</v>
      </c>
      <c r="B10" s="458">
        <v>6514.8048999999992</v>
      </c>
      <c r="C10" s="243">
        <v>7225.3822</v>
      </c>
      <c r="D10" s="243">
        <v>7155.9257000000007</v>
      </c>
      <c r="E10" s="243">
        <v>4594.2691999999997</v>
      </c>
      <c r="F10" s="243">
        <v>6008.7557999999999</v>
      </c>
      <c r="G10" s="243">
        <v>2473.7950000000005</v>
      </c>
      <c r="H10" s="243">
        <v>1574.3895</v>
      </c>
      <c r="I10" s="243">
        <v>3379.9399999999996</v>
      </c>
      <c r="J10" s="243">
        <v>4989.7849999999989</v>
      </c>
      <c r="K10" s="243">
        <v>7017.6231000000007</v>
      </c>
      <c r="L10" s="243">
        <v>9082.9133999999958</v>
      </c>
      <c r="M10" s="243">
        <v>3698.6876999999999</v>
      </c>
      <c r="N10" s="458">
        <v>7001.68</v>
      </c>
      <c r="O10" s="243">
        <v>4196.8999999999996</v>
      </c>
      <c r="P10" s="243">
        <v>6902.45</v>
      </c>
      <c r="Q10" s="243">
        <v>4182.66</v>
      </c>
      <c r="R10" s="243">
        <v>4611.24</v>
      </c>
      <c r="S10" s="243">
        <v>9085.35</v>
      </c>
      <c r="T10" s="243">
        <v>5168.8900000000003</v>
      </c>
      <c r="U10" s="243">
        <v>5644.06</v>
      </c>
      <c r="V10" s="243">
        <v>2115.9899999999998</v>
      </c>
      <c r="W10" s="243">
        <v>3707.48</v>
      </c>
      <c r="X10" s="243">
        <v>7254.15</v>
      </c>
      <c r="Y10" s="243">
        <v>1183.05</v>
      </c>
      <c r="Z10" s="459">
        <f t="shared" si="1"/>
        <v>-68.01433113695974</v>
      </c>
    </row>
    <row r="11" spans="1:26" s="246" customFormat="1" x14ac:dyDescent="0.25">
      <c r="A11" s="454" t="s">
        <v>29</v>
      </c>
      <c r="B11" s="458">
        <v>1369.4972999999998</v>
      </c>
      <c r="C11" s="243">
        <v>1280.6397999999999</v>
      </c>
      <c r="D11" s="243">
        <v>1493.0520000000001</v>
      </c>
      <c r="E11" s="243">
        <v>1294.1990000000001</v>
      </c>
      <c r="F11" s="243">
        <v>1512.3500000000001</v>
      </c>
      <c r="G11" s="243">
        <v>1053.1679999999999</v>
      </c>
      <c r="H11" s="243">
        <v>1402.5727999999999</v>
      </c>
      <c r="I11" s="243">
        <v>1848.9755000000005</v>
      </c>
      <c r="J11" s="243">
        <v>1194.0165000000002</v>
      </c>
      <c r="K11" s="243">
        <v>1918.684</v>
      </c>
      <c r="L11" s="243">
        <v>2303.6336000000001</v>
      </c>
      <c r="M11" s="243">
        <v>1468.1866</v>
      </c>
      <c r="N11" s="458">
        <v>1714.79</v>
      </c>
      <c r="O11" s="243">
        <v>1205.1099999999999</v>
      </c>
      <c r="P11" s="243">
        <v>1878.48</v>
      </c>
      <c r="Q11" s="243">
        <v>1828.51</v>
      </c>
      <c r="R11" s="243">
        <v>2106.9699999999998</v>
      </c>
      <c r="S11" s="243">
        <v>1750.03</v>
      </c>
      <c r="T11" s="243">
        <v>1669.41</v>
      </c>
      <c r="U11" s="243">
        <v>1966.8</v>
      </c>
      <c r="V11" s="243">
        <v>1885.34</v>
      </c>
      <c r="W11" s="243">
        <v>2791.87</v>
      </c>
      <c r="X11" s="243">
        <v>2075.15</v>
      </c>
      <c r="Y11" s="243">
        <v>1175.42</v>
      </c>
      <c r="Z11" s="459">
        <f t="shared" si="1"/>
        <v>-19.940694186965057</v>
      </c>
    </row>
    <row r="12" spans="1:26" s="246" customFormat="1" x14ac:dyDescent="0.25">
      <c r="A12" s="454" t="s">
        <v>30</v>
      </c>
      <c r="B12" s="283">
        <v>227.97300000000001</v>
      </c>
      <c r="C12" s="242">
        <v>368.017</v>
      </c>
      <c r="D12" s="242">
        <v>677.48859999999991</v>
      </c>
      <c r="E12" s="242">
        <v>529.29899999999998</v>
      </c>
      <c r="F12" s="242">
        <v>183.93799999999999</v>
      </c>
      <c r="G12" s="242">
        <v>381.1585</v>
      </c>
      <c r="H12" s="242">
        <v>260.26100000000002</v>
      </c>
      <c r="I12" s="242">
        <v>447.80420000000004</v>
      </c>
      <c r="J12" s="242">
        <v>544.5095</v>
      </c>
      <c r="K12" s="242">
        <v>438.38499999999999</v>
      </c>
      <c r="L12" s="242">
        <v>518.50599999999997</v>
      </c>
      <c r="M12" s="242">
        <v>487.5204</v>
      </c>
      <c r="N12" s="283">
        <v>578.71</v>
      </c>
      <c r="O12" s="242">
        <v>408.94</v>
      </c>
      <c r="P12" s="242">
        <v>1270.19</v>
      </c>
      <c r="Q12" s="242">
        <v>790.75</v>
      </c>
      <c r="R12" s="242">
        <v>684.2</v>
      </c>
      <c r="S12" s="242">
        <v>819.26</v>
      </c>
      <c r="T12" s="242">
        <v>532.36</v>
      </c>
      <c r="U12" s="242">
        <v>675.46</v>
      </c>
      <c r="V12" s="242">
        <v>855.5</v>
      </c>
      <c r="W12" s="242">
        <v>650.02</v>
      </c>
      <c r="X12" s="242">
        <v>728.76</v>
      </c>
      <c r="Y12" s="242">
        <v>922.26</v>
      </c>
      <c r="Z12" s="459">
        <f t="shared" si="1"/>
        <v>89.173622273037196</v>
      </c>
    </row>
    <row r="13" spans="1:26" s="246" customFormat="1" x14ac:dyDescent="0.25">
      <c r="A13" s="454" t="s">
        <v>31</v>
      </c>
      <c r="B13" s="458">
        <v>329.09199999999998</v>
      </c>
      <c r="C13" s="243">
        <v>670.49979999999994</v>
      </c>
      <c r="D13" s="243">
        <v>1274.09908</v>
      </c>
      <c r="E13" s="243">
        <v>211.95599999999999</v>
      </c>
      <c r="F13" s="243">
        <v>195.77379999999999</v>
      </c>
      <c r="G13" s="243">
        <v>232.98634000000004</v>
      </c>
      <c r="H13" s="243">
        <v>152.43018000000001</v>
      </c>
      <c r="I13" s="243">
        <v>233.39800000000002</v>
      </c>
      <c r="J13" s="243">
        <v>42.241</v>
      </c>
      <c r="K13" s="243">
        <v>162.1045</v>
      </c>
      <c r="L13" s="243">
        <v>1365.9426999999998</v>
      </c>
      <c r="M13" s="243">
        <v>723.18464000000006</v>
      </c>
      <c r="N13" s="458">
        <v>349.15</v>
      </c>
      <c r="O13" s="243">
        <v>661.34</v>
      </c>
      <c r="P13" s="243">
        <v>1195.68</v>
      </c>
      <c r="Q13" s="243">
        <v>2380.98</v>
      </c>
      <c r="R13" s="243">
        <v>1229.83</v>
      </c>
      <c r="S13" s="243">
        <v>80.069999999999993</v>
      </c>
      <c r="T13" s="243">
        <v>172.83</v>
      </c>
      <c r="U13" s="243">
        <v>129.51</v>
      </c>
      <c r="V13" s="243">
        <v>119.29</v>
      </c>
      <c r="W13" s="243">
        <v>39.39</v>
      </c>
      <c r="X13" s="243">
        <v>1895.24</v>
      </c>
      <c r="Y13" s="243">
        <v>5386.39</v>
      </c>
      <c r="Z13" s="459">
        <f t="shared" si="1"/>
        <v>644.81532129885943</v>
      </c>
    </row>
    <row r="14" spans="1:26" s="246" customFormat="1" x14ac:dyDescent="0.25">
      <c r="A14" s="454" t="s">
        <v>32</v>
      </c>
      <c r="B14" s="458">
        <v>906.54880000000003</v>
      </c>
      <c r="C14" s="243">
        <v>669.46</v>
      </c>
      <c r="D14" s="243">
        <v>5911.5138499999994</v>
      </c>
      <c r="E14" s="243">
        <v>6245.5332400000007</v>
      </c>
      <c r="F14" s="243">
        <v>2798.4659199999996</v>
      </c>
      <c r="G14" s="243">
        <v>1097.8405600000001</v>
      </c>
      <c r="H14" s="243">
        <v>700.84264000000007</v>
      </c>
      <c r="I14" s="243">
        <v>409.22172000000012</v>
      </c>
      <c r="J14" s="243">
        <v>950.87858000000017</v>
      </c>
      <c r="K14" s="243">
        <v>811.50562000000002</v>
      </c>
      <c r="L14" s="243">
        <v>2013.8998399999996</v>
      </c>
      <c r="M14" s="243">
        <v>2094.7576199999999</v>
      </c>
      <c r="N14" s="458">
        <v>1013.85</v>
      </c>
      <c r="O14" s="243">
        <v>7371.89</v>
      </c>
      <c r="P14" s="243">
        <v>7955.94</v>
      </c>
      <c r="Q14" s="243">
        <v>591.12</v>
      </c>
      <c r="R14" s="243">
        <v>659.21</v>
      </c>
      <c r="S14" s="243">
        <v>684.39</v>
      </c>
      <c r="T14" s="243">
        <v>853.18</v>
      </c>
      <c r="U14" s="243">
        <v>717.72</v>
      </c>
      <c r="V14" s="243">
        <v>303.24</v>
      </c>
      <c r="W14" s="243">
        <v>354.53</v>
      </c>
      <c r="X14" s="243">
        <v>254.34</v>
      </c>
      <c r="Y14" s="243">
        <v>437.26</v>
      </c>
      <c r="Z14" s="459">
        <f t="shared" si="1"/>
        <v>-79.125985945810768</v>
      </c>
    </row>
    <row r="15" spans="1:26" s="246" customFormat="1" x14ac:dyDescent="0.25">
      <c r="A15" s="454" t="s">
        <v>263</v>
      </c>
      <c r="B15" s="283">
        <v>0</v>
      </c>
      <c r="C15" s="242">
        <v>0</v>
      </c>
      <c r="D15" s="242">
        <v>0</v>
      </c>
      <c r="E15" s="242">
        <v>0.3</v>
      </c>
      <c r="F15" s="242">
        <v>6.54</v>
      </c>
      <c r="G15" s="242">
        <v>0</v>
      </c>
      <c r="H15" s="242">
        <v>0</v>
      </c>
      <c r="I15" s="242">
        <v>0</v>
      </c>
      <c r="J15" s="242">
        <v>1.07</v>
      </c>
      <c r="K15" s="242">
        <v>0</v>
      </c>
      <c r="L15" s="242">
        <v>0</v>
      </c>
      <c r="M15" s="242">
        <v>0</v>
      </c>
      <c r="N15" s="283">
        <v>0</v>
      </c>
      <c r="O15" s="242">
        <v>2</v>
      </c>
      <c r="P15" s="242">
        <v>0</v>
      </c>
      <c r="Q15" s="242">
        <v>0</v>
      </c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2">
        <v>0</v>
      </c>
      <c r="X15" s="242">
        <v>0</v>
      </c>
      <c r="Y15" s="242">
        <v>0</v>
      </c>
      <c r="Z15" s="460" t="str">
        <f t="shared" si="1"/>
        <v>-</v>
      </c>
    </row>
    <row r="16" spans="1:26" s="246" customFormat="1" x14ac:dyDescent="0.25">
      <c r="A16" s="454" t="s">
        <v>34</v>
      </c>
      <c r="B16" s="458">
        <v>5.532</v>
      </c>
      <c r="C16" s="243">
        <v>0</v>
      </c>
      <c r="D16" s="243">
        <v>122.435</v>
      </c>
      <c r="E16" s="243">
        <v>83.564999999999998</v>
      </c>
      <c r="F16" s="243">
        <v>499.21300000000002</v>
      </c>
      <c r="G16" s="243">
        <v>204.19499999999999</v>
      </c>
      <c r="H16" s="243">
        <v>5.2370000000000001</v>
      </c>
      <c r="I16" s="243">
        <v>4331.5995000000003</v>
      </c>
      <c r="J16" s="243">
        <v>314.61200000000002</v>
      </c>
      <c r="K16" s="243">
        <v>5692.6251600000005</v>
      </c>
      <c r="L16" s="243">
        <v>2023.6482799999997</v>
      </c>
      <c r="M16" s="243">
        <v>1337.1835999999998</v>
      </c>
      <c r="N16" s="458">
        <v>3865.64</v>
      </c>
      <c r="O16" s="243">
        <v>7056.72</v>
      </c>
      <c r="P16" s="243">
        <v>2179.33</v>
      </c>
      <c r="Q16" s="243">
        <v>1170.6500000000001</v>
      </c>
      <c r="R16" s="243">
        <v>1646.22</v>
      </c>
      <c r="S16" s="243">
        <v>1204.78</v>
      </c>
      <c r="T16" s="243">
        <v>3088.14</v>
      </c>
      <c r="U16" s="243">
        <v>3210.25</v>
      </c>
      <c r="V16" s="243">
        <v>568</v>
      </c>
      <c r="W16" s="243">
        <v>4625.99</v>
      </c>
      <c r="X16" s="243">
        <v>600.83000000000004</v>
      </c>
      <c r="Y16" s="243">
        <v>206.33</v>
      </c>
      <c r="Z16" s="459">
        <f t="shared" si="1"/>
        <v>-84.569807766113797</v>
      </c>
    </row>
    <row r="17" spans="1:26" s="246" customFormat="1" x14ac:dyDescent="0.25">
      <c r="A17" s="454" t="s">
        <v>35</v>
      </c>
      <c r="B17" s="458">
        <v>8.6709999999999994</v>
      </c>
      <c r="C17" s="243">
        <v>112.223</v>
      </c>
      <c r="D17" s="243">
        <v>22.521000000000001</v>
      </c>
      <c r="E17" s="243">
        <v>112.51100000000001</v>
      </c>
      <c r="F17" s="243">
        <v>267.95699999999999</v>
      </c>
      <c r="G17" s="243">
        <v>113.0457</v>
      </c>
      <c r="H17" s="243">
        <v>288.36040000000003</v>
      </c>
      <c r="I17" s="243">
        <v>235.37020000000001</v>
      </c>
      <c r="J17" s="243">
        <v>123.37299999999999</v>
      </c>
      <c r="K17" s="243">
        <v>27.92</v>
      </c>
      <c r="L17" s="243">
        <v>12.932</v>
      </c>
      <c r="M17" s="243">
        <v>0</v>
      </c>
      <c r="N17" s="458">
        <v>37.83</v>
      </c>
      <c r="O17" s="243">
        <v>2.57</v>
      </c>
      <c r="P17" s="243">
        <v>8.23</v>
      </c>
      <c r="Q17" s="243">
        <v>49.96</v>
      </c>
      <c r="R17" s="243">
        <v>30.96</v>
      </c>
      <c r="S17" s="243">
        <v>34.909999999999997</v>
      </c>
      <c r="T17" s="243">
        <v>173.32</v>
      </c>
      <c r="U17" s="243">
        <v>129.15</v>
      </c>
      <c r="V17" s="243">
        <v>160.53</v>
      </c>
      <c r="W17" s="243">
        <v>37.1</v>
      </c>
      <c r="X17" s="243">
        <v>20.59</v>
      </c>
      <c r="Y17" s="243">
        <v>91.99</v>
      </c>
      <c r="Z17" s="459" t="str">
        <f t="shared" si="1"/>
        <v>-</v>
      </c>
    </row>
    <row r="18" spans="1:26" s="246" customFormat="1" x14ac:dyDescent="0.25">
      <c r="A18" s="454" t="s">
        <v>36</v>
      </c>
      <c r="B18" s="458">
        <v>10.336</v>
      </c>
      <c r="C18" s="243">
        <v>111.996</v>
      </c>
      <c r="D18" s="243">
        <v>328.03537999999998</v>
      </c>
      <c r="E18" s="243">
        <v>165.06950000000001</v>
      </c>
      <c r="F18" s="243">
        <v>99.79</v>
      </c>
      <c r="G18" s="243">
        <v>83.164000000000001</v>
      </c>
      <c r="H18" s="243">
        <v>26.507500000000004</v>
      </c>
      <c r="I18" s="243">
        <v>8.3710000000000004</v>
      </c>
      <c r="J18" s="243">
        <v>43</v>
      </c>
      <c r="K18" s="243">
        <v>20.09</v>
      </c>
      <c r="L18" s="243">
        <v>34.374000000000002</v>
      </c>
      <c r="M18" s="243">
        <v>0</v>
      </c>
      <c r="N18" s="458">
        <v>38.75</v>
      </c>
      <c r="O18" s="243">
        <v>75.16</v>
      </c>
      <c r="P18" s="243">
        <v>34.82</v>
      </c>
      <c r="Q18" s="243">
        <v>15.06</v>
      </c>
      <c r="R18" s="243">
        <v>75.02</v>
      </c>
      <c r="S18" s="243">
        <v>20.87</v>
      </c>
      <c r="T18" s="243">
        <v>80.040000000000006</v>
      </c>
      <c r="U18" s="243">
        <v>84.6</v>
      </c>
      <c r="V18" s="243">
        <v>54.86</v>
      </c>
      <c r="W18" s="243">
        <v>36.96</v>
      </c>
      <c r="X18" s="243">
        <v>30.69</v>
      </c>
      <c r="Y18" s="243">
        <v>62.42</v>
      </c>
      <c r="Z18" s="459" t="str">
        <f t="shared" si="1"/>
        <v>-</v>
      </c>
    </row>
    <row r="19" spans="1:26" x14ac:dyDescent="0.25">
      <c r="A19" s="51" t="s">
        <v>37</v>
      </c>
      <c r="B19" s="184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24.18</v>
      </c>
      <c r="I19" s="43">
        <v>5.82</v>
      </c>
      <c r="J19" s="43">
        <v>8.32</v>
      </c>
      <c r="K19" s="43">
        <v>0</v>
      </c>
      <c r="L19" s="43">
        <v>0</v>
      </c>
      <c r="M19" s="43">
        <v>0</v>
      </c>
      <c r="N19" s="184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0.28000000000000003</v>
      </c>
      <c r="Y19" s="43">
        <v>0</v>
      </c>
      <c r="Z19" s="180" t="str">
        <f t="shared" si="1"/>
        <v>-</v>
      </c>
    </row>
    <row r="20" spans="1:26" x14ac:dyDescent="0.25">
      <c r="A20" s="47" t="s">
        <v>38</v>
      </c>
      <c r="B20" s="185">
        <v>116.44799999999999</v>
      </c>
      <c r="C20" s="181">
        <v>222.52199999999999</v>
      </c>
      <c r="D20" s="181">
        <v>49.975999999999999</v>
      </c>
      <c r="E20" s="181">
        <v>0</v>
      </c>
      <c r="F20" s="181">
        <v>0</v>
      </c>
      <c r="G20" s="181">
        <v>2.6429999999999998</v>
      </c>
      <c r="H20" s="181">
        <v>0</v>
      </c>
      <c r="I20" s="181">
        <v>0</v>
      </c>
      <c r="J20" s="181">
        <v>0</v>
      </c>
      <c r="K20" s="181">
        <v>5.6630000000000003</v>
      </c>
      <c r="L20" s="181">
        <v>0</v>
      </c>
      <c r="M20" s="181">
        <v>0</v>
      </c>
      <c r="N20" s="185">
        <v>93.84</v>
      </c>
      <c r="O20" s="181">
        <v>9.5</v>
      </c>
      <c r="P20" s="181">
        <v>18.62</v>
      </c>
      <c r="Q20" s="181">
        <v>602.62</v>
      </c>
      <c r="R20" s="181">
        <v>204.88</v>
      </c>
      <c r="S20" s="181">
        <v>536.66999999999996</v>
      </c>
      <c r="T20" s="181">
        <v>475.63</v>
      </c>
      <c r="U20" s="181">
        <v>263.57</v>
      </c>
      <c r="V20" s="181">
        <v>6.73</v>
      </c>
      <c r="W20" s="181">
        <v>489.8</v>
      </c>
      <c r="X20" s="181">
        <v>655.29999999999995</v>
      </c>
      <c r="Y20" s="181">
        <v>696.79</v>
      </c>
      <c r="Z20" s="182" t="str">
        <f t="shared" si="1"/>
        <v>-</v>
      </c>
    </row>
    <row r="21" spans="1:26" x14ac:dyDescent="0.25">
      <c r="A21" s="2" t="s">
        <v>23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</row>
    <row r="22" spans="1:26" x14ac:dyDescent="0.25">
      <c r="A22" s="2" t="s">
        <v>24</v>
      </c>
      <c r="B22" s="493"/>
      <c r="C22" s="493"/>
      <c r="D22" s="493"/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  <c r="S22" s="493"/>
      <c r="T22" s="207"/>
      <c r="U22" s="207"/>
      <c r="V22" s="207"/>
      <c r="W22" s="207"/>
      <c r="X22" s="207"/>
      <c r="Y22" s="207"/>
      <c r="Z22" s="207"/>
    </row>
    <row r="23" spans="1:26" x14ac:dyDescent="0.25">
      <c r="A23" s="3" t="s">
        <v>206</v>
      </c>
      <c r="B23" s="493"/>
      <c r="C23" s="493"/>
      <c r="D23" s="493"/>
      <c r="E23" s="22"/>
      <c r="F23" s="22"/>
      <c r="G23" s="22"/>
      <c r="H23" s="22"/>
      <c r="I23" s="494"/>
      <c r="J23" s="494"/>
      <c r="K23" s="494"/>
      <c r="L23" s="493"/>
      <c r="M23" s="493"/>
      <c r="N23" s="493"/>
      <c r="O23" s="493"/>
      <c r="P23" s="493"/>
      <c r="Q23" s="493"/>
      <c r="R23" s="493"/>
      <c r="S23" s="493"/>
      <c r="T23" s="207"/>
      <c r="U23" s="207"/>
      <c r="V23" s="207"/>
      <c r="W23" s="207"/>
      <c r="X23" s="207"/>
      <c r="Y23" s="207"/>
      <c r="Z23" s="207"/>
    </row>
    <row r="24" spans="1:26" x14ac:dyDescent="0.25">
      <c r="B24" s="495"/>
      <c r="C24" s="495"/>
      <c r="D24" s="495"/>
      <c r="E24" s="22"/>
      <c r="F24" s="22"/>
      <c r="G24" s="22"/>
      <c r="H24" s="22"/>
      <c r="I24" s="22"/>
      <c r="J24" s="22"/>
      <c r="K24" s="22"/>
      <c r="L24" s="22"/>
      <c r="M24" s="22"/>
      <c r="N24" s="495"/>
      <c r="O24" s="495"/>
      <c r="P24" s="495"/>
      <c r="Q24" s="22"/>
      <c r="R24" s="494"/>
      <c r="S24" s="22"/>
    </row>
    <row r="25" spans="1:26" x14ac:dyDescent="0.25">
      <c r="B25" s="495"/>
      <c r="C25" s="495"/>
      <c r="D25" s="495"/>
      <c r="E25" s="22"/>
      <c r="F25" s="22"/>
      <c r="G25" s="22"/>
      <c r="H25" s="22"/>
      <c r="I25" s="22"/>
      <c r="J25" s="22"/>
      <c r="K25" s="22"/>
      <c r="L25" s="22"/>
      <c r="M25" s="22"/>
      <c r="N25" s="495"/>
      <c r="O25" s="495"/>
      <c r="P25" s="495"/>
      <c r="Q25" s="22"/>
      <c r="R25" s="494"/>
      <c r="S25" s="22"/>
    </row>
    <row r="26" spans="1:26" x14ac:dyDescent="0.25">
      <c r="B26" s="495"/>
      <c r="C26" s="495"/>
      <c r="D26" s="495"/>
      <c r="E26" s="22"/>
      <c r="F26" s="22"/>
      <c r="G26" s="22"/>
      <c r="H26" s="22"/>
      <c r="I26" s="22"/>
      <c r="J26" s="22"/>
      <c r="K26" s="22"/>
      <c r="L26" s="22"/>
      <c r="M26" s="22"/>
      <c r="N26" s="495"/>
      <c r="O26" s="495"/>
      <c r="P26" s="495"/>
      <c r="Q26" s="22"/>
      <c r="R26" s="22"/>
      <c r="S26" s="22"/>
    </row>
    <row r="27" spans="1:26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26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26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26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96"/>
      <c r="N30" s="22"/>
      <c r="O30" s="22"/>
      <c r="P30" s="22"/>
      <c r="Q30" s="22"/>
      <c r="R30" s="22"/>
      <c r="S30" s="22"/>
    </row>
    <row r="31" spans="1:26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496"/>
      <c r="N31" s="22"/>
      <c r="O31" s="22"/>
      <c r="P31" s="22"/>
      <c r="Q31" s="22"/>
      <c r="R31" s="22"/>
      <c r="S31" s="22"/>
    </row>
    <row r="32" spans="1:26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2:19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2:19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</sheetData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3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N19" sqref="N19"/>
    </sheetView>
  </sheetViews>
  <sheetFormatPr baseColWidth="10" defaultRowHeight="15" x14ac:dyDescent="0.25"/>
  <cols>
    <col min="1" max="1" width="18.140625" customWidth="1"/>
    <col min="2" max="2" width="10.28515625" bestFit="1" customWidth="1"/>
    <col min="3" max="3" width="10" bestFit="1" customWidth="1"/>
    <col min="4" max="6" width="10.28515625" style="279" bestFit="1" customWidth="1"/>
    <col min="7" max="8" width="10" style="279" bestFit="1" customWidth="1"/>
    <col min="9" max="13" width="10.28515625" style="279" bestFit="1" customWidth="1"/>
    <col min="14" max="14" width="10.28515625" style="279" customWidth="1"/>
    <col min="15" max="15" width="11.140625" style="279" bestFit="1" customWidth="1"/>
    <col min="16" max="16" width="11.7109375" style="279" bestFit="1" customWidth="1"/>
    <col min="17" max="17" width="10" style="279" bestFit="1" customWidth="1"/>
    <col min="18" max="18" width="10.28515625" style="279" bestFit="1" customWidth="1"/>
    <col min="19" max="19" width="9.5703125" style="279" bestFit="1" customWidth="1"/>
    <col min="20" max="20" width="10.28515625" style="279" bestFit="1" customWidth="1"/>
    <col min="21" max="21" width="10" style="279" bestFit="1" customWidth="1"/>
    <col min="22" max="24" width="10.28515625" style="279" bestFit="1" customWidth="1"/>
    <col min="25" max="25" width="10" style="279" bestFit="1" customWidth="1"/>
    <col min="26" max="26" width="9.7109375" customWidth="1"/>
  </cols>
  <sheetData>
    <row r="1" spans="1:26" x14ac:dyDescent="0.25">
      <c r="A1" s="28" t="s">
        <v>198</v>
      </c>
    </row>
    <row r="2" spans="1:26" x14ac:dyDescent="0.25">
      <c r="A2" s="28"/>
    </row>
    <row r="3" spans="1:26" x14ac:dyDescent="0.25">
      <c r="A3" s="14" t="s">
        <v>39</v>
      </c>
    </row>
    <row r="4" spans="1:26" ht="13.5" customHeight="1" x14ac:dyDescent="0.25">
      <c r="A4" s="53" t="s">
        <v>243</v>
      </c>
    </row>
    <row r="5" spans="1:26" x14ac:dyDescent="0.25">
      <c r="A5" s="54" t="s">
        <v>209</v>
      </c>
    </row>
    <row r="6" spans="1:26" x14ac:dyDescent="0.25">
      <c r="A6" s="521" t="s">
        <v>200</v>
      </c>
      <c r="B6" s="523">
        <v>2018</v>
      </c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4"/>
      <c r="N6" s="523">
        <v>2019</v>
      </c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</row>
    <row r="7" spans="1:26" ht="25.5" x14ac:dyDescent="0.25">
      <c r="A7" s="522"/>
      <c r="B7" s="397" t="s">
        <v>1</v>
      </c>
      <c r="C7" s="401" t="s">
        <v>2</v>
      </c>
      <c r="D7" s="401" t="s">
        <v>3</v>
      </c>
      <c r="E7" s="397" t="s">
        <v>4</v>
      </c>
      <c r="F7" s="397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8" t="s">
        <v>12</v>
      </c>
      <c r="N7" s="402" t="s">
        <v>1</v>
      </c>
      <c r="O7" s="397" t="s">
        <v>2</v>
      </c>
      <c r="P7" s="397" t="s">
        <v>3</v>
      </c>
      <c r="Q7" s="397" t="s">
        <v>4</v>
      </c>
      <c r="R7" s="428" t="s">
        <v>5</v>
      </c>
      <c r="S7" s="436" t="s">
        <v>6</v>
      </c>
      <c r="T7" s="437" t="s">
        <v>7</v>
      </c>
      <c r="U7" s="439" t="s">
        <v>8</v>
      </c>
      <c r="V7" s="445" t="s">
        <v>9</v>
      </c>
      <c r="W7" s="452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35" t="s">
        <v>13</v>
      </c>
      <c r="B8" s="42">
        <f t="shared" ref="B8:D8" si="0">SUM(B9:B25)</f>
        <v>35248.0712402301</v>
      </c>
      <c r="C8" s="250">
        <f t="shared" si="0"/>
        <v>60650.177511273083</v>
      </c>
      <c r="D8" s="250">
        <f t="shared" si="0"/>
        <v>73907.990082740987</v>
      </c>
      <c r="E8" s="250">
        <f t="shared" ref="E8:S8" si="1">SUM(E9:E25)</f>
        <v>73491.082377963001</v>
      </c>
      <c r="F8" s="250">
        <f t="shared" si="1"/>
        <v>69836.709570999199</v>
      </c>
      <c r="G8" s="250">
        <f t="shared" si="1"/>
        <v>73506.488515939593</v>
      </c>
      <c r="H8" s="250">
        <f t="shared" si="1"/>
        <v>33566.797615410011</v>
      </c>
      <c r="I8" s="250">
        <f t="shared" si="1"/>
        <v>33721.929609250925</v>
      </c>
      <c r="J8" s="250">
        <f t="shared" si="1"/>
        <v>20633.771013279944</v>
      </c>
      <c r="K8" s="250">
        <f t="shared" si="1"/>
        <v>40137.875615627738</v>
      </c>
      <c r="L8" s="250">
        <f t="shared" si="1"/>
        <v>36226.699114883646</v>
      </c>
      <c r="M8" s="250">
        <f t="shared" si="1"/>
        <v>24788.58534669083</v>
      </c>
      <c r="N8" s="349">
        <f t="shared" si="1"/>
        <v>83256.259999999995</v>
      </c>
      <c r="O8" s="250">
        <f t="shared" si="1"/>
        <v>107268.51000000001</v>
      </c>
      <c r="P8" s="250">
        <f t="shared" si="1"/>
        <v>88560.29</v>
      </c>
      <c r="Q8" s="250">
        <f t="shared" si="1"/>
        <v>51848.350000000006</v>
      </c>
      <c r="R8" s="250">
        <f t="shared" si="1"/>
        <v>43554.41</v>
      </c>
      <c r="S8" s="250">
        <f t="shared" si="1"/>
        <v>70271.14</v>
      </c>
      <c r="T8" s="250">
        <f t="shared" ref="T8:Y8" si="2">SUM(T9:T25)</f>
        <v>67260.62</v>
      </c>
      <c r="U8" s="250">
        <f t="shared" si="2"/>
        <v>57768.14</v>
      </c>
      <c r="V8" s="250">
        <f t="shared" si="2"/>
        <v>44605.43</v>
      </c>
      <c r="W8" s="250">
        <f t="shared" si="2"/>
        <v>48097.960000000006</v>
      </c>
      <c r="X8" s="250">
        <f t="shared" si="2"/>
        <v>34755.589999999997</v>
      </c>
      <c r="Y8" s="250">
        <f t="shared" si="2"/>
        <v>32155.219999999998</v>
      </c>
      <c r="Z8" s="33">
        <f t="shared" ref="Z8:Z25" si="3">+IFERROR((Y8/M8-1)*100,"-")</f>
        <v>29.717850172892501</v>
      </c>
    </row>
    <row r="9" spans="1:26" s="246" customFormat="1" x14ac:dyDescent="0.25">
      <c r="A9" s="454" t="s">
        <v>21</v>
      </c>
      <c r="B9" s="456">
        <v>2560.8009999999995</v>
      </c>
      <c r="C9" s="455">
        <v>3727.8139999999999</v>
      </c>
      <c r="D9" s="455">
        <v>4781.9615000000003</v>
      </c>
      <c r="E9" s="455">
        <v>2438.5155</v>
      </c>
      <c r="F9" s="455">
        <v>3173.9504999999999</v>
      </c>
      <c r="G9" s="455">
        <v>2097.0589999999997</v>
      </c>
      <c r="H9" s="455">
        <v>2451.5585000000001</v>
      </c>
      <c r="I9" s="455">
        <v>2866.8634999999999</v>
      </c>
      <c r="J9" s="455">
        <v>3381.8030000000003</v>
      </c>
      <c r="K9" s="455">
        <v>2940.39</v>
      </c>
      <c r="L9" s="455">
        <v>4085.5165000000006</v>
      </c>
      <c r="M9" s="455">
        <v>3587.71</v>
      </c>
      <c r="N9" s="456">
        <v>2540.04</v>
      </c>
      <c r="O9" s="455">
        <v>2955.94</v>
      </c>
      <c r="P9" s="455">
        <v>2507.15</v>
      </c>
      <c r="Q9" s="455">
        <v>3715.93</v>
      </c>
      <c r="R9" s="455">
        <v>1831.38</v>
      </c>
      <c r="S9" s="455">
        <v>1664.98</v>
      </c>
      <c r="T9" s="455">
        <v>3034.37</v>
      </c>
      <c r="U9" s="455">
        <v>3021.82</v>
      </c>
      <c r="V9" s="455">
        <v>1600.62</v>
      </c>
      <c r="W9" s="455">
        <v>1008.89</v>
      </c>
      <c r="X9" s="455">
        <v>1263.81</v>
      </c>
      <c r="Y9" s="455">
        <v>812.13</v>
      </c>
      <c r="Z9" s="307">
        <f t="shared" si="3"/>
        <v>-77.363555025350436</v>
      </c>
    </row>
    <row r="10" spans="1:26" s="246" customFormat="1" x14ac:dyDescent="0.25">
      <c r="A10" s="454" t="s">
        <v>40</v>
      </c>
      <c r="B10" s="456">
        <v>325.59699999999998</v>
      </c>
      <c r="C10" s="455">
        <v>434.94499999999999</v>
      </c>
      <c r="D10" s="455">
        <v>272.56400000000002</v>
      </c>
      <c r="E10" s="455">
        <v>284.28499999999997</v>
      </c>
      <c r="F10" s="455">
        <v>335.55900000000003</v>
      </c>
      <c r="G10" s="455">
        <v>336.49200000000002</v>
      </c>
      <c r="H10" s="455">
        <v>271.51499999999999</v>
      </c>
      <c r="I10" s="455">
        <v>330.59400000000005</v>
      </c>
      <c r="J10" s="455">
        <v>291.09500000000003</v>
      </c>
      <c r="K10" s="455">
        <v>231.11199999999999</v>
      </c>
      <c r="L10" s="455">
        <v>207.83449999999999</v>
      </c>
      <c r="M10" s="455">
        <v>300.98</v>
      </c>
      <c r="N10" s="456">
        <v>359.79</v>
      </c>
      <c r="O10" s="455">
        <v>334.53</v>
      </c>
      <c r="P10" s="455">
        <v>419.32</v>
      </c>
      <c r="Q10" s="455">
        <v>374.76</v>
      </c>
      <c r="R10" s="455">
        <v>413.26</v>
      </c>
      <c r="S10" s="455">
        <v>379.26</v>
      </c>
      <c r="T10" s="455">
        <v>307.16000000000003</v>
      </c>
      <c r="U10" s="455">
        <v>492.11</v>
      </c>
      <c r="V10" s="455">
        <v>304.37</v>
      </c>
      <c r="W10" s="455">
        <v>362.39</v>
      </c>
      <c r="X10" s="455">
        <v>320.63</v>
      </c>
      <c r="Y10" s="455">
        <v>260.41000000000003</v>
      </c>
      <c r="Z10" s="307">
        <f t="shared" si="3"/>
        <v>-13.479300950229245</v>
      </c>
    </row>
    <row r="11" spans="1:26" s="246" customFormat="1" x14ac:dyDescent="0.25">
      <c r="A11" s="454" t="s">
        <v>29</v>
      </c>
      <c r="B11" s="456">
        <v>484.51900000000001</v>
      </c>
      <c r="C11" s="455">
        <v>837.94899999999996</v>
      </c>
      <c r="D11" s="455">
        <v>851.17800000000011</v>
      </c>
      <c r="E11" s="455">
        <v>830.14249999999993</v>
      </c>
      <c r="F11" s="455">
        <v>438.04399999999998</v>
      </c>
      <c r="G11" s="455">
        <v>729.29700000000003</v>
      </c>
      <c r="H11" s="455">
        <v>733.73800000000006</v>
      </c>
      <c r="I11" s="455">
        <v>812.50199999999995</v>
      </c>
      <c r="J11" s="455">
        <v>856.41149999999993</v>
      </c>
      <c r="K11" s="455">
        <v>797.7555000000001</v>
      </c>
      <c r="L11" s="455">
        <v>650.29700000000003</v>
      </c>
      <c r="M11" s="455">
        <v>640.62979999999993</v>
      </c>
      <c r="N11" s="456">
        <v>338.8</v>
      </c>
      <c r="O11" s="455">
        <v>692.47</v>
      </c>
      <c r="P11" s="455">
        <v>559.05999999999995</v>
      </c>
      <c r="Q11" s="455">
        <v>565.4</v>
      </c>
      <c r="R11" s="455">
        <v>1554.27</v>
      </c>
      <c r="S11" s="455">
        <v>1453.71</v>
      </c>
      <c r="T11" s="455">
        <v>1609.26</v>
      </c>
      <c r="U11" s="455">
        <v>783.44</v>
      </c>
      <c r="V11" s="455">
        <v>848.63</v>
      </c>
      <c r="W11" s="455">
        <v>1030.94</v>
      </c>
      <c r="X11" s="455">
        <v>1371.38</v>
      </c>
      <c r="Y11" s="455">
        <v>704.09</v>
      </c>
      <c r="Z11" s="307">
        <f t="shared" si="3"/>
        <v>9.9059082171950372</v>
      </c>
    </row>
    <row r="12" spans="1:26" s="246" customFormat="1" x14ac:dyDescent="0.25">
      <c r="A12" s="454" t="s">
        <v>30</v>
      </c>
      <c r="B12" s="245">
        <v>555.79000000000008</v>
      </c>
      <c r="C12" s="455">
        <v>386.54</v>
      </c>
      <c r="D12" s="455">
        <v>107.98399999999999</v>
      </c>
      <c r="E12" s="455">
        <v>234.74450000000002</v>
      </c>
      <c r="F12" s="455">
        <v>197.374</v>
      </c>
      <c r="G12" s="455">
        <v>848.37800000000004</v>
      </c>
      <c r="H12" s="455">
        <v>603.84799999999996</v>
      </c>
      <c r="I12" s="455">
        <v>0</v>
      </c>
      <c r="J12" s="455">
        <v>78.149000000000001</v>
      </c>
      <c r="K12" s="455">
        <v>371.37</v>
      </c>
      <c r="L12" s="455">
        <v>590.36200000000008</v>
      </c>
      <c r="M12" s="455">
        <v>675.84649999999999</v>
      </c>
      <c r="N12" s="245">
        <v>1500.02</v>
      </c>
      <c r="O12" s="455">
        <v>1277.47</v>
      </c>
      <c r="P12" s="455">
        <v>611.91</v>
      </c>
      <c r="Q12" s="455">
        <v>2586.23</v>
      </c>
      <c r="R12" s="455">
        <v>1437.32</v>
      </c>
      <c r="S12" s="455">
        <v>604.91</v>
      </c>
      <c r="T12" s="455">
        <v>407.92</v>
      </c>
      <c r="U12" s="455">
        <v>163.79</v>
      </c>
      <c r="V12" s="455">
        <v>0</v>
      </c>
      <c r="W12" s="455">
        <v>350.69</v>
      </c>
      <c r="X12" s="455">
        <v>966.97</v>
      </c>
      <c r="Y12" s="455">
        <v>1298.3699999999999</v>
      </c>
      <c r="Z12" s="307">
        <f t="shared" si="3"/>
        <v>92.110190701586816</v>
      </c>
    </row>
    <row r="13" spans="1:26" s="246" customFormat="1" x14ac:dyDescent="0.25">
      <c r="A13" s="454" t="s">
        <v>31</v>
      </c>
      <c r="B13" s="245">
        <v>199.36090000000002</v>
      </c>
      <c r="C13" s="455">
        <v>976.43409999999994</v>
      </c>
      <c r="D13" s="455">
        <v>1405.5785000000001</v>
      </c>
      <c r="E13" s="455">
        <v>375.18899999999996</v>
      </c>
      <c r="F13" s="455">
        <v>398.97800000000001</v>
      </c>
      <c r="G13" s="455">
        <v>292.08699999999999</v>
      </c>
      <c r="H13" s="455">
        <v>404.75650000000002</v>
      </c>
      <c r="I13" s="455">
        <v>181.19100000000003</v>
      </c>
      <c r="J13" s="455">
        <v>0</v>
      </c>
      <c r="K13" s="455">
        <v>55.959499999999991</v>
      </c>
      <c r="L13" s="455">
        <v>508.72550000000001</v>
      </c>
      <c r="M13" s="455">
        <v>174.029</v>
      </c>
      <c r="N13" s="245">
        <v>96.16</v>
      </c>
      <c r="O13" s="455">
        <v>406.33</v>
      </c>
      <c r="P13" s="455">
        <v>431.98</v>
      </c>
      <c r="Q13" s="455">
        <v>339.8</v>
      </c>
      <c r="R13" s="455">
        <v>470.55</v>
      </c>
      <c r="S13" s="455">
        <v>0</v>
      </c>
      <c r="T13" s="455">
        <v>0.54</v>
      </c>
      <c r="U13" s="455">
        <v>0</v>
      </c>
      <c r="V13" s="455">
        <v>0</v>
      </c>
      <c r="W13" s="455">
        <v>149.69999999999999</v>
      </c>
      <c r="X13" s="455">
        <v>486.39</v>
      </c>
      <c r="Y13" s="455">
        <v>665.2</v>
      </c>
      <c r="Z13" s="307">
        <f t="shared" si="3"/>
        <v>282.2351447172598</v>
      </c>
    </row>
    <row r="14" spans="1:26" s="8" customFormat="1" x14ac:dyDescent="0.25">
      <c r="A14" s="461" t="s">
        <v>32</v>
      </c>
      <c r="B14" s="462">
        <v>78.525999999999996</v>
      </c>
      <c r="C14" s="463">
        <v>253.7885</v>
      </c>
      <c r="D14" s="463">
        <v>16519.525400000002</v>
      </c>
      <c r="E14" s="463">
        <v>2099.4845</v>
      </c>
      <c r="F14" s="463">
        <v>1.7</v>
      </c>
      <c r="G14" s="463">
        <v>0</v>
      </c>
      <c r="H14" s="463">
        <v>0</v>
      </c>
      <c r="I14" s="463">
        <v>1333.4048999999998</v>
      </c>
      <c r="J14" s="463">
        <v>351.05</v>
      </c>
      <c r="K14" s="463">
        <v>1074.298</v>
      </c>
      <c r="L14" s="463">
        <v>5032.9720000000007</v>
      </c>
      <c r="M14" s="463">
        <v>70.015500000000003</v>
      </c>
      <c r="N14" s="462">
        <v>7235.48</v>
      </c>
      <c r="O14" s="463">
        <v>8826.81</v>
      </c>
      <c r="P14" s="463">
        <v>3724.52</v>
      </c>
      <c r="Q14" s="463">
        <v>0</v>
      </c>
      <c r="R14" s="463">
        <v>0</v>
      </c>
      <c r="S14" s="463">
        <v>0</v>
      </c>
      <c r="T14" s="463">
        <v>323.88</v>
      </c>
      <c r="U14" s="463">
        <v>0</v>
      </c>
      <c r="V14" s="463">
        <v>0</v>
      </c>
      <c r="W14" s="463">
        <v>422.56</v>
      </c>
      <c r="X14" s="463">
        <v>0</v>
      </c>
      <c r="Y14" s="463">
        <v>0</v>
      </c>
      <c r="Z14" s="464">
        <f t="shared" si="3"/>
        <v>-100</v>
      </c>
    </row>
    <row r="15" spans="1:26" s="246" customFormat="1" x14ac:dyDescent="0.25">
      <c r="A15" s="454" t="s">
        <v>33</v>
      </c>
      <c r="B15" s="456">
        <v>2.637</v>
      </c>
      <c r="C15" s="455">
        <v>0</v>
      </c>
      <c r="D15" s="455">
        <v>0</v>
      </c>
      <c r="E15" s="455">
        <v>5.3500000000000005</v>
      </c>
      <c r="F15" s="455">
        <v>0</v>
      </c>
      <c r="G15" s="455">
        <v>0</v>
      </c>
      <c r="H15" s="455">
        <v>0</v>
      </c>
      <c r="I15" s="455">
        <v>1.76</v>
      </c>
      <c r="J15" s="455">
        <v>49.921999999999997</v>
      </c>
      <c r="K15" s="455">
        <v>49.042999999999999</v>
      </c>
      <c r="L15" s="455">
        <v>1.7</v>
      </c>
      <c r="M15" s="455">
        <v>2E-3</v>
      </c>
      <c r="N15" s="456">
        <v>0</v>
      </c>
      <c r="O15" s="455">
        <v>0.81</v>
      </c>
      <c r="P15" s="455">
        <v>11.93</v>
      </c>
      <c r="Q15" s="455">
        <v>12.13</v>
      </c>
      <c r="R15" s="455">
        <v>2007.25</v>
      </c>
      <c r="S15" s="455">
        <v>1884.98</v>
      </c>
      <c r="T15" s="455">
        <v>601.04999999999995</v>
      </c>
      <c r="U15" s="455">
        <v>31.66</v>
      </c>
      <c r="V15" s="455">
        <v>37.53</v>
      </c>
      <c r="W15" s="455">
        <v>88.19</v>
      </c>
      <c r="X15" s="455">
        <v>19.02</v>
      </c>
      <c r="Y15" s="455">
        <v>0</v>
      </c>
      <c r="Z15" s="307">
        <f t="shared" si="3"/>
        <v>-100</v>
      </c>
    </row>
    <row r="16" spans="1:26" s="246" customFormat="1" x14ac:dyDescent="0.25">
      <c r="A16" s="454" t="s">
        <v>41</v>
      </c>
      <c r="B16" s="456">
        <v>964.11400000010008</v>
      </c>
      <c r="C16" s="455">
        <v>695.39863000000003</v>
      </c>
      <c r="D16" s="455">
        <v>680.96753074100013</v>
      </c>
      <c r="E16" s="455">
        <v>1336.6395529630001</v>
      </c>
      <c r="F16" s="455">
        <v>1298.6820899991997</v>
      </c>
      <c r="G16" s="455">
        <v>1277.8571155549998</v>
      </c>
      <c r="H16" s="455">
        <v>2211.4803554100004</v>
      </c>
      <c r="I16" s="455">
        <v>5336.0400092509244</v>
      </c>
      <c r="J16" s="455">
        <v>6416.8746071260975</v>
      </c>
      <c r="K16" s="455">
        <v>6316.0238859277397</v>
      </c>
      <c r="L16" s="455">
        <v>6350.927652964172</v>
      </c>
      <c r="M16" s="455">
        <v>3645.3438848100604</v>
      </c>
      <c r="N16" s="456">
        <v>1747.41</v>
      </c>
      <c r="O16" s="455">
        <v>373.9</v>
      </c>
      <c r="P16" s="455">
        <v>930.52</v>
      </c>
      <c r="Q16" s="455">
        <v>434.6</v>
      </c>
      <c r="R16" s="455">
        <v>1841.03</v>
      </c>
      <c r="S16" s="455">
        <v>361.78</v>
      </c>
      <c r="T16" s="455">
        <v>1682.09</v>
      </c>
      <c r="U16" s="455">
        <v>2347.79</v>
      </c>
      <c r="V16" s="455">
        <v>3394.79</v>
      </c>
      <c r="W16" s="455">
        <v>2899.1</v>
      </c>
      <c r="X16" s="455">
        <v>2288.4899999999998</v>
      </c>
      <c r="Y16" s="455">
        <v>1591.79</v>
      </c>
      <c r="Z16" s="307">
        <f t="shared" si="3"/>
        <v>-56.333612128257691</v>
      </c>
    </row>
    <row r="17" spans="1:26" s="246" customFormat="1" x14ac:dyDescent="0.25">
      <c r="A17" s="454" t="s">
        <v>34</v>
      </c>
      <c r="B17" s="456">
        <v>75.34</v>
      </c>
      <c r="C17" s="455">
        <v>118.96</v>
      </c>
      <c r="D17" s="455">
        <v>897.923</v>
      </c>
      <c r="E17" s="455">
        <v>58.878999999999998</v>
      </c>
      <c r="F17" s="455">
        <v>6.52</v>
      </c>
      <c r="G17" s="455">
        <v>0</v>
      </c>
      <c r="H17" s="455">
        <v>0</v>
      </c>
      <c r="I17" s="455">
        <v>8863.3261000000002</v>
      </c>
      <c r="J17" s="455">
        <v>2.2130000000000001</v>
      </c>
      <c r="K17" s="455">
        <v>11892.009600000001</v>
      </c>
      <c r="L17" s="455">
        <v>5991.3301999999994</v>
      </c>
      <c r="M17" s="455">
        <v>439.69600000000003</v>
      </c>
      <c r="N17" s="456">
        <v>10531.93</v>
      </c>
      <c r="O17" s="455">
        <v>42124.33</v>
      </c>
      <c r="P17" s="455">
        <v>10067.370000000001</v>
      </c>
      <c r="Q17" s="455">
        <v>0</v>
      </c>
      <c r="R17" s="455">
        <v>4.71</v>
      </c>
      <c r="S17" s="455">
        <v>203.26</v>
      </c>
      <c r="T17" s="455">
        <v>313.19</v>
      </c>
      <c r="U17" s="455">
        <v>175.3</v>
      </c>
      <c r="V17" s="455">
        <v>27.37</v>
      </c>
      <c r="W17" s="455">
        <v>4809.93</v>
      </c>
      <c r="X17" s="455">
        <v>0</v>
      </c>
      <c r="Y17" s="455">
        <v>0</v>
      </c>
      <c r="Z17" s="307">
        <f t="shared" si="3"/>
        <v>-100</v>
      </c>
    </row>
    <row r="18" spans="1:26" s="246" customFormat="1" x14ac:dyDescent="0.25">
      <c r="A18" s="454" t="s">
        <v>42</v>
      </c>
      <c r="B18" s="456">
        <v>2445.8129799999997</v>
      </c>
      <c r="C18" s="455">
        <v>3539.0553069230773</v>
      </c>
      <c r="D18" s="455">
        <v>2921.6199099999999</v>
      </c>
      <c r="E18" s="455">
        <v>3189.5309099999995</v>
      </c>
      <c r="F18" s="455">
        <v>3183.3159999999998</v>
      </c>
      <c r="G18" s="455">
        <v>2958.7711753846011</v>
      </c>
      <c r="H18" s="455">
        <v>2080.6772299999998</v>
      </c>
      <c r="I18" s="455">
        <v>2315.0804299999995</v>
      </c>
      <c r="J18" s="455">
        <v>2101.1503161538458</v>
      </c>
      <c r="K18" s="455">
        <v>2412.4429400000004</v>
      </c>
      <c r="L18" s="455">
        <v>2176.1804300000003</v>
      </c>
      <c r="M18" s="455">
        <v>2182.2393492307688</v>
      </c>
      <c r="N18" s="456">
        <v>5149.0600000000004</v>
      </c>
      <c r="O18" s="455">
        <v>1521.23</v>
      </c>
      <c r="P18" s="455">
        <v>4238.83</v>
      </c>
      <c r="Q18" s="455">
        <v>4491.45</v>
      </c>
      <c r="R18" s="455">
        <v>3721.56</v>
      </c>
      <c r="S18" s="455">
        <v>2836.3</v>
      </c>
      <c r="T18" s="455">
        <v>3322.78</v>
      </c>
      <c r="U18" s="455">
        <v>3176.21</v>
      </c>
      <c r="V18" s="455">
        <v>3867.63</v>
      </c>
      <c r="W18" s="455">
        <v>3414.98</v>
      </c>
      <c r="X18" s="455">
        <v>2933.62</v>
      </c>
      <c r="Y18" s="455">
        <v>3341.83</v>
      </c>
      <c r="Z18" s="307">
        <f t="shared" si="3"/>
        <v>53.137647397751422</v>
      </c>
    </row>
    <row r="19" spans="1:26" s="246" customFormat="1" x14ac:dyDescent="0.25">
      <c r="A19" s="454" t="s">
        <v>43</v>
      </c>
      <c r="B19" s="456">
        <v>4757.2584999999999</v>
      </c>
      <c r="C19" s="455">
        <v>4211.9585000000006</v>
      </c>
      <c r="D19" s="455">
        <v>4262.2245000000003</v>
      </c>
      <c r="E19" s="455">
        <v>2746.4740000000002</v>
      </c>
      <c r="F19" s="455">
        <v>3194.192</v>
      </c>
      <c r="G19" s="455">
        <v>3069.4578550000001</v>
      </c>
      <c r="H19" s="455">
        <v>2436.7024999999999</v>
      </c>
      <c r="I19" s="455">
        <v>2408.9549999999999</v>
      </c>
      <c r="J19" s="455">
        <v>267.07600000000002</v>
      </c>
      <c r="K19" s="455">
        <v>2759.1040000000003</v>
      </c>
      <c r="L19" s="455">
        <v>1597.6395000000002</v>
      </c>
      <c r="M19" s="455">
        <v>3165.5337999999997</v>
      </c>
      <c r="N19" s="456">
        <v>5313.7</v>
      </c>
      <c r="O19" s="455">
        <v>4869.1499999999996</v>
      </c>
      <c r="P19" s="455">
        <v>3817.77</v>
      </c>
      <c r="Q19" s="455">
        <v>2792.38</v>
      </c>
      <c r="R19" s="455">
        <v>2756.55</v>
      </c>
      <c r="S19" s="455">
        <v>2493.4499999999998</v>
      </c>
      <c r="T19" s="455">
        <v>1957.11</v>
      </c>
      <c r="U19" s="455">
        <v>2778.63</v>
      </c>
      <c r="V19" s="455">
        <v>1012.09</v>
      </c>
      <c r="W19" s="455">
        <v>976.96</v>
      </c>
      <c r="X19" s="455">
        <v>405.57</v>
      </c>
      <c r="Y19" s="455">
        <v>1180.4100000000001</v>
      </c>
      <c r="Z19" s="307">
        <f t="shared" si="3"/>
        <v>-62.710554535857419</v>
      </c>
    </row>
    <row r="20" spans="1:26" s="246" customFormat="1" x14ac:dyDescent="0.25">
      <c r="A20" s="454" t="s">
        <v>44</v>
      </c>
      <c r="B20" s="245">
        <v>0</v>
      </c>
      <c r="C20" s="455">
        <v>4.7786999999999997</v>
      </c>
      <c r="D20" s="455">
        <v>0</v>
      </c>
      <c r="E20" s="455">
        <v>21.123000000000001</v>
      </c>
      <c r="F20" s="455">
        <v>133.1208</v>
      </c>
      <c r="G20" s="455">
        <v>291.82330000000002</v>
      </c>
      <c r="H20" s="455">
        <v>169.9864</v>
      </c>
      <c r="I20" s="455">
        <v>53.700499999999998</v>
      </c>
      <c r="J20" s="455">
        <v>0</v>
      </c>
      <c r="K20" s="455">
        <v>48.262999999999998</v>
      </c>
      <c r="L20" s="455">
        <v>22.082999999999998</v>
      </c>
      <c r="M20" s="455">
        <v>60.775999999999996</v>
      </c>
      <c r="N20" s="245">
        <v>32.53</v>
      </c>
      <c r="O20" s="455">
        <v>3.23</v>
      </c>
      <c r="P20" s="455">
        <v>47.44</v>
      </c>
      <c r="Q20" s="455">
        <v>188.81</v>
      </c>
      <c r="R20" s="455">
        <v>124.49</v>
      </c>
      <c r="S20" s="455">
        <v>19.53</v>
      </c>
      <c r="T20" s="455">
        <v>58.62</v>
      </c>
      <c r="U20" s="455">
        <v>236.29</v>
      </c>
      <c r="V20" s="455">
        <v>4.49</v>
      </c>
      <c r="W20" s="455">
        <v>23.55</v>
      </c>
      <c r="X20" s="455">
        <v>6.6</v>
      </c>
      <c r="Y20" s="455">
        <v>68.77</v>
      </c>
      <c r="Z20" s="307">
        <f t="shared" si="3"/>
        <v>13.153218375674602</v>
      </c>
    </row>
    <row r="21" spans="1:26" s="246" customFormat="1" x14ac:dyDescent="0.25">
      <c r="A21" s="454" t="s">
        <v>45</v>
      </c>
      <c r="B21" s="245">
        <v>10544.299665229999</v>
      </c>
      <c r="C21" s="455">
        <v>4455.2199743499987</v>
      </c>
      <c r="D21" s="455">
        <v>543.76601700000003</v>
      </c>
      <c r="E21" s="455">
        <v>109.72</v>
      </c>
      <c r="F21" s="455">
        <v>204.43120099999999</v>
      </c>
      <c r="G21" s="455">
        <v>223.22000000000003</v>
      </c>
      <c r="H21" s="455">
        <v>6.68</v>
      </c>
      <c r="I21" s="455">
        <v>9.52</v>
      </c>
      <c r="J21" s="455">
        <v>18.448</v>
      </c>
      <c r="K21" s="455">
        <v>2841.0058906999998</v>
      </c>
      <c r="L21" s="455">
        <v>1734.3928135500003</v>
      </c>
      <c r="M21" s="455">
        <v>4192.946622649999</v>
      </c>
      <c r="N21" s="245">
        <v>3511.47</v>
      </c>
      <c r="O21" s="455">
        <v>885.74</v>
      </c>
      <c r="P21" s="455">
        <v>213.37</v>
      </c>
      <c r="Q21" s="455">
        <v>157.09</v>
      </c>
      <c r="R21" s="455">
        <v>4.62</v>
      </c>
      <c r="S21" s="455">
        <v>138.06</v>
      </c>
      <c r="T21" s="455">
        <v>0</v>
      </c>
      <c r="U21" s="455">
        <v>74.12</v>
      </c>
      <c r="V21" s="455">
        <v>0</v>
      </c>
      <c r="W21" s="455">
        <v>675.81</v>
      </c>
      <c r="X21" s="455">
        <v>1840.99</v>
      </c>
      <c r="Y21" s="455">
        <v>9327.42</v>
      </c>
      <c r="Z21" s="307">
        <f t="shared" si="3"/>
        <v>122.45501408517678</v>
      </c>
    </row>
    <row r="22" spans="1:26" s="246" customFormat="1" x14ac:dyDescent="0.25">
      <c r="A22" s="454" t="s">
        <v>27</v>
      </c>
      <c r="B22" s="465">
        <v>12.45</v>
      </c>
      <c r="C22" s="455">
        <v>4.3151000000000002</v>
      </c>
      <c r="D22" s="455">
        <v>6.4450000000000003</v>
      </c>
      <c r="E22" s="455">
        <v>0</v>
      </c>
      <c r="F22" s="455">
        <v>0</v>
      </c>
      <c r="G22" s="455">
        <v>0</v>
      </c>
      <c r="H22" s="455">
        <v>28.039549999999998</v>
      </c>
      <c r="I22" s="455">
        <v>0</v>
      </c>
      <c r="J22" s="455">
        <v>0</v>
      </c>
      <c r="K22" s="455">
        <v>0</v>
      </c>
      <c r="L22" s="455">
        <v>0</v>
      </c>
      <c r="M22" s="455">
        <v>0</v>
      </c>
      <c r="N22" s="465">
        <v>0</v>
      </c>
      <c r="O22" s="455">
        <v>0</v>
      </c>
      <c r="P22" s="455" t="s">
        <v>28</v>
      </c>
      <c r="Q22" s="455">
        <v>0</v>
      </c>
      <c r="R22" s="455">
        <v>0</v>
      </c>
      <c r="S22" s="455">
        <v>0</v>
      </c>
      <c r="T22" s="455">
        <v>82.49</v>
      </c>
      <c r="U22" s="455">
        <v>7.48</v>
      </c>
      <c r="V22" s="455">
        <v>11.94</v>
      </c>
      <c r="W22" s="455">
        <v>0</v>
      </c>
      <c r="X22" s="455">
        <v>0</v>
      </c>
      <c r="Y22" s="455">
        <v>0</v>
      </c>
      <c r="Z22" s="307" t="str">
        <f t="shared" si="3"/>
        <v>-</v>
      </c>
    </row>
    <row r="23" spans="1:26" s="246" customFormat="1" x14ac:dyDescent="0.25">
      <c r="A23" s="454" t="s">
        <v>36</v>
      </c>
      <c r="B23" s="456">
        <v>10687.376009999998</v>
      </c>
      <c r="C23" s="455">
        <v>40145.597810000007</v>
      </c>
      <c r="D23" s="455">
        <v>39789.867445000003</v>
      </c>
      <c r="E23" s="455">
        <v>59146.672924999999</v>
      </c>
      <c r="F23" s="455">
        <v>56550.324194999994</v>
      </c>
      <c r="G23" s="455">
        <v>60348.383350000004</v>
      </c>
      <c r="H23" s="455">
        <v>21482.041050000007</v>
      </c>
      <c r="I23" s="455">
        <v>8400.2948500000002</v>
      </c>
      <c r="J23" s="455">
        <v>5911.7648099999997</v>
      </c>
      <c r="K23" s="455">
        <v>7261.5248650000021</v>
      </c>
      <c r="L23" s="455">
        <v>5458.644229999999</v>
      </c>
      <c r="M23" s="455">
        <v>3963.9965499999998</v>
      </c>
      <c r="N23" s="456">
        <v>43944.59</v>
      </c>
      <c r="O23" s="455">
        <v>42802.3</v>
      </c>
      <c r="P23" s="455">
        <v>60667.89</v>
      </c>
      <c r="Q23" s="455">
        <v>33309.550000000003</v>
      </c>
      <c r="R23" s="455">
        <v>26956.73</v>
      </c>
      <c r="S23" s="455">
        <v>56833.38</v>
      </c>
      <c r="T23" s="455">
        <v>51064.9</v>
      </c>
      <c r="U23" s="455">
        <v>42877.72</v>
      </c>
      <c r="V23" s="455">
        <v>31753.66</v>
      </c>
      <c r="W23" s="455">
        <v>29167.49</v>
      </c>
      <c r="X23" s="455">
        <v>20927.48</v>
      </c>
      <c r="Y23" s="455">
        <v>11409.11</v>
      </c>
      <c r="Z23" s="307">
        <f t="shared" si="3"/>
        <v>187.81836351497333</v>
      </c>
    </row>
    <row r="24" spans="1:26" s="246" customFormat="1" x14ac:dyDescent="0.25">
      <c r="A24" s="454" t="s">
        <v>37</v>
      </c>
      <c r="B24" s="456">
        <v>80.899675000000116</v>
      </c>
      <c r="C24" s="455">
        <v>18.445500000000038</v>
      </c>
      <c r="D24" s="455">
        <v>16.90949999999998</v>
      </c>
      <c r="E24" s="455">
        <v>36.042699999999968</v>
      </c>
      <c r="F24" s="455">
        <v>97.803274999999985</v>
      </c>
      <c r="G24" s="455">
        <v>115.50490000000002</v>
      </c>
      <c r="H24" s="455">
        <v>152.43049999999994</v>
      </c>
      <c r="I24" s="455">
        <v>161.07150000000001</v>
      </c>
      <c r="J24" s="455">
        <v>172.89550000000008</v>
      </c>
      <c r="K24" s="455">
        <v>104.31400000000008</v>
      </c>
      <c r="L24" s="455">
        <v>11.576499999999896</v>
      </c>
      <c r="M24" s="455">
        <v>9.9359999999999218</v>
      </c>
      <c r="N24" s="456">
        <v>12.3</v>
      </c>
      <c r="O24" s="455">
        <v>13.08</v>
      </c>
      <c r="P24" s="455">
        <v>27.01</v>
      </c>
      <c r="Q24" s="455">
        <v>55.48</v>
      </c>
      <c r="R24" s="455">
        <v>32.5</v>
      </c>
      <c r="S24" s="455">
        <v>224.59</v>
      </c>
      <c r="T24" s="455">
        <v>108.06</v>
      </c>
      <c r="U24" s="455">
        <v>168.29</v>
      </c>
      <c r="V24" s="455">
        <v>185.67</v>
      </c>
      <c r="W24" s="455">
        <v>132.22999999999999</v>
      </c>
      <c r="X24" s="455">
        <v>5.36</v>
      </c>
      <c r="Y24" s="455">
        <v>19.690000000000001</v>
      </c>
      <c r="Z24" s="307">
        <f t="shared" si="3"/>
        <v>98.168276972626373</v>
      </c>
    </row>
    <row r="25" spans="1:26" x14ac:dyDescent="0.25">
      <c r="A25" s="47" t="s">
        <v>38</v>
      </c>
      <c r="B25" s="350">
        <v>1473.2895099999996</v>
      </c>
      <c r="C25" s="252">
        <v>838.97739000000024</v>
      </c>
      <c r="D25" s="252">
        <v>849.47578000000021</v>
      </c>
      <c r="E25" s="252">
        <v>578.28929000000016</v>
      </c>
      <c r="F25" s="252">
        <v>622.7145099999999</v>
      </c>
      <c r="G25" s="252">
        <v>918.15781999999979</v>
      </c>
      <c r="H25" s="252">
        <v>533.34402999999998</v>
      </c>
      <c r="I25" s="252">
        <v>647.62581999999986</v>
      </c>
      <c r="J25" s="252">
        <v>734.9182800000001</v>
      </c>
      <c r="K25" s="252">
        <v>983.25943400000006</v>
      </c>
      <c r="L25" s="252">
        <v>1806.5172883694665</v>
      </c>
      <c r="M25" s="252">
        <v>1678.9043399999996</v>
      </c>
      <c r="N25" s="350">
        <v>942.98</v>
      </c>
      <c r="O25" s="252">
        <v>181.19</v>
      </c>
      <c r="P25" s="252">
        <v>284.22000000000003</v>
      </c>
      <c r="Q25" s="252">
        <v>2824.74</v>
      </c>
      <c r="R25" s="252">
        <v>398.19</v>
      </c>
      <c r="S25" s="252">
        <v>1172.95</v>
      </c>
      <c r="T25" s="252">
        <v>2387.1999999999998</v>
      </c>
      <c r="U25" s="252">
        <v>1433.49</v>
      </c>
      <c r="V25" s="252">
        <v>1556.64</v>
      </c>
      <c r="W25" s="252">
        <v>2584.5500000000002</v>
      </c>
      <c r="X25" s="252">
        <v>1919.28</v>
      </c>
      <c r="Y25" s="252">
        <v>1476</v>
      </c>
      <c r="Z25" s="351">
        <f t="shared" si="3"/>
        <v>-12.085521203667838</v>
      </c>
    </row>
    <row r="26" spans="1:26" x14ac:dyDescent="0.25">
      <c r="A26" s="2" t="s">
        <v>23</v>
      </c>
      <c r="R26" s="251"/>
      <c r="S26" s="251"/>
      <c r="T26" s="251"/>
      <c r="U26" s="251"/>
      <c r="V26" s="251"/>
      <c r="W26" s="251"/>
      <c r="X26" s="251"/>
      <c r="Y26" s="251"/>
    </row>
    <row r="27" spans="1:26" x14ac:dyDescent="0.25">
      <c r="A27" s="2" t="s">
        <v>24</v>
      </c>
      <c r="I27" s="194"/>
      <c r="J27" s="194"/>
      <c r="K27" s="194"/>
      <c r="R27" s="251"/>
      <c r="S27" s="251"/>
      <c r="T27" s="251"/>
      <c r="U27" s="251"/>
      <c r="V27" s="251"/>
      <c r="W27" s="251"/>
      <c r="X27" s="251"/>
      <c r="Y27" s="251"/>
    </row>
    <row r="28" spans="1:26" x14ac:dyDescent="0.25">
      <c r="A28" s="3" t="s">
        <v>206</v>
      </c>
      <c r="B28" s="194"/>
      <c r="R28" s="251"/>
      <c r="S28" s="251"/>
      <c r="T28" s="251"/>
      <c r="U28" s="251"/>
      <c r="V28" s="251"/>
      <c r="W28" s="251"/>
      <c r="X28" s="251"/>
      <c r="Y28" s="251"/>
    </row>
    <row r="29" spans="1:26" x14ac:dyDescent="0.25">
      <c r="A29" s="7"/>
      <c r="B29" s="194"/>
      <c r="R29" s="251"/>
      <c r="S29" s="251"/>
      <c r="T29" s="251"/>
      <c r="U29" s="251"/>
      <c r="V29" s="251"/>
      <c r="W29" s="251"/>
      <c r="X29" s="251"/>
      <c r="Y29" s="251"/>
    </row>
    <row r="30" spans="1:26" x14ac:dyDescent="0.25">
      <c r="B30" s="194"/>
      <c r="C30" s="18"/>
      <c r="N30" s="194"/>
      <c r="O30" s="195"/>
      <c r="P30" s="194"/>
      <c r="R30" s="251"/>
      <c r="S30" s="251"/>
      <c r="T30" s="251"/>
      <c r="U30" s="251"/>
      <c r="V30" s="251"/>
      <c r="W30" s="251"/>
      <c r="X30" s="251"/>
      <c r="Y30" s="251"/>
    </row>
    <row r="31" spans="1:26" x14ac:dyDescent="0.25">
      <c r="B31" s="194"/>
      <c r="C31" s="18"/>
      <c r="N31" s="194"/>
      <c r="O31" s="195"/>
      <c r="P31" s="194"/>
      <c r="R31" s="251"/>
      <c r="S31" s="251"/>
      <c r="T31" s="251"/>
      <c r="U31" s="251"/>
      <c r="V31" s="251"/>
      <c r="W31" s="251"/>
      <c r="X31" s="251"/>
      <c r="Y31" s="251"/>
    </row>
    <row r="32" spans="1:26" x14ac:dyDescent="0.25">
      <c r="B32" s="194"/>
      <c r="O32" s="195"/>
      <c r="P32" s="194"/>
      <c r="R32" s="251"/>
      <c r="S32" s="251"/>
      <c r="T32" s="251"/>
      <c r="U32" s="251"/>
      <c r="V32" s="251"/>
      <c r="W32" s="251"/>
      <c r="X32" s="251"/>
      <c r="Y32" s="251"/>
    </row>
    <row r="33" spans="2:25" x14ac:dyDescent="0.25">
      <c r="B33" s="194"/>
      <c r="R33" s="251"/>
      <c r="S33" s="251"/>
      <c r="T33" s="251"/>
      <c r="U33" s="251"/>
      <c r="V33" s="251"/>
      <c r="W33" s="251"/>
      <c r="X33" s="251"/>
      <c r="Y33" s="251"/>
    </row>
    <row r="34" spans="2:25" x14ac:dyDescent="0.25">
      <c r="N34" s="195"/>
      <c r="R34" s="251"/>
      <c r="S34" s="251"/>
      <c r="T34" s="251"/>
      <c r="U34" s="251"/>
      <c r="V34" s="251"/>
      <c r="W34" s="251"/>
      <c r="X34" s="251"/>
      <c r="Y34" s="251"/>
    </row>
    <row r="35" spans="2:25" x14ac:dyDescent="0.25">
      <c r="R35" s="251"/>
      <c r="S35" s="251"/>
      <c r="T35" s="251"/>
      <c r="U35" s="251"/>
      <c r="V35" s="251"/>
      <c r="W35" s="251"/>
      <c r="X35" s="251"/>
      <c r="Y35" s="251"/>
    </row>
    <row r="73" spans="1:1" x14ac:dyDescent="0.25">
      <c r="A73" s="292" t="s">
        <v>228</v>
      </c>
    </row>
  </sheetData>
  <mergeCells count="3">
    <mergeCell ref="A6:A7"/>
    <mergeCell ref="N6:Z6"/>
    <mergeCell ref="B6:M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6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P15" sqref="P15"/>
    </sheetView>
  </sheetViews>
  <sheetFormatPr baseColWidth="10" defaultRowHeight="12.75" x14ac:dyDescent="0.2"/>
  <cols>
    <col min="1" max="1" width="14.5703125" style="18" customWidth="1"/>
    <col min="2" max="3" width="8.7109375" style="18" bestFit="1" customWidth="1"/>
    <col min="4" max="13" width="8.7109375" style="280" bestFit="1" customWidth="1"/>
    <col min="14" max="14" width="6.42578125" style="280" bestFit="1" customWidth="1"/>
    <col min="15" max="16" width="9.7109375" style="280" bestFit="1" customWidth="1"/>
    <col min="17" max="19" width="7.7109375" style="280" bestFit="1" customWidth="1"/>
    <col min="20" max="25" width="7.7109375" style="280" customWidth="1"/>
    <col min="26" max="26" width="9" style="18" bestFit="1" customWidth="1"/>
    <col min="27" max="16384" width="11.42578125" style="18"/>
  </cols>
  <sheetData>
    <row r="1" spans="1:26" x14ac:dyDescent="0.2">
      <c r="A1" s="66" t="s">
        <v>198</v>
      </c>
    </row>
    <row r="3" spans="1:26" x14ac:dyDescent="0.2">
      <c r="A3" s="14" t="s">
        <v>46</v>
      </c>
    </row>
    <row r="4" spans="1:26" ht="15" customHeight="1" x14ac:dyDescent="0.2">
      <c r="A4" s="53" t="s">
        <v>244</v>
      </c>
    </row>
    <row r="5" spans="1:26" x14ac:dyDescent="0.2">
      <c r="A5" s="54" t="s">
        <v>209</v>
      </c>
    </row>
    <row r="6" spans="1:26" x14ac:dyDescent="0.2">
      <c r="A6" s="525" t="s">
        <v>200</v>
      </c>
      <c r="B6" s="527">
        <v>2018</v>
      </c>
      <c r="C6" s="528"/>
      <c r="D6" s="528"/>
      <c r="E6" s="529"/>
      <c r="F6" s="529"/>
      <c r="G6" s="529"/>
      <c r="H6" s="529"/>
      <c r="I6" s="529"/>
      <c r="J6" s="529"/>
      <c r="K6" s="529"/>
      <c r="L6" s="529"/>
      <c r="M6" s="529"/>
      <c r="N6" s="530">
        <v>2019</v>
      </c>
      <c r="O6" s="527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2"/>
    </row>
    <row r="7" spans="1:26" ht="28.5" customHeight="1" x14ac:dyDescent="0.2">
      <c r="A7" s="526"/>
      <c r="B7" s="402" t="s">
        <v>1</v>
      </c>
      <c r="C7" s="484" t="s">
        <v>2</v>
      </c>
      <c r="D7" s="484" t="s">
        <v>3</v>
      </c>
      <c r="E7" s="484" t="s">
        <v>4</v>
      </c>
      <c r="F7" s="484" t="s">
        <v>5</v>
      </c>
      <c r="G7" s="484" t="s">
        <v>6</v>
      </c>
      <c r="H7" s="484" t="s">
        <v>7</v>
      </c>
      <c r="I7" s="484" t="s">
        <v>8</v>
      </c>
      <c r="J7" s="484" t="s">
        <v>9</v>
      </c>
      <c r="K7" s="484" t="s">
        <v>10</v>
      </c>
      <c r="L7" s="484" t="s">
        <v>11</v>
      </c>
      <c r="M7" s="484" t="s">
        <v>12</v>
      </c>
      <c r="N7" s="402" t="s">
        <v>1</v>
      </c>
      <c r="O7" s="397" t="s">
        <v>2</v>
      </c>
      <c r="P7" s="397" t="s">
        <v>3</v>
      </c>
      <c r="Q7" s="397" t="s">
        <v>4</v>
      </c>
      <c r="R7" s="428" t="s">
        <v>5</v>
      </c>
      <c r="S7" s="436" t="s">
        <v>6</v>
      </c>
      <c r="T7" s="437" t="s">
        <v>7</v>
      </c>
      <c r="U7" s="439" t="s">
        <v>8</v>
      </c>
      <c r="V7" s="445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6" x14ac:dyDescent="0.2">
      <c r="A8" s="35" t="s">
        <v>13</v>
      </c>
      <c r="B8" s="352">
        <f t="shared" ref="B8:D8" si="0">SUM(B9:B19)</f>
        <v>6113.973616814983</v>
      </c>
      <c r="C8" s="232">
        <f t="shared" si="0"/>
        <v>4260.6491761948291</v>
      </c>
      <c r="D8" s="232">
        <f t="shared" si="0"/>
        <v>7147.9274520910576</v>
      </c>
      <c r="E8" s="232">
        <f t="shared" ref="E8:N8" si="1">SUM(E9:E19)</f>
        <v>6000.607315028321</v>
      </c>
      <c r="F8" s="232">
        <f t="shared" si="1"/>
        <v>6027.5545877296281</v>
      </c>
      <c r="G8" s="232">
        <f t="shared" si="1"/>
        <v>5799.675696466853</v>
      </c>
      <c r="H8" s="232">
        <f t="shared" si="1"/>
        <v>5684.2318614389478</v>
      </c>
      <c r="I8" s="232">
        <f t="shared" si="1"/>
        <v>5977.0519840721336</v>
      </c>
      <c r="J8" s="232">
        <f t="shared" si="1"/>
        <v>5631.6795500820226</v>
      </c>
      <c r="K8" s="232">
        <f t="shared" si="1"/>
        <v>4877.0606774555681</v>
      </c>
      <c r="L8" s="232">
        <f t="shared" si="1"/>
        <v>4839.3341705050198</v>
      </c>
      <c r="M8" s="232">
        <f t="shared" si="1"/>
        <v>3860.875752120638</v>
      </c>
      <c r="N8" s="352">
        <f t="shared" si="1"/>
        <v>2231.9300000000003</v>
      </c>
      <c r="O8" s="232">
        <f t="shared" ref="O8:W8" si="2">+SUM(O9:O19)</f>
        <v>1225.8799999999999</v>
      </c>
      <c r="P8" s="232">
        <f t="shared" si="2"/>
        <v>909.00999999999988</v>
      </c>
      <c r="Q8" s="232">
        <f t="shared" si="2"/>
        <v>1586.32</v>
      </c>
      <c r="R8" s="232">
        <f t="shared" si="2"/>
        <v>1413.68</v>
      </c>
      <c r="S8" s="232">
        <f t="shared" si="2"/>
        <v>1709.57</v>
      </c>
      <c r="T8" s="232">
        <f t="shared" si="2"/>
        <v>1462.45</v>
      </c>
      <c r="U8" s="232">
        <f t="shared" si="2"/>
        <v>1747.1</v>
      </c>
      <c r="V8" s="232">
        <f t="shared" si="2"/>
        <v>1609.83</v>
      </c>
      <c r="W8" s="232">
        <f t="shared" si="2"/>
        <v>2852.8799999999997</v>
      </c>
      <c r="X8" s="232">
        <f>+SUM(X9:X19)</f>
        <v>2085.6800000000003</v>
      </c>
      <c r="Y8" s="232">
        <f>+SUM(Y9:Y19)</f>
        <v>1727.82</v>
      </c>
      <c r="Z8" s="33">
        <f t="shared" ref="Z8:Z19" si="3">+IFERROR((Y8/M8-1)*100,"-")</f>
        <v>-55.247977118896621</v>
      </c>
    </row>
    <row r="9" spans="1:26" x14ac:dyDescent="0.2">
      <c r="A9" s="67" t="s">
        <v>21</v>
      </c>
      <c r="B9" s="353">
        <v>1873.1400000000003</v>
      </c>
      <c r="C9" s="249">
        <v>1831.7359999999999</v>
      </c>
      <c r="D9" s="249">
        <v>1057.491</v>
      </c>
      <c r="E9" s="249">
        <v>1164.9846</v>
      </c>
      <c r="F9" s="249">
        <v>1471.9214999999999</v>
      </c>
      <c r="G9" s="249">
        <v>1368.721</v>
      </c>
      <c r="H9" s="249">
        <v>1657.1296</v>
      </c>
      <c r="I9" s="249">
        <v>1953.9259999999999</v>
      </c>
      <c r="J9" s="249">
        <v>1506.88</v>
      </c>
      <c r="K9" s="249">
        <v>1921.633</v>
      </c>
      <c r="L9" s="249">
        <v>2175.433</v>
      </c>
      <c r="M9" s="249">
        <v>1289.585</v>
      </c>
      <c r="N9" s="353">
        <v>2036.93</v>
      </c>
      <c r="O9" s="249">
        <v>981.28</v>
      </c>
      <c r="P9" s="249">
        <v>674.31</v>
      </c>
      <c r="Q9" s="249">
        <v>1396.94</v>
      </c>
      <c r="R9" s="249">
        <v>1226.18</v>
      </c>
      <c r="S9" s="249">
        <v>1523.2</v>
      </c>
      <c r="T9" s="249">
        <v>1257.29</v>
      </c>
      <c r="U9" s="249">
        <v>1576.01</v>
      </c>
      <c r="V9" s="249">
        <v>1473.31</v>
      </c>
      <c r="W9" s="249">
        <v>2378.06</v>
      </c>
      <c r="X9" s="249">
        <v>1931.43</v>
      </c>
      <c r="Y9" s="249">
        <v>1542.33</v>
      </c>
      <c r="Z9" s="358">
        <f t="shared" si="3"/>
        <v>19.598940744503057</v>
      </c>
    </row>
    <row r="10" spans="1:26" x14ac:dyDescent="0.2">
      <c r="A10" s="67" t="s">
        <v>32</v>
      </c>
      <c r="B10" s="353">
        <v>200.62770039667024</v>
      </c>
      <c r="C10" s="249">
        <v>217.74921069942081</v>
      </c>
      <c r="D10" s="249">
        <v>170.70327369083998</v>
      </c>
      <c r="E10" s="249">
        <v>127.39561411471371</v>
      </c>
      <c r="F10" s="249">
        <v>176.16793827308607</v>
      </c>
      <c r="G10" s="249">
        <v>198.04295606282278</v>
      </c>
      <c r="H10" s="249">
        <v>82.506705488037994</v>
      </c>
      <c r="I10" s="249">
        <v>117.99774438758217</v>
      </c>
      <c r="J10" s="249">
        <v>124.08146825905541</v>
      </c>
      <c r="K10" s="249">
        <v>129.68323700118142</v>
      </c>
      <c r="L10" s="249">
        <v>98.799084491064789</v>
      </c>
      <c r="M10" s="249">
        <v>67.777903472299613</v>
      </c>
      <c r="N10" s="353">
        <v>16</v>
      </c>
      <c r="O10" s="249">
        <v>26.25</v>
      </c>
      <c r="P10" s="249">
        <v>17.5</v>
      </c>
      <c r="Q10" s="249">
        <v>0</v>
      </c>
      <c r="R10" s="249">
        <v>0</v>
      </c>
      <c r="S10" s="249">
        <v>8.5</v>
      </c>
      <c r="T10" s="249">
        <v>7.4</v>
      </c>
      <c r="U10" s="249">
        <v>6.1</v>
      </c>
      <c r="V10" s="249">
        <v>6.6</v>
      </c>
      <c r="W10" s="249">
        <v>5</v>
      </c>
      <c r="X10" s="249">
        <v>7</v>
      </c>
      <c r="Y10" s="249">
        <v>9.5</v>
      </c>
      <c r="Z10" s="358">
        <f t="shared" si="3"/>
        <v>-85.983632550861373</v>
      </c>
    </row>
    <row r="11" spans="1:26" x14ac:dyDescent="0.2">
      <c r="A11" s="492" t="s">
        <v>47</v>
      </c>
      <c r="B11" s="354">
        <v>0</v>
      </c>
      <c r="C11" s="249">
        <v>0</v>
      </c>
      <c r="D11" s="249">
        <v>0</v>
      </c>
      <c r="E11" s="249">
        <v>0</v>
      </c>
      <c r="F11" s="249">
        <v>0</v>
      </c>
      <c r="G11" s="249">
        <v>0</v>
      </c>
      <c r="H11" s="249">
        <v>0</v>
      </c>
      <c r="I11" s="249">
        <v>0</v>
      </c>
      <c r="J11" s="249">
        <v>0</v>
      </c>
      <c r="K11" s="249">
        <v>0</v>
      </c>
      <c r="L11" s="249">
        <v>0</v>
      </c>
      <c r="M11" s="249">
        <v>0</v>
      </c>
      <c r="N11" s="354">
        <v>0</v>
      </c>
      <c r="O11" s="249">
        <v>2.25</v>
      </c>
      <c r="P11" s="249">
        <v>1</v>
      </c>
      <c r="Q11" s="249">
        <v>2.5</v>
      </c>
      <c r="R11" s="249">
        <v>4</v>
      </c>
      <c r="S11" s="249">
        <v>2.5</v>
      </c>
      <c r="T11" s="249">
        <v>0</v>
      </c>
      <c r="U11" s="249">
        <v>2</v>
      </c>
      <c r="V11" s="249">
        <v>3.8</v>
      </c>
      <c r="W11" s="249">
        <v>5.2</v>
      </c>
      <c r="X11" s="249">
        <v>1.85</v>
      </c>
      <c r="Y11" s="249">
        <v>2.5</v>
      </c>
      <c r="Z11" s="358" t="str">
        <f t="shared" si="3"/>
        <v>-</v>
      </c>
    </row>
    <row r="12" spans="1:26" x14ac:dyDescent="0.2">
      <c r="A12" s="67" t="s">
        <v>34</v>
      </c>
      <c r="B12" s="354">
        <v>37.381504237727945</v>
      </c>
      <c r="C12" s="249">
        <v>29.257696981573755</v>
      </c>
      <c r="D12" s="249">
        <v>35.205163253237927</v>
      </c>
      <c r="E12" s="249">
        <v>124.78926705303415</v>
      </c>
      <c r="F12" s="249">
        <v>82.516275787888986</v>
      </c>
      <c r="G12" s="249">
        <v>71.945156512066632</v>
      </c>
      <c r="H12" s="249">
        <v>9.4787743704647784</v>
      </c>
      <c r="I12" s="249">
        <v>12.392553209203475</v>
      </c>
      <c r="J12" s="249">
        <v>63.953248709517879</v>
      </c>
      <c r="K12" s="249">
        <v>59.249339867794589</v>
      </c>
      <c r="L12" s="249">
        <v>57.349173138340262</v>
      </c>
      <c r="M12" s="249">
        <v>85.081498211955534</v>
      </c>
      <c r="N12" s="354">
        <v>25</v>
      </c>
      <c r="O12" s="249">
        <v>35.5</v>
      </c>
      <c r="P12" s="249">
        <v>15.55</v>
      </c>
      <c r="Q12" s="249">
        <v>0</v>
      </c>
      <c r="R12" s="249">
        <v>0</v>
      </c>
      <c r="S12" s="249">
        <v>12.6</v>
      </c>
      <c r="T12" s="249">
        <v>15</v>
      </c>
      <c r="U12" s="249">
        <v>15</v>
      </c>
      <c r="V12" s="249">
        <v>5.8</v>
      </c>
      <c r="W12" s="249">
        <v>7.8</v>
      </c>
      <c r="X12" s="249">
        <v>2.2000000000000002</v>
      </c>
      <c r="Y12" s="249">
        <v>0</v>
      </c>
      <c r="Z12" s="34">
        <f t="shared" si="3"/>
        <v>-100</v>
      </c>
    </row>
    <row r="13" spans="1:26" x14ac:dyDescent="0.2">
      <c r="A13" s="67" t="s">
        <v>48</v>
      </c>
      <c r="B13" s="353">
        <v>187.9853292032829</v>
      </c>
      <c r="C13" s="249">
        <v>209.80165559770859</v>
      </c>
      <c r="D13" s="249">
        <v>198.18128879004328</v>
      </c>
      <c r="E13" s="249">
        <v>142.75761500231374</v>
      </c>
      <c r="F13" s="249">
        <v>194.08137806109713</v>
      </c>
      <c r="G13" s="249">
        <v>158.05545975243859</v>
      </c>
      <c r="H13" s="249">
        <v>140.37765933727789</v>
      </c>
      <c r="I13" s="249">
        <v>146.27314522948961</v>
      </c>
      <c r="J13" s="249">
        <v>92.64581264631812</v>
      </c>
      <c r="K13" s="249">
        <v>107.97234700760914</v>
      </c>
      <c r="L13" s="249">
        <v>139.26710583134815</v>
      </c>
      <c r="M13" s="249">
        <v>71.36291238703275</v>
      </c>
      <c r="N13" s="353">
        <v>17.5</v>
      </c>
      <c r="O13" s="249">
        <v>18</v>
      </c>
      <c r="P13" s="249">
        <v>19.5</v>
      </c>
      <c r="Q13" s="249">
        <v>22.5</v>
      </c>
      <c r="R13" s="249">
        <v>20</v>
      </c>
      <c r="S13" s="249">
        <v>23</v>
      </c>
      <c r="T13" s="249">
        <v>12.5</v>
      </c>
      <c r="U13" s="249">
        <v>15</v>
      </c>
      <c r="V13" s="249">
        <v>21.6</v>
      </c>
      <c r="W13" s="249">
        <v>12.5</v>
      </c>
      <c r="X13" s="249">
        <v>8.5</v>
      </c>
      <c r="Y13" s="249">
        <v>10</v>
      </c>
      <c r="Z13" s="358">
        <f t="shared" si="3"/>
        <v>-85.987118987289136</v>
      </c>
    </row>
    <row r="14" spans="1:26" x14ac:dyDescent="0.2">
      <c r="A14" s="67" t="s">
        <v>43</v>
      </c>
      <c r="B14" s="353">
        <v>16.418253665574174</v>
      </c>
      <c r="C14" s="249">
        <v>8.2091268327870868</v>
      </c>
      <c r="D14" s="249">
        <v>4.1045634163935434</v>
      </c>
      <c r="E14" s="249">
        <v>0</v>
      </c>
      <c r="F14" s="249">
        <v>6.5673014662296705</v>
      </c>
      <c r="G14" s="249">
        <v>53.35932441311607</v>
      </c>
      <c r="H14" s="249">
        <v>0</v>
      </c>
      <c r="I14" s="249">
        <v>7.3882141495083795</v>
      </c>
      <c r="J14" s="249">
        <v>4.1045634163935434</v>
      </c>
      <c r="K14" s="249">
        <v>0</v>
      </c>
      <c r="L14" s="249">
        <v>0</v>
      </c>
      <c r="M14" s="249">
        <v>8.2091268327870868</v>
      </c>
      <c r="N14" s="353">
        <v>11</v>
      </c>
      <c r="O14" s="249">
        <v>6.75</v>
      </c>
      <c r="P14" s="249">
        <v>10.5</v>
      </c>
      <c r="Q14" s="249">
        <v>11.8</v>
      </c>
      <c r="R14" s="249">
        <v>10.5</v>
      </c>
      <c r="S14" s="249">
        <v>10</v>
      </c>
      <c r="T14" s="249">
        <v>8</v>
      </c>
      <c r="U14" s="249">
        <v>8.5</v>
      </c>
      <c r="V14" s="249">
        <v>4.6500000000000004</v>
      </c>
      <c r="W14" s="249">
        <v>5</v>
      </c>
      <c r="X14" s="249">
        <v>2.25</v>
      </c>
      <c r="Y14" s="249">
        <v>2</v>
      </c>
      <c r="Z14" s="358">
        <f t="shared" si="3"/>
        <v>-75.636872949604822</v>
      </c>
    </row>
    <row r="15" spans="1:26" x14ac:dyDescent="0.2">
      <c r="A15" s="67" t="s">
        <v>45</v>
      </c>
      <c r="B15" s="353">
        <v>11.510763855029939</v>
      </c>
      <c r="C15" s="249">
        <v>9.4764684359611824</v>
      </c>
      <c r="D15" s="249">
        <v>7.9596247194984464</v>
      </c>
      <c r="E15" s="249">
        <v>2.1398357656290421</v>
      </c>
      <c r="F15" s="249">
        <v>1.5219167723706399</v>
      </c>
      <c r="G15" s="249">
        <v>0</v>
      </c>
      <c r="H15" s="249">
        <v>0</v>
      </c>
      <c r="I15" s="249">
        <v>0</v>
      </c>
      <c r="J15" s="249">
        <v>0</v>
      </c>
      <c r="K15" s="249">
        <v>5.0730559079021331</v>
      </c>
      <c r="L15" s="249">
        <v>6.1434707044694825</v>
      </c>
      <c r="M15" s="249">
        <v>9.7656326227116068</v>
      </c>
      <c r="N15" s="353">
        <v>18</v>
      </c>
      <c r="O15" s="249">
        <v>14.6</v>
      </c>
      <c r="P15" s="249">
        <v>10.8</v>
      </c>
      <c r="Q15" s="249">
        <v>3.6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9.6999999999999993</v>
      </c>
      <c r="X15" s="249">
        <v>15</v>
      </c>
      <c r="Y15" s="249">
        <v>18</v>
      </c>
      <c r="Z15" s="358">
        <f t="shared" si="3"/>
        <v>84.319856126248283</v>
      </c>
    </row>
    <row r="16" spans="1:26" x14ac:dyDescent="0.2">
      <c r="A16" s="67" t="s">
        <v>221</v>
      </c>
      <c r="B16" s="353">
        <v>85.175686319875396</v>
      </c>
      <c r="C16" s="249">
        <v>83.329093969398983</v>
      </c>
      <c r="D16" s="249">
        <v>71.752380387566333</v>
      </c>
      <c r="E16" s="249">
        <v>17.077750933601454</v>
      </c>
      <c r="F16" s="249">
        <v>20.64825991896312</v>
      </c>
      <c r="G16" s="249">
        <v>20.951720899635813</v>
      </c>
      <c r="H16" s="249">
        <v>12.713078105202747</v>
      </c>
      <c r="I16" s="249">
        <v>27.662677681104345</v>
      </c>
      <c r="J16" s="249">
        <v>13.923139762060265</v>
      </c>
      <c r="K16" s="249">
        <v>25.740978390868339</v>
      </c>
      <c r="L16" s="249">
        <v>20.355324329060416</v>
      </c>
      <c r="M16" s="249">
        <v>36.383765224372866</v>
      </c>
      <c r="N16" s="353">
        <v>16.5</v>
      </c>
      <c r="O16" s="249">
        <v>15</v>
      </c>
      <c r="P16" s="249">
        <v>9.85</v>
      </c>
      <c r="Q16" s="249">
        <v>2.5</v>
      </c>
      <c r="R16" s="249">
        <v>5</v>
      </c>
      <c r="S16" s="249">
        <v>0</v>
      </c>
      <c r="T16" s="249">
        <v>6</v>
      </c>
      <c r="U16" s="249">
        <v>2.5</v>
      </c>
      <c r="V16" s="249">
        <v>2</v>
      </c>
      <c r="W16" s="249">
        <v>1.2</v>
      </c>
      <c r="X16" s="249">
        <v>4.95</v>
      </c>
      <c r="Y16" s="249">
        <v>4.25</v>
      </c>
      <c r="Z16" s="358">
        <f t="shared" si="3"/>
        <v>-88.318965962453504</v>
      </c>
    </row>
    <row r="17" spans="1:26" x14ac:dyDescent="0.2">
      <c r="A17" s="67" t="s">
        <v>49</v>
      </c>
      <c r="B17" s="353">
        <v>13.302659439081117</v>
      </c>
      <c r="C17" s="249">
        <v>13.953117443854314</v>
      </c>
      <c r="D17" s="249">
        <v>8.4212045330087584</v>
      </c>
      <c r="E17" s="249">
        <v>16.887522661730063</v>
      </c>
      <c r="F17" s="249">
        <v>16.376235243654534</v>
      </c>
      <c r="G17" s="249">
        <v>13.428813657101468</v>
      </c>
      <c r="H17" s="249">
        <v>12.511503877613013</v>
      </c>
      <c r="I17" s="249">
        <v>8.7653182350534493</v>
      </c>
      <c r="J17" s="249">
        <v>7.1074435643510308</v>
      </c>
      <c r="K17" s="249">
        <v>15.61099211455673</v>
      </c>
      <c r="L17" s="249">
        <v>15.952085946328038</v>
      </c>
      <c r="M17" s="249">
        <v>13.469240147620594</v>
      </c>
      <c r="N17" s="353">
        <v>1</v>
      </c>
      <c r="O17" s="249">
        <v>1</v>
      </c>
      <c r="P17" s="249">
        <v>8.5</v>
      </c>
      <c r="Q17" s="249">
        <v>12.3</v>
      </c>
      <c r="R17" s="249">
        <v>12.5</v>
      </c>
      <c r="S17" s="249">
        <v>0</v>
      </c>
      <c r="T17" s="249">
        <v>3.5</v>
      </c>
      <c r="U17" s="249">
        <v>1</v>
      </c>
      <c r="V17" s="249">
        <v>0</v>
      </c>
      <c r="W17" s="249">
        <v>8.5500000000000007</v>
      </c>
      <c r="X17" s="249">
        <v>0</v>
      </c>
      <c r="Y17" s="249">
        <v>4.5</v>
      </c>
      <c r="Z17" s="358">
        <f t="shared" si="3"/>
        <v>-66.590542965447483</v>
      </c>
    </row>
    <row r="18" spans="1:26" s="69" customFormat="1" x14ac:dyDescent="0.2">
      <c r="A18" s="68" t="s">
        <v>38</v>
      </c>
      <c r="B18" s="355">
        <v>307.24171969774119</v>
      </c>
      <c r="C18" s="249">
        <v>304.44380623412405</v>
      </c>
      <c r="D18" s="249">
        <v>222.09895330047027</v>
      </c>
      <c r="E18" s="249">
        <v>223.52610949729922</v>
      </c>
      <c r="F18" s="249">
        <v>257.58378220633824</v>
      </c>
      <c r="G18" s="249">
        <v>522.06126516967186</v>
      </c>
      <c r="H18" s="249">
        <v>507.67454026034989</v>
      </c>
      <c r="I18" s="249">
        <v>443.4623311801912</v>
      </c>
      <c r="J18" s="249">
        <v>754.30887372432642</v>
      </c>
      <c r="K18" s="249">
        <v>609.93172716565573</v>
      </c>
      <c r="L18" s="249">
        <v>348.31292606440871</v>
      </c>
      <c r="M18" s="249">
        <v>358.00067322185834</v>
      </c>
      <c r="N18" s="355">
        <v>83.5</v>
      </c>
      <c r="O18" s="249">
        <v>120.25</v>
      </c>
      <c r="P18" s="249">
        <v>135</v>
      </c>
      <c r="Q18" s="249">
        <v>127.18</v>
      </c>
      <c r="R18" s="249">
        <v>130</v>
      </c>
      <c r="S18" s="249">
        <v>124.97</v>
      </c>
      <c r="T18" s="249">
        <v>147.26</v>
      </c>
      <c r="U18" s="249">
        <v>114.99</v>
      </c>
      <c r="V18" s="249">
        <v>84.9</v>
      </c>
      <c r="W18" s="249">
        <v>95</v>
      </c>
      <c r="X18" s="249">
        <v>110</v>
      </c>
      <c r="Y18" s="249">
        <v>125</v>
      </c>
      <c r="Z18" s="430">
        <f t="shared" si="3"/>
        <v>-65.083864542753062</v>
      </c>
    </row>
    <row r="19" spans="1:26" s="69" customFormat="1" x14ac:dyDescent="0.2">
      <c r="A19" s="70" t="s">
        <v>50</v>
      </c>
      <c r="B19" s="356">
        <v>3381.19</v>
      </c>
      <c r="C19" s="357">
        <v>1552.6930000000002</v>
      </c>
      <c r="D19" s="357">
        <v>5372.0099999999993</v>
      </c>
      <c r="E19" s="357">
        <v>4181.049</v>
      </c>
      <c r="F19" s="357">
        <v>3800.17</v>
      </c>
      <c r="G19" s="357">
        <v>3393.11</v>
      </c>
      <c r="H19" s="357">
        <v>3261.8400000000006</v>
      </c>
      <c r="I19" s="357">
        <v>3259.1840000000002</v>
      </c>
      <c r="J19" s="357">
        <v>3064.6750000000002</v>
      </c>
      <c r="K19" s="357">
        <v>2002.1660000000002</v>
      </c>
      <c r="L19" s="357">
        <v>1977.7220000000002</v>
      </c>
      <c r="M19" s="357">
        <v>1921.2399999999998</v>
      </c>
      <c r="N19" s="356">
        <v>6.5</v>
      </c>
      <c r="O19" s="357">
        <v>5</v>
      </c>
      <c r="P19" s="357">
        <v>6.5</v>
      </c>
      <c r="Q19" s="357">
        <v>7</v>
      </c>
      <c r="R19" s="357">
        <v>5.5</v>
      </c>
      <c r="S19" s="357">
        <v>4.8</v>
      </c>
      <c r="T19" s="357">
        <v>5.5</v>
      </c>
      <c r="U19" s="357">
        <v>6</v>
      </c>
      <c r="V19" s="357">
        <v>7.17</v>
      </c>
      <c r="W19" s="357">
        <v>324.87</v>
      </c>
      <c r="X19" s="357">
        <v>2.5</v>
      </c>
      <c r="Y19" s="357">
        <v>9.74</v>
      </c>
      <c r="Z19" s="431">
        <f t="shared" si="3"/>
        <v>-99.493035747746248</v>
      </c>
    </row>
    <row r="20" spans="1:26" x14ac:dyDescent="0.2">
      <c r="A20" s="3" t="s">
        <v>23</v>
      </c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</row>
    <row r="21" spans="1:26" x14ac:dyDescent="0.2">
      <c r="A21" s="3" t="s">
        <v>24</v>
      </c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</row>
    <row r="22" spans="1:26" x14ac:dyDescent="0.2">
      <c r="A22" s="3" t="s">
        <v>206</v>
      </c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</row>
    <row r="23" spans="1:26" x14ac:dyDescent="0.2">
      <c r="E23" s="298"/>
    </row>
    <row r="24" spans="1:26" x14ac:dyDescent="0.2">
      <c r="O24" s="239"/>
      <c r="P24" s="239"/>
      <c r="Q24" s="238"/>
    </row>
    <row r="25" spans="1:26" x14ac:dyDescent="0.2">
      <c r="O25" s="239"/>
      <c r="P25" s="239"/>
      <c r="Q25" s="238"/>
    </row>
    <row r="26" spans="1:26" x14ac:dyDescent="0.2">
      <c r="O26" s="239"/>
      <c r="P26" s="239"/>
    </row>
  </sheetData>
  <mergeCells count="3">
    <mergeCell ref="A6:A7"/>
    <mergeCell ref="B6:M6"/>
    <mergeCell ref="N6:Z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4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G17" sqref="G17"/>
    </sheetView>
  </sheetViews>
  <sheetFormatPr baseColWidth="10" defaultRowHeight="15" x14ac:dyDescent="0.25"/>
  <cols>
    <col min="1" max="1" width="18.42578125" customWidth="1"/>
    <col min="2" max="3" width="10.28515625" bestFit="1" customWidth="1"/>
    <col min="4" max="13" width="10.28515625" style="279" bestFit="1" customWidth="1"/>
    <col min="14" max="14" width="11" style="279" bestFit="1" customWidth="1"/>
    <col min="15" max="16" width="10.28515625" style="279" bestFit="1" customWidth="1"/>
    <col min="17" max="17" width="8" style="279" bestFit="1" customWidth="1"/>
    <col min="18" max="18" width="7.85546875" style="279" bestFit="1" customWidth="1"/>
    <col min="19" max="19" width="8.7109375" style="279" bestFit="1" customWidth="1"/>
    <col min="20" max="25" width="7.85546875" style="279" customWidth="1"/>
    <col min="26" max="26" width="9" bestFit="1" customWidth="1"/>
  </cols>
  <sheetData>
    <row r="1" spans="1:33" x14ac:dyDescent="0.25">
      <c r="A1" s="28" t="s">
        <v>198</v>
      </c>
    </row>
    <row r="2" spans="1:33" x14ac:dyDescent="0.25">
      <c r="A2" s="28"/>
    </row>
    <row r="3" spans="1:33" x14ac:dyDescent="0.25">
      <c r="A3" s="14" t="s">
        <v>51</v>
      </c>
    </row>
    <row r="4" spans="1:33" x14ac:dyDescent="0.25">
      <c r="A4" s="53" t="s">
        <v>245</v>
      </c>
    </row>
    <row r="5" spans="1:33" x14ac:dyDescent="0.25">
      <c r="A5" s="54" t="s">
        <v>209</v>
      </c>
    </row>
    <row r="6" spans="1:33" x14ac:dyDescent="0.25">
      <c r="A6" s="522" t="s">
        <v>200</v>
      </c>
      <c r="B6" s="523">
        <v>2018</v>
      </c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>
        <v>2019</v>
      </c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</row>
    <row r="7" spans="1:33" ht="25.5" x14ac:dyDescent="0.25">
      <c r="A7" s="533"/>
      <c r="B7" s="400" t="s">
        <v>1</v>
      </c>
      <c r="C7" s="400" t="s">
        <v>2</v>
      </c>
      <c r="D7" s="400" t="s">
        <v>3</v>
      </c>
      <c r="E7" s="400" t="s">
        <v>4</v>
      </c>
      <c r="F7" s="400" t="s">
        <v>5</v>
      </c>
      <c r="G7" s="400" t="s">
        <v>6</v>
      </c>
      <c r="H7" s="400" t="s">
        <v>7</v>
      </c>
      <c r="I7" s="400" t="s">
        <v>8</v>
      </c>
      <c r="J7" s="400" t="s">
        <v>9</v>
      </c>
      <c r="K7" s="400" t="s">
        <v>10</v>
      </c>
      <c r="L7" s="400" t="s">
        <v>11</v>
      </c>
      <c r="M7" s="400" t="s">
        <v>12</v>
      </c>
      <c r="N7" s="400" t="s">
        <v>1</v>
      </c>
      <c r="O7" s="400" t="s">
        <v>2</v>
      </c>
      <c r="P7" s="397" t="s">
        <v>3</v>
      </c>
      <c r="Q7" s="400" t="s">
        <v>4</v>
      </c>
      <c r="R7" s="429" t="s">
        <v>5</v>
      </c>
      <c r="S7" s="436" t="s">
        <v>6</v>
      </c>
      <c r="T7" s="437" t="s">
        <v>7</v>
      </c>
      <c r="U7" s="439" t="s">
        <v>8</v>
      </c>
      <c r="V7" s="445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33" x14ac:dyDescent="0.25">
      <c r="A8" s="48" t="s">
        <v>13</v>
      </c>
      <c r="B8" s="38">
        <f>SUM(B9:B30)</f>
        <v>44478.873460118106</v>
      </c>
      <c r="C8" s="38">
        <f t="shared" ref="C8:M8" si="0">SUM(C9:C30)</f>
        <v>43579.982965749776</v>
      </c>
      <c r="D8" s="38">
        <f t="shared" si="0"/>
        <v>44366.438526591279</v>
      </c>
      <c r="E8" s="38">
        <f t="shared" si="0"/>
        <v>40092.304770471987</v>
      </c>
      <c r="F8" s="38">
        <f t="shared" si="0"/>
        <v>37437.079478880958</v>
      </c>
      <c r="G8" s="38">
        <f t="shared" si="0"/>
        <v>33545.87975893409</v>
      </c>
      <c r="H8" s="38">
        <f t="shared" si="0"/>
        <v>34627.605661174734</v>
      </c>
      <c r="I8" s="38">
        <f t="shared" si="0"/>
        <v>31088.886868007539</v>
      </c>
      <c r="J8" s="38">
        <f t="shared" si="0"/>
        <v>29852.309494875029</v>
      </c>
      <c r="K8" s="38">
        <f t="shared" si="0"/>
        <v>36054.052293865636</v>
      </c>
      <c r="L8" s="38">
        <f t="shared" si="0"/>
        <v>35939.083494504783</v>
      </c>
      <c r="M8" s="38">
        <f t="shared" si="0"/>
        <v>38524.420349350316</v>
      </c>
      <c r="N8" s="42">
        <f t="shared" ref="N8:R8" si="1">SUM(N9:N30)</f>
        <v>33293.89</v>
      </c>
      <c r="O8" s="31">
        <f t="shared" si="1"/>
        <v>32165.81</v>
      </c>
      <c r="P8" s="31">
        <f t="shared" si="1"/>
        <v>34183.07</v>
      </c>
      <c r="Q8" s="31">
        <f t="shared" si="1"/>
        <v>31358.38</v>
      </c>
      <c r="R8" s="31">
        <f t="shared" si="1"/>
        <v>33251.870000000003</v>
      </c>
      <c r="S8" s="31">
        <f t="shared" ref="S8:Y8" si="2">SUM(S9:S30)</f>
        <v>32141.100000000002</v>
      </c>
      <c r="T8" s="31">
        <f t="shared" si="2"/>
        <v>32100.99</v>
      </c>
      <c r="U8" s="31">
        <f t="shared" si="2"/>
        <v>33734.53</v>
      </c>
      <c r="V8" s="31">
        <f t="shared" si="2"/>
        <v>27047.43</v>
      </c>
      <c r="W8" s="31">
        <f t="shared" si="2"/>
        <v>33520.600000000006</v>
      </c>
      <c r="X8" s="31">
        <f t="shared" si="2"/>
        <v>33582.259999999995</v>
      </c>
      <c r="Y8" s="31">
        <f t="shared" si="2"/>
        <v>33098.79</v>
      </c>
      <c r="Z8" s="33">
        <f t="shared" ref="Z8:Z30" si="3">+IFERROR((Y8/M8-1)*100,"-")</f>
        <v>-14.083613199495716</v>
      </c>
      <c r="AA8" s="279"/>
      <c r="AB8" s="279"/>
    </row>
    <row r="9" spans="1:33" x14ac:dyDescent="0.25">
      <c r="A9" s="49" t="s">
        <v>21</v>
      </c>
      <c r="B9" s="478">
        <v>38.619</v>
      </c>
      <c r="C9" s="479">
        <v>19.026999999999997</v>
      </c>
      <c r="D9" s="479">
        <v>116.792</v>
      </c>
      <c r="E9" s="479">
        <v>0.87</v>
      </c>
      <c r="F9" s="479">
        <v>2.72</v>
      </c>
      <c r="G9" s="479">
        <v>123.398</v>
      </c>
      <c r="H9" s="479">
        <v>13.394</v>
      </c>
      <c r="I9" s="479">
        <v>28.215</v>
      </c>
      <c r="J9" s="479">
        <v>102.164</v>
      </c>
      <c r="K9" s="479">
        <v>88.825000000000003</v>
      </c>
      <c r="L9" s="479">
        <v>63.423999999999999</v>
      </c>
      <c r="M9" s="480">
        <v>275.25800000000004</v>
      </c>
      <c r="N9" s="40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14.88</v>
      </c>
      <c r="V9" s="32">
        <v>17.87</v>
      </c>
      <c r="W9" s="32">
        <v>15.87</v>
      </c>
      <c r="X9" s="32">
        <v>16.62</v>
      </c>
      <c r="Y9" s="32">
        <v>13.23</v>
      </c>
      <c r="Z9" s="34">
        <f t="shared" si="3"/>
        <v>-95.193600186007316</v>
      </c>
      <c r="AA9" s="279"/>
      <c r="AB9" s="279"/>
    </row>
    <row r="10" spans="1:33" x14ac:dyDescent="0.25">
      <c r="A10" s="49" t="s">
        <v>31</v>
      </c>
      <c r="B10" s="39">
        <v>8564.0000000000036</v>
      </c>
      <c r="C10" s="9">
        <v>9871.0000000000018</v>
      </c>
      <c r="D10" s="9">
        <v>11864.999999999996</v>
      </c>
      <c r="E10" s="9">
        <v>6604</v>
      </c>
      <c r="F10" s="9">
        <v>5310.0000000000009</v>
      </c>
      <c r="G10" s="9">
        <v>4876.0000000000009</v>
      </c>
      <c r="H10" s="9">
        <v>3987</v>
      </c>
      <c r="I10" s="9">
        <v>2616.0000000000009</v>
      </c>
      <c r="J10" s="9">
        <v>1044.0000000000005</v>
      </c>
      <c r="K10" s="9">
        <v>2828.9999999999995</v>
      </c>
      <c r="L10" s="9">
        <v>7662.0000000000009</v>
      </c>
      <c r="M10" s="37">
        <v>5344.9999999999991</v>
      </c>
      <c r="N10" s="39">
        <v>5248.77</v>
      </c>
      <c r="O10" s="32">
        <v>5684.09</v>
      </c>
      <c r="P10" s="32">
        <v>8231.4</v>
      </c>
      <c r="Q10" s="32">
        <v>10566.13</v>
      </c>
      <c r="R10" s="32">
        <v>9037.6</v>
      </c>
      <c r="S10" s="32">
        <v>6224.38</v>
      </c>
      <c r="T10" s="32">
        <v>1735.56</v>
      </c>
      <c r="U10" s="32">
        <v>2010.31</v>
      </c>
      <c r="V10" s="32">
        <v>1564.8</v>
      </c>
      <c r="W10" s="32">
        <v>6073.56</v>
      </c>
      <c r="X10" s="32">
        <v>10526.75</v>
      </c>
      <c r="Y10" s="32">
        <v>10556.41</v>
      </c>
      <c r="Z10" s="358">
        <f t="shared" si="3"/>
        <v>97.500654817586565</v>
      </c>
      <c r="AA10" s="279"/>
      <c r="AB10" s="279"/>
    </row>
    <row r="11" spans="1:33" x14ac:dyDescent="0.25">
      <c r="A11" s="49" t="s">
        <v>32</v>
      </c>
      <c r="B11" s="39">
        <v>2288.9999999999991</v>
      </c>
      <c r="C11" s="9">
        <v>971.00000000000023</v>
      </c>
      <c r="D11" s="9">
        <v>1959.0000000000005</v>
      </c>
      <c r="E11" s="9">
        <v>2108.0000000000005</v>
      </c>
      <c r="F11" s="9">
        <v>2037.9999999999998</v>
      </c>
      <c r="G11" s="9">
        <v>1166</v>
      </c>
      <c r="H11" s="9">
        <v>1411.0000000000002</v>
      </c>
      <c r="I11" s="9">
        <v>1342.0000000000002</v>
      </c>
      <c r="J11" s="9">
        <v>1063.9999999999998</v>
      </c>
      <c r="K11" s="9">
        <v>1202.9999999999998</v>
      </c>
      <c r="L11" s="9">
        <v>1651.0000000000005</v>
      </c>
      <c r="M11" s="37">
        <v>1614</v>
      </c>
      <c r="N11" s="39">
        <v>1017.81</v>
      </c>
      <c r="O11" s="32">
        <v>1794.52</v>
      </c>
      <c r="P11" s="32">
        <v>1165.1300000000001</v>
      </c>
      <c r="Q11" s="32">
        <v>92</v>
      </c>
      <c r="R11" s="32">
        <v>50.75</v>
      </c>
      <c r="S11" s="32">
        <v>495.31</v>
      </c>
      <c r="T11" s="32">
        <v>429.96</v>
      </c>
      <c r="U11" s="32">
        <v>389.23</v>
      </c>
      <c r="V11" s="32">
        <v>438.25</v>
      </c>
      <c r="W11" s="32">
        <v>414.33</v>
      </c>
      <c r="X11" s="32">
        <v>580.73</v>
      </c>
      <c r="Y11" s="32">
        <v>943.82</v>
      </c>
      <c r="Z11" s="358">
        <f t="shared" si="3"/>
        <v>-41.52292441140024</v>
      </c>
      <c r="AA11" s="279"/>
      <c r="AB11" s="279"/>
    </row>
    <row r="12" spans="1:33" x14ac:dyDescent="0.25">
      <c r="A12" s="49" t="s">
        <v>52</v>
      </c>
      <c r="B12" s="39">
        <v>626.50999999999976</v>
      </c>
      <c r="C12" s="9">
        <v>527.50999999999976</v>
      </c>
      <c r="D12" s="9">
        <v>352.84</v>
      </c>
      <c r="E12" s="9">
        <v>507.04000000000008</v>
      </c>
      <c r="F12" s="9">
        <v>231.57000000000002</v>
      </c>
      <c r="G12" s="9">
        <v>294.97000000000003</v>
      </c>
      <c r="H12" s="9">
        <v>407.00000000000017</v>
      </c>
      <c r="I12" s="9">
        <v>478.00000000000011</v>
      </c>
      <c r="J12" s="9">
        <v>590.00000000000011</v>
      </c>
      <c r="K12" s="9">
        <v>873.87999999999965</v>
      </c>
      <c r="L12" s="9">
        <v>338.28000000000003</v>
      </c>
      <c r="M12" s="37">
        <v>388.25000000000011</v>
      </c>
      <c r="N12" s="39">
        <v>639.30999999999995</v>
      </c>
      <c r="O12" s="32">
        <v>133.71</v>
      </c>
      <c r="P12" s="32">
        <v>319.08999999999997</v>
      </c>
      <c r="Q12" s="32">
        <v>367.7</v>
      </c>
      <c r="R12" s="32">
        <v>389.41</v>
      </c>
      <c r="S12" s="32">
        <v>558.9</v>
      </c>
      <c r="T12" s="32">
        <v>465.32</v>
      </c>
      <c r="U12" s="32">
        <v>526.49</v>
      </c>
      <c r="V12" s="32">
        <v>513.42999999999995</v>
      </c>
      <c r="W12" s="32">
        <v>780.57</v>
      </c>
      <c r="X12" s="32">
        <v>1269.9000000000001</v>
      </c>
      <c r="Y12" s="32">
        <v>512.66</v>
      </c>
      <c r="Z12" s="358">
        <f t="shared" si="3"/>
        <v>32.043786220218884</v>
      </c>
      <c r="AA12" s="279"/>
      <c r="AB12" s="279"/>
    </row>
    <row r="13" spans="1:33" x14ac:dyDescent="0.25">
      <c r="A13" s="49" t="s">
        <v>33</v>
      </c>
      <c r="B13" s="39">
        <v>42.65</v>
      </c>
      <c r="C13" s="9">
        <v>20.580000000000002</v>
      </c>
      <c r="D13" s="9">
        <v>33.75</v>
      </c>
      <c r="E13" s="9">
        <v>7.5</v>
      </c>
      <c r="F13" s="9">
        <v>68.749999999999986</v>
      </c>
      <c r="G13" s="43">
        <v>16.75</v>
      </c>
      <c r="H13" s="43">
        <v>22.5</v>
      </c>
      <c r="I13" s="43">
        <v>22.540000000000003</v>
      </c>
      <c r="J13" s="43">
        <v>48.81</v>
      </c>
      <c r="K13" s="43">
        <v>90</v>
      </c>
      <c r="L13" s="43">
        <v>55.999999999999993</v>
      </c>
      <c r="M13" s="358">
        <v>60</v>
      </c>
      <c r="N13" s="39">
        <v>74.5</v>
      </c>
      <c r="O13" s="32">
        <v>158.38</v>
      </c>
      <c r="P13" s="32">
        <v>270.88</v>
      </c>
      <c r="Q13" s="32">
        <v>124.58</v>
      </c>
      <c r="R13" s="32">
        <v>503.25</v>
      </c>
      <c r="S13" s="32">
        <v>419.5</v>
      </c>
      <c r="T13" s="32">
        <v>456.5</v>
      </c>
      <c r="U13" s="32">
        <v>318.77999999999997</v>
      </c>
      <c r="V13" s="32">
        <v>216.95</v>
      </c>
      <c r="W13" s="32">
        <v>118.65</v>
      </c>
      <c r="X13" s="32">
        <v>219.86</v>
      </c>
      <c r="Y13" s="32">
        <v>96.07</v>
      </c>
      <c r="Z13" s="358">
        <f t="shared" si="3"/>
        <v>60.11666666666666</v>
      </c>
      <c r="AA13" s="279"/>
      <c r="AB13" s="279"/>
    </row>
    <row r="14" spans="1:33" s="279" customFormat="1" x14ac:dyDescent="0.25">
      <c r="A14" s="49" t="s">
        <v>131</v>
      </c>
      <c r="B14" s="39">
        <v>103.637</v>
      </c>
      <c r="C14" s="9">
        <v>121.242</v>
      </c>
      <c r="D14" s="9">
        <v>141.53300000000002</v>
      </c>
      <c r="E14" s="9">
        <v>119.807</v>
      </c>
      <c r="F14" s="9">
        <v>110.73699999999999</v>
      </c>
      <c r="G14" s="43">
        <v>102.642</v>
      </c>
      <c r="H14" s="43">
        <v>174.39400000000001</v>
      </c>
      <c r="I14" s="43">
        <v>129.68799999999999</v>
      </c>
      <c r="J14" s="43">
        <v>119.453</v>
      </c>
      <c r="K14" s="43">
        <v>345.10399999999998</v>
      </c>
      <c r="L14" s="43">
        <v>67.87</v>
      </c>
      <c r="M14" s="358">
        <v>103.956</v>
      </c>
      <c r="N14" s="39">
        <f>+[1]D_Fresco_Especie!D14</f>
        <v>172.38</v>
      </c>
      <c r="O14" s="32">
        <f>+[1]D_Fresco_Especie!E14</f>
        <v>102.78</v>
      </c>
      <c r="P14" s="32">
        <v>117</v>
      </c>
      <c r="Q14" s="32">
        <v>133.88</v>
      </c>
      <c r="R14" s="32">
        <v>74.25</v>
      </c>
      <c r="S14" s="32">
        <v>94</v>
      </c>
      <c r="T14" s="32">
        <v>103.5</v>
      </c>
      <c r="U14" s="32">
        <v>48.4</v>
      </c>
      <c r="V14" s="32">
        <v>82.5</v>
      </c>
      <c r="W14" s="32">
        <v>134.93</v>
      </c>
      <c r="X14" s="32">
        <v>195.45</v>
      </c>
      <c r="Y14" s="32">
        <v>134</v>
      </c>
      <c r="Z14" s="358">
        <f t="shared" si="3"/>
        <v>28.900688752933924</v>
      </c>
      <c r="AC14"/>
      <c r="AD14"/>
      <c r="AE14"/>
      <c r="AF14"/>
      <c r="AG14"/>
    </row>
    <row r="15" spans="1:33" x14ac:dyDescent="0.25">
      <c r="A15" s="49" t="s">
        <v>53</v>
      </c>
      <c r="B15" s="39">
        <v>529.11200000000008</v>
      </c>
      <c r="C15" s="9">
        <v>499.32900000000001</v>
      </c>
      <c r="D15" s="9">
        <v>411.73500000000001</v>
      </c>
      <c r="E15" s="9">
        <v>323.17400000000004</v>
      </c>
      <c r="F15" s="9">
        <v>172.63800000000003</v>
      </c>
      <c r="G15" s="9">
        <v>102.94500000000001</v>
      </c>
      <c r="H15" s="9">
        <v>96.49799999999999</v>
      </c>
      <c r="I15" s="9">
        <v>160.59600000000003</v>
      </c>
      <c r="J15" s="9">
        <v>151.917</v>
      </c>
      <c r="K15" s="9">
        <v>127.937</v>
      </c>
      <c r="L15" s="9">
        <v>97.696000000000012</v>
      </c>
      <c r="M15" s="37">
        <v>100.063</v>
      </c>
      <c r="N15" s="39">
        <v>75.38</v>
      </c>
      <c r="O15" s="32">
        <v>132.5</v>
      </c>
      <c r="P15" s="32">
        <v>69.63</v>
      </c>
      <c r="Q15" s="32">
        <v>161</v>
      </c>
      <c r="R15" s="32">
        <v>75.75</v>
      </c>
      <c r="S15" s="32">
        <v>95</v>
      </c>
      <c r="T15" s="32">
        <v>136.75</v>
      </c>
      <c r="U15" s="32">
        <v>105.5</v>
      </c>
      <c r="V15" s="32">
        <v>83.25</v>
      </c>
      <c r="W15" s="32">
        <v>73</v>
      </c>
      <c r="X15" s="32">
        <v>63.45</v>
      </c>
      <c r="Y15" s="32">
        <v>174.5</v>
      </c>
      <c r="Z15" s="358">
        <f t="shared" si="3"/>
        <v>74.390134215444277</v>
      </c>
      <c r="AA15" s="279"/>
      <c r="AB15" s="279"/>
    </row>
    <row r="16" spans="1:33" x14ac:dyDescent="0.25">
      <c r="A16" s="49" t="s">
        <v>54</v>
      </c>
      <c r="B16" s="39">
        <v>82.625999999999991</v>
      </c>
      <c r="C16" s="9">
        <v>72.879000000000005</v>
      </c>
      <c r="D16" s="9">
        <v>98.513999999999996</v>
      </c>
      <c r="E16" s="9">
        <v>118.383</v>
      </c>
      <c r="F16" s="9">
        <v>115.65100000000001</v>
      </c>
      <c r="G16" s="9">
        <v>104.92600000000002</v>
      </c>
      <c r="H16" s="9">
        <v>91.688000000000002</v>
      </c>
      <c r="I16" s="9">
        <v>146.64500000000001</v>
      </c>
      <c r="J16" s="9">
        <v>65.912999999999997</v>
      </c>
      <c r="K16" s="9">
        <v>83.087999999999994</v>
      </c>
      <c r="L16" s="9">
        <v>159.25800000000001</v>
      </c>
      <c r="M16" s="37">
        <v>184.11999999999998</v>
      </c>
      <c r="N16" s="39">
        <v>142.68</v>
      </c>
      <c r="O16" s="32">
        <v>26.63</v>
      </c>
      <c r="P16" s="32">
        <v>44.03</v>
      </c>
      <c r="Q16" s="32">
        <v>56.73</v>
      </c>
      <c r="R16" s="32">
        <v>38.5</v>
      </c>
      <c r="S16" s="32">
        <v>60.3</v>
      </c>
      <c r="T16" s="32">
        <v>12.07</v>
      </c>
      <c r="U16" s="32">
        <v>52.8</v>
      </c>
      <c r="V16" s="32">
        <v>52.5</v>
      </c>
      <c r="W16" s="32">
        <v>59.35</v>
      </c>
      <c r="X16" s="32">
        <v>19.95</v>
      </c>
      <c r="Y16" s="32">
        <v>60.5</v>
      </c>
      <c r="Z16" s="358">
        <f t="shared" si="3"/>
        <v>-67.140995003258737</v>
      </c>
      <c r="AA16" s="279"/>
      <c r="AB16" s="279"/>
    </row>
    <row r="17" spans="1:33" x14ac:dyDescent="0.25">
      <c r="A17" s="49" t="s">
        <v>41</v>
      </c>
      <c r="B17" s="44">
        <v>87.600999999999999</v>
      </c>
      <c r="C17" s="11">
        <v>59.459000000000003</v>
      </c>
      <c r="D17" s="11">
        <v>78.760000000000005</v>
      </c>
      <c r="E17" s="11">
        <v>63.376000000000005</v>
      </c>
      <c r="F17" s="11">
        <v>67.558700000000002</v>
      </c>
      <c r="G17" s="11">
        <v>91.011999999999986</v>
      </c>
      <c r="H17" s="11">
        <v>278.87100000000004</v>
      </c>
      <c r="I17" s="11">
        <v>158.69499999999999</v>
      </c>
      <c r="J17" s="11">
        <v>161.26400000000001</v>
      </c>
      <c r="K17" s="11">
        <v>190.35799999999998</v>
      </c>
      <c r="L17" s="11">
        <v>130.94049999999999</v>
      </c>
      <c r="M17" s="481">
        <v>183.471</v>
      </c>
      <c r="N17" s="39">
        <v>106.85</v>
      </c>
      <c r="O17" s="32">
        <v>33.1</v>
      </c>
      <c r="P17" s="32">
        <v>50.98</v>
      </c>
      <c r="Q17" s="32">
        <v>122.05</v>
      </c>
      <c r="R17" s="32">
        <v>80.900000000000006</v>
      </c>
      <c r="S17" s="32">
        <v>118</v>
      </c>
      <c r="T17" s="32">
        <v>57.95</v>
      </c>
      <c r="U17" s="32">
        <v>26.58</v>
      </c>
      <c r="V17" s="32">
        <v>69.3</v>
      </c>
      <c r="W17" s="32">
        <v>76.5</v>
      </c>
      <c r="X17" s="32">
        <v>32.71</v>
      </c>
      <c r="Y17" s="32">
        <v>68.7</v>
      </c>
      <c r="Z17" s="446">
        <f t="shared" si="3"/>
        <v>-62.555390225158192</v>
      </c>
      <c r="AA17" s="279"/>
      <c r="AB17" s="279"/>
    </row>
    <row r="18" spans="1:33" x14ac:dyDescent="0.25">
      <c r="A18" s="49" t="s">
        <v>34</v>
      </c>
      <c r="B18" s="39">
        <v>667.67299999999989</v>
      </c>
      <c r="C18" s="9">
        <v>484.78899999999993</v>
      </c>
      <c r="D18" s="9">
        <v>715.12300000000005</v>
      </c>
      <c r="E18" s="9">
        <v>499.15000000000003</v>
      </c>
      <c r="F18" s="9">
        <v>806.95</v>
      </c>
      <c r="G18" s="9">
        <v>736.58</v>
      </c>
      <c r="H18" s="9">
        <v>997.625</v>
      </c>
      <c r="I18" s="9">
        <v>2541.4790000000003</v>
      </c>
      <c r="J18" s="9">
        <v>481.7299999999999</v>
      </c>
      <c r="K18" s="9">
        <v>2750.8400000000011</v>
      </c>
      <c r="L18" s="9">
        <v>1913.2499999999995</v>
      </c>
      <c r="M18" s="37">
        <v>2125.7799999999993</v>
      </c>
      <c r="N18" s="39">
        <v>2952.36</v>
      </c>
      <c r="O18" s="32">
        <v>5211.57</v>
      </c>
      <c r="P18" s="32">
        <v>2680.03</v>
      </c>
      <c r="Q18" s="32">
        <v>164.5</v>
      </c>
      <c r="R18" s="32">
        <v>912.49</v>
      </c>
      <c r="S18" s="32">
        <v>3884.13</v>
      </c>
      <c r="T18" s="32">
        <v>6871.22</v>
      </c>
      <c r="U18" s="32">
        <v>7657.64</v>
      </c>
      <c r="V18" s="32">
        <v>3476.3</v>
      </c>
      <c r="W18" s="32">
        <v>5073.6899999999996</v>
      </c>
      <c r="X18" s="32">
        <v>1707.06</v>
      </c>
      <c r="Y18" s="32">
        <v>561.38</v>
      </c>
      <c r="Z18" s="358">
        <f t="shared" si="3"/>
        <v>-73.591811005842558</v>
      </c>
      <c r="AA18" s="279"/>
      <c r="AB18" s="279"/>
    </row>
    <row r="19" spans="1:33" x14ac:dyDescent="0.25">
      <c r="A19" s="49" t="s">
        <v>42</v>
      </c>
      <c r="B19" s="39">
        <v>713.36999999999989</v>
      </c>
      <c r="C19" s="9">
        <v>665.18</v>
      </c>
      <c r="D19" s="9">
        <v>728.18</v>
      </c>
      <c r="E19" s="9">
        <v>621.65</v>
      </c>
      <c r="F19" s="9">
        <v>645.61999999999989</v>
      </c>
      <c r="G19" s="9">
        <v>577.07000000000016</v>
      </c>
      <c r="H19" s="9">
        <v>677.05000000000007</v>
      </c>
      <c r="I19" s="9">
        <v>689.24999999999989</v>
      </c>
      <c r="J19" s="9">
        <v>482.21000000000004</v>
      </c>
      <c r="K19" s="9">
        <v>635</v>
      </c>
      <c r="L19" s="9">
        <v>618.80000000000007</v>
      </c>
      <c r="M19" s="37">
        <v>593.67999999999995</v>
      </c>
      <c r="N19" s="39">
        <v>613.13</v>
      </c>
      <c r="O19" s="32">
        <v>545.20000000000005</v>
      </c>
      <c r="P19" s="32">
        <v>639.41999999999996</v>
      </c>
      <c r="Q19" s="32">
        <v>667.02</v>
      </c>
      <c r="R19" s="32">
        <v>712.13</v>
      </c>
      <c r="S19" s="32">
        <v>547</v>
      </c>
      <c r="T19" s="32">
        <v>777.8</v>
      </c>
      <c r="U19" s="32">
        <v>646.36</v>
      </c>
      <c r="V19" s="32">
        <v>610.73</v>
      </c>
      <c r="W19" s="32">
        <v>663.18</v>
      </c>
      <c r="X19" s="32">
        <v>580.23</v>
      </c>
      <c r="Y19" s="32">
        <v>713.02</v>
      </c>
      <c r="Z19" s="358">
        <f t="shared" si="3"/>
        <v>20.10173831020079</v>
      </c>
      <c r="AA19" s="279"/>
      <c r="AB19" s="279"/>
    </row>
    <row r="20" spans="1:33" x14ac:dyDescent="0.25">
      <c r="A20" s="49" t="s">
        <v>48</v>
      </c>
      <c r="B20" s="39">
        <v>2238.9856999999993</v>
      </c>
      <c r="C20" s="9">
        <v>1118.739</v>
      </c>
      <c r="D20" s="9">
        <v>1728.6070000000002</v>
      </c>
      <c r="E20" s="9">
        <v>2321.7610000000004</v>
      </c>
      <c r="F20" s="9">
        <v>2100.0649999999996</v>
      </c>
      <c r="G20" s="9">
        <v>2191.949000000001</v>
      </c>
      <c r="H20" s="9">
        <v>2035.1079999999999</v>
      </c>
      <c r="I20" s="9">
        <v>2270.5500000000002</v>
      </c>
      <c r="J20" s="9">
        <v>4240.4080000000022</v>
      </c>
      <c r="K20" s="9">
        <v>1632.1229999999996</v>
      </c>
      <c r="L20" s="9">
        <v>946.07600000000002</v>
      </c>
      <c r="M20" s="37">
        <v>903.5750000000005</v>
      </c>
      <c r="N20" s="39">
        <v>1401.38</v>
      </c>
      <c r="O20" s="32">
        <v>1523.48</v>
      </c>
      <c r="P20" s="32">
        <v>1701.9</v>
      </c>
      <c r="Q20" s="32">
        <v>1967.27</v>
      </c>
      <c r="R20" s="32">
        <v>2060.92</v>
      </c>
      <c r="S20" s="32">
        <v>2452.2199999999998</v>
      </c>
      <c r="T20" s="32">
        <v>1510.63</v>
      </c>
      <c r="U20" s="32">
        <v>2008.7</v>
      </c>
      <c r="V20" s="32">
        <v>3445.72</v>
      </c>
      <c r="W20" s="32">
        <v>2043.88</v>
      </c>
      <c r="X20" s="32">
        <v>1752.03</v>
      </c>
      <c r="Y20" s="32">
        <v>2161.69</v>
      </c>
      <c r="Z20" s="358">
        <f t="shared" si="3"/>
        <v>139.23747336967037</v>
      </c>
      <c r="AA20" s="279"/>
      <c r="AB20" s="279"/>
    </row>
    <row r="21" spans="1:33" x14ac:dyDescent="0.25">
      <c r="A21" s="49" t="s">
        <v>55</v>
      </c>
      <c r="B21" s="39">
        <v>806.44</v>
      </c>
      <c r="C21" s="9">
        <v>652.67000000000019</v>
      </c>
      <c r="D21" s="9">
        <v>676.12999999999988</v>
      </c>
      <c r="E21" s="9">
        <v>691.08999999999992</v>
      </c>
      <c r="F21" s="9">
        <v>814.76999999999975</v>
      </c>
      <c r="G21" s="9">
        <v>619.85900000000004</v>
      </c>
      <c r="H21" s="9">
        <v>578.71500000000003</v>
      </c>
      <c r="I21" s="9">
        <v>449.7641999999999</v>
      </c>
      <c r="J21" s="9">
        <v>621.17500000000007</v>
      </c>
      <c r="K21" s="9">
        <v>497.49999999999989</v>
      </c>
      <c r="L21" s="9">
        <v>453.49999999999989</v>
      </c>
      <c r="M21" s="37">
        <v>368</v>
      </c>
      <c r="N21" s="39">
        <v>328.63</v>
      </c>
      <c r="O21" s="32">
        <v>230</v>
      </c>
      <c r="P21" s="32">
        <v>428.5</v>
      </c>
      <c r="Q21" s="32">
        <v>2.5</v>
      </c>
      <c r="R21" s="32">
        <v>294.26</v>
      </c>
      <c r="S21" s="32">
        <v>111</v>
      </c>
      <c r="T21" s="32">
        <v>203.87</v>
      </c>
      <c r="U21" s="32">
        <v>261</v>
      </c>
      <c r="V21" s="32">
        <v>348.55</v>
      </c>
      <c r="W21" s="32">
        <v>226</v>
      </c>
      <c r="X21" s="32">
        <v>241</v>
      </c>
      <c r="Y21" s="32">
        <v>202.25</v>
      </c>
      <c r="Z21" s="358">
        <f t="shared" si="3"/>
        <v>-45.040760869565219</v>
      </c>
      <c r="AA21" s="279"/>
      <c r="AB21" s="279"/>
    </row>
    <row r="22" spans="1:33" x14ac:dyDescent="0.25">
      <c r="A22" s="49" t="s">
        <v>35</v>
      </c>
      <c r="B22" s="39">
        <v>135.30999999999997</v>
      </c>
      <c r="C22" s="9">
        <v>234.80000000000007</v>
      </c>
      <c r="D22" s="9">
        <v>155.47000000000003</v>
      </c>
      <c r="E22" s="9">
        <v>170.5</v>
      </c>
      <c r="F22" s="9">
        <v>201.50000000000006</v>
      </c>
      <c r="G22" s="9">
        <v>157.4</v>
      </c>
      <c r="H22" s="9">
        <v>223.30000000000007</v>
      </c>
      <c r="I22" s="9">
        <v>215.49999999999994</v>
      </c>
      <c r="J22" s="9">
        <v>294.87999999999994</v>
      </c>
      <c r="K22" s="9">
        <v>146.25</v>
      </c>
      <c r="L22" s="9">
        <v>248.74999999999997</v>
      </c>
      <c r="M22" s="37">
        <v>243.25000000000003</v>
      </c>
      <c r="N22" s="39">
        <v>194</v>
      </c>
      <c r="O22" s="32">
        <v>80.78</v>
      </c>
      <c r="P22" s="32">
        <v>226.51</v>
      </c>
      <c r="Q22" s="32">
        <v>199.5</v>
      </c>
      <c r="R22" s="32">
        <v>109</v>
      </c>
      <c r="S22" s="32">
        <v>55.5</v>
      </c>
      <c r="T22" s="32">
        <v>90.38</v>
      </c>
      <c r="U22" s="32">
        <v>131.38</v>
      </c>
      <c r="V22" s="32">
        <v>74.38</v>
      </c>
      <c r="W22" s="32">
        <v>138</v>
      </c>
      <c r="X22" s="32">
        <v>88.75</v>
      </c>
      <c r="Y22" s="32">
        <v>106</v>
      </c>
      <c r="Z22" s="358">
        <f t="shared" si="3"/>
        <v>-56.423432682425492</v>
      </c>
      <c r="AA22" s="279"/>
      <c r="AB22" s="279"/>
    </row>
    <row r="23" spans="1:33" x14ac:dyDescent="0.25">
      <c r="A23" s="49" t="s">
        <v>43</v>
      </c>
      <c r="B23" s="39">
        <v>5005.4800000000005</v>
      </c>
      <c r="C23" s="9">
        <v>4545.369999999999</v>
      </c>
      <c r="D23" s="9">
        <v>3474.1</v>
      </c>
      <c r="E23" s="9">
        <v>4498.7400000000007</v>
      </c>
      <c r="F23" s="9">
        <v>4063.4800000000009</v>
      </c>
      <c r="G23" s="9">
        <v>3866.5899999999992</v>
      </c>
      <c r="H23" s="9">
        <v>3241.5000000000005</v>
      </c>
      <c r="I23" s="9">
        <v>3019</v>
      </c>
      <c r="J23" s="9">
        <v>1956.1399999999999</v>
      </c>
      <c r="K23" s="9">
        <v>2787.0399999999991</v>
      </c>
      <c r="L23" s="9">
        <v>2330.75</v>
      </c>
      <c r="M23" s="37">
        <v>2642.8</v>
      </c>
      <c r="N23" s="39">
        <v>2900.36</v>
      </c>
      <c r="O23" s="32">
        <v>1832.75</v>
      </c>
      <c r="P23" s="32">
        <v>2886</v>
      </c>
      <c r="Q23" s="32">
        <v>3345.89</v>
      </c>
      <c r="R23" s="32">
        <v>3158.76</v>
      </c>
      <c r="S23" s="32">
        <v>3203.87</v>
      </c>
      <c r="T23" s="32">
        <v>3163.54</v>
      </c>
      <c r="U23" s="32">
        <v>3496.67</v>
      </c>
      <c r="V23" s="32">
        <v>1995.97</v>
      </c>
      <c r="W23" s="32">
        <v>2016.79</v>
      </c>
      <c r="X23" s="32">
        <v>1025.78</v>
      </c>
      <c r="Y23" s="32">
        <v>1057.1600000000001</v>
      </c>
      <c r="Z23" s="358">
        <f t="shared" si="3"/>
        <v>-59.99848645376116</v>
      </c>
      <c r="AA23" s="279"/>
      <c r="AB23" s="279"/>
    </row>
    <row r="24" spans="1:33" x14ac:dyDescent="0.25">
      <c r="A24" s="49" t="s">
        <v>44</v>
      </c>
      <c r="B24" s="39">
        <v>120.83799999999998</v>
      </c>
      <c r="C24" s="9">
        <v>117.50099999999999</v>
      </c>
      <c r="D24" s="9">
        <v>255.79200000000003</v>
      </c>
      <c r="E24" s="9">
        <v>304.33700000000005</v>
      </c>
      <c r="F24" s="9">
        <v>745.76199999999994</v>
      </c>
      <c r="G24" s="9">
        <v>956.91600000000017</v>
      </c>
      <c r="H24" s="9">
        <v>652.60699999999997</v>
      </c>
      <c r="I24" s="9">
        <v>308.57100000000003</v>
      </c>
      <c r="J24" s="43">
        <v>246.15700000000001</v>
      </c>
      <c r="K24" s="43">
        <v>411.63700000000011</v>
      </c>
      <c r="L24" s="43">
        <v>220.42822000000004</v>
      </c>
      <c r="M24" s="358">
        <v>284.79900000000004</v>
      </c>
      <c r="N24" s="39">
        <v>283.5</v>
      </c>
      <c r="O24" s="32">
        <v>190.63</v>
      </c>
      <c r="P24" s="32">
        <v>278.5</v>
      </c>
      <c r="Q24" s="32">
        <v>280.88</v>
      </c>
      <c r="R24" s="32">
        <v>338</v>
      </c>
      <c r="S24" s="32">
        <v>163.25</v>
      </c>
      <c r="T24" s="32">
        <v>281.17</v>
      </c>
      <c r="U24" s="32">
        <v>259</v>
      </c>
      <c r="V24" s="32">
        <v>177</v>
      </c>
      <c r="W24" s="32">
        <v>62.75</v>
      </c>
      <c r="X24" s="32">
        <v>228.8</v>
      </c>
      <c r="Y24" s="32">
        <v>70</v>
      </c>
      <c r="Z24" s="358">
        <f t="shared" si="3"/>
        <v>-75.421262012858193</v>
      </c>
      <c r="AA24" s="279"/>
      <c r="AB24" s="279"/>
    </row>
    <row r="25" spans="1:33" x14ac:dyDescent="0.25">
      <c r="A25" s="49" t="s">
        <v>45</v>
      </c>
      <c r="B25" s="39">
        <v>3683.7</v>
      </c>
      <c r="C25" s="9">
        <v>3079.2499999999986</v>
      </c>
      <c r="D25" s="9">
        <v>977.20000000000016</v>
      </c>
      <c r="E25" s="9">
        <v>174.53999999999996</v>
      </c>
      <c r="F25" s="9">
        <v>3.1800000000000006</v>
      </c>
      <c r="G25" s="43">
        <v>1.1640000000000001</v>
      </c>
      <c r="H25" s="43">
        <v>1.3180000000000001</v>
      </c>
      <c r="I25" s="43">
        <v>1.2480000000000002</v>
      </c>
      <c r="J25" s="43">
        <v>1.772</v>
      </c>
      <c r="K25" s="43">
        <v>3226.75</v>
      </c>
      <c r="L25" s="43">
        <v>3728.5199999999995</v>
      </c>
      <c r="M25" s="358">
        <v>7886.8099999999977</v>
      </c>
      <c r="N25" s="39">
        <v>4309.63</v>
      </c>
      <c r="O25" s="32">
        <v>3508.59</v>
      </c>
      <c r="P25" s="32">
        <v>2691.4</v>
      </c>
      <c r="Q25" s="32">
        <v>1050.28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1924.69</v>
      </c>
      <c r="X25" s="32">
        <v>3547.45</v>
      </c>
      <c r="Y25" s="32">
        <v>4805.3500000000004</v>
      </c>
      <c r="Z25" s="358">
        <f t="shared" si="3"/>
        <v>-39.071056612242437</v>
      </c>
      <c r="AA25" s="279"/>
      <c r="AB25" s="279"/>
    </row>
    <row r="26" spans="1:33" s="246" customFormat="1" x14ac:dyDescent="0.25">
      <c r="A26" s="395" t="s">
        <v>36</v>
      </c>
      <c r="B26" s="240">
        <v>1965.9260000000002</v>
      </c>
      <c r="C26" s="241">
        <v>5223.8289999999997</v>
      </c>
      <c r="D26" s="241">
        <v>4583.9399999999996</v>
      </c>
      <c r="E26" s="241">
        <v>5362.4230000000007</v>
      </c>
      <c r="F26" s="241">
        <v>4290.7109999999993</v>
      </c>
      <c r="G26" s="241">
        <v>4719.9466999999995</v>
      </c>
      <c r="H26" s="241">
        <v>4202.018</v>
      </c>
      <c r="I26" s="241">
        <v>1825.0109999999997</v>
      </c>
      <c r="J26" s="241">
        <v>2963.8700000000003</v>
      </c>
      <c r="K26" s="241">
        <v>4279.2040000000006</v>
      </c>
      <c r="L26" s="241">
        <v>1809.19</v>
      </c>
      <c r="M26" s="244">
        <v>928.34199999999998</v>
      </c>
      <c r="N26" s="240">
        <v>2920.68</v>
      </c>
      <c r="O26" s="242">
        <v>2677.68</v>
      </c>
      <c r="P26" s="242">
        <v>3500.69</v>
      </c>
      <c r="Q26" s="242">
        <v>3732.8</v>
      </c>
      <c r="R26" s="242">
        <v>3256.91</v>
      </c>
      <c r="S26" s="242">
        <v>3344.64</v>
      </c>
      <c r="T26" s="242">
        <v>4122.55</v>
      </c>
      <c r="U26" s="242">
        <v>4762.6899999999996</v>
      </c>
      <c r="V26" s="242">
        <v>3587.61</v>
      </c>
      <c r="W26" s="242">
        <v>3421.5</v>
      </c>
      <c r="X26" s="242">
        <v>3225.44</v>
      </c>
      <c r="Y26" s="242">
        <v>3701.54</v>
      </c>
      <c r="Z26" s="447">
        <f t="shared" si="3"/>
        <v>298.725900584052</v>
      </c>
      <c r="AA26" s="279"/>
      <c r="AB26" s="279"/>
      <c r="AC26"/>
      <c r="AD26"/>
      <c r="AE26"/>
      <c r="AF26"/>
      <c r="AG26"/>
    </row>
    <row r="27" spans="1:33" x14ac:dyDescent="0.25">
      <c r="A27" s="49" t="s">
        <v>49</v>
      </c>
      <c r="B27" s="39">
        <v>128.00000000000003</v>
      </c>
      <c r="C27" s="9">
        <v>176</v>
      </c>
      <c r="D27" s="9">
        <v>491.56000000000006</v>
      </c>
      <c r="E27" s="9">
        <v>584.74999999999989</v>
      </c>
      <c r="F27" s="9">
        <v>455.74999999999994</v>
      </c>
      <c r="G27" s="9">
        <v>532.24999999999989</v>
      </c>
      <c r="H27" s="9">
        <v>483.75000000000011</v>
      </c>
      <c r="I27" s="9">
        <v>516.49999999999989</v>
      </c>
      <c r="J27" s="9">
        <v>191.31000000000003</v>
      </c>
      <c r="K27" s="9">
        <v>19.129999999999995</v>
      </c>
      <c r="L27" s="9">
        <v>45.331999999999994</v>
      </c>
      <c r="M27" s="37">
        <v>47.784999999999997</v>
      </c>
      <c r="N27" s="39">
        <v>5.5</v>
      </c>
      <c r="O27" s="32">
        <v>4.13</v>
      </c>
      <c r="P27" s="32">
        <v>55.83</v>
      </c>
      <c r="Q27" s="32">
        <v>88.88</v>
      </c>
      <c r="R27" s="32">
        <v>92.13</v>
      </c>
      <c r="S27" s="32">
        <v>6.5</v>
      </c>
      <c r="T27" s="32">
        <v>27</v>
      </c>
      <c r="U27" s="32">
        <v>8.5500000000000007</v>
      </c>
      <c r="V27" s="32">
        <v>2.5</v>
      </c>
      <c r="W27" s="32">
        <v>0</v>
      </c>
      <c r="X27" s="32">
        <v>17.48</v>
      </c>
      <c r="Y27" s="32">
        <v>22.31</v>
      </c>
      <c r="Z27" s="358">
        <f t="shared" si="3"/>
        <v>-53.311708695197233</v>
      </c>
      <c r="AA27" s="279"/>
      <c r="AB27" s="279"/>
    </row>
    <row r="28" spans="1:33" x14ac:dyDescent="0.25">
      <c r="A28" s="49" t="s">
        <v>56</v>
      </c>
      <c r="B28" s="39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451.95</v>
      </c>
      <c r="I28" s="9">
        <v>89.253999999999991</v>
      </c>
      <c r="J28" s="9">
        <v>1095.992</v>
      </c>
      <c r="K28" s="9">
        <v>955.08699999999999</v>
      </c>
      <c r="L28" s="9">
        <v>566.35700000000008</v>
      </c>
      <c r="M28" s="37">
        <v>494.85999999999996</v>
      </c>
      <c r="N28" s="39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10</v>
      </c>
      <c r="V28" s="32">
        <v>0</v>
      </c>
      <c r="W28" s="32">
        <v>0</v>
      </c>
      <c r="X28" s="32">
        <v>0</v>
      </c>
      <c r="Y28" s="32">
        <v>0</v>
      </c>
      <c r="Z28" s="358">
        <f t="shared" si="3"/>
        <v>-100</v>
      </c>
      <c r="AA28" s="279"/>
      <c r="AB28" s="279"/>
    </row>
    <row r="29" spans="1:33" x14ac:dyDescent="0.25">
      <c r="A29" s="49" t="s">
        <v>57</v>
      </c>
      <c r="B29" s="39">
        <v>751.85399999999936</v>
      </c>
      <c r="C29" s="9">
        <v>673.73500000000058</v>
      </c>
      <c r="D29" s="9">
        <v>769.37299999999959</v>
      </c>
      <c r="E29" s="9">
        <v>783.35300000000097</v>
      </c>
      <c r="F29" s="9">
        <v>876.50500000000102</v>
      </c>
      <c r="G29" s="9">
        <v>783.46500000000015</v>
      </c>
      <c r="H29" s="9">
        <v>992.23639999999978</v>
      </c>
      <c r="I29" s="9">
        <v>906.97450000000026</v>
      </c>
      <c r="J29" s="9">
        <v>697.77089999999953</v>
      </c>
      <c r="K29" s="9">
        <v>920.15750000000116</v>
      </c>
      <c r="L29" s="9">
        <v>949.20449999999983</v>
      </c>
      <c r="M29" s="37">
        <v>815.33050000000003</v>
      </c>
      <c r="N29" s="39">
        <f>+[1]D_Fresco_Especie!D29</f>
        <v>1304.76</v>
      </c>
      <c r="O29" s="32">
        <f>+[1]D_Fresco_Especie!E29</f>
        <v>1351.92</v>
      </c>
      <c r="P29" s="32">
        <v>1240.68</v>
      </c>
      <c r="Q29" s="32">
        <v>1274.79</v>
      </c>
      <c r="R29" s="32">
        <v>933.43</v>
      </c>
      <c r="S29" s="32">
        <v>1208.99</v>
      </c>
      <c r="T29" s="32">
        <v>1107.97</v>
      </c>
      <c r="U29" s="32">
        <v>756.55</v>
      </c>
      <c r="V29" s="32">
        <v>616.54</v>
      </c>
      <c r="W29" s="32">
        <v>322.54000000000002</v>
      </c>
      <c r="X29" s="32">
        <v>267.98</v>
      </c>
      <c r="Y29" s="32">
        <v>246.31</v>
      </c>
      <c r="Z29" s="358">
        <f t="shared" si="3"/>
        <v>-69.790164847261323</v>
      </c>
      <c r="AA29" s="279"/>
      <c r="AB29" s="279"/>
    </row>
    <row r="30" spans="1:33" x14ac:dyDescent="0.25">
      <c r="A30" s="50" t="s">
        <v>58</v>
      </c>
      <c r="B30" s="45">
        <v>13127.181760118099</v>
      </c>
      <c r="C30" s="41">
        <v>13600.693965749773</v>
      </c>
      <c r="D30" s="41">
        <v>14028.889526591278</v>
      </c>
      <c r="E30" s="41">
        <v>13661.35077047198</v>
      </c>
      <c r="F30" s="41">
        <v>13376.851778880959</v>
      </c>
      <c r="G30" s="41">
        <v>11479.047058934089</v>
      </c>
      <c r="H30" s="41">
        <v>13608.083261174728</v>
      </c>
      <c r="I30" s="41">
        <v>13173.406168007534</v>
      </c>
      <c r="J30" s="41">
        <v>13231.373594875031</v>
      </c>
      <c r="K30" s="41">
        <v>11962.141793865636</v>
      </c>
      <c r="L30" s="41">
        <v>11882.457274504784</v>
      </c>
      <c r="M30" s="46">
        <v>12935.290849350316</v>
      </c>
      <c r="N30" s="262">
        <v>8602.2800000000007</v>
      </c>
      <c r="O30" s="359">
        <v>6943.37</v>
      </c>
      <c r="P30" s="359">
        <v>7585.47</v>
      </c>
      <c r="Q30" s="359">
        <v>6960</v>
      </c>
      <c r="R30" s="359">
        <v>11133.43</v>
      </c>
      <c r="S30" s="359">
        <v>9098.61</v>
      </c>
      <c r="T30" s="359">
        <v>10547.25</v>
      </c>
      <c r="U30" s="359">
        <v>10243.02</v>
      </c>
      <c r="V30" s="359">
        <v>9673.2800000000007</v>
      </c>
      <c r="W30" s="359">
        <v>9880.82</v>
      </c>
      <c r="X30" s="359">
        <v>7974.84</v>
      </c>
      <c r="Y30" s="359">
        <v>6891.89</v>
      </c>
      <c r="Z30" s="448">
        <f t="shared" si="3"/>
        <v>-46.720254841844934</v>
      </c>
      <c r="AA30" s="279"/>
      <c r="AB30" s="279"/>
    </row>
    <row r="31" spans="1:33" x14ac:dyDescent="0.25">
      <c r="A31" s="2" t="s">
        <v>23</v>
      </c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AA31" s="279"/>
      <c r="AB31" s="279"/>
    </row>
    <row r="32" spans="1:33" x14ac:dyDescent="0.25">
      <c r="A32" s="2" t="s">
        <v>24</v>
      </c>
      <c r="B32" s="194"/>
      <c r="N32" s="194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AA32" s="279"/>
      <c r="AB32" s="279"/>
    </row>
    <row r="33" spans="1:28" x14ac:dyDescent="0.25">
      <c r="A33" s="3" t="s">
        <v>206</v>
      </c>
      <c r="B33" s="194"/>
      <c r="N33" s="195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AA33" s="279"/>
      <c r="AB33" s="279"/>
    </row>
    <row r="34" spans="1:28" x14ac:dyDescent="0.25">
      <c r="N34" s="194"/>
    </row>
  </sheetData>
  <sortState xmlns:xlrd2="http://schemas.microsoft.com/office/spreadsheetml/2017/richdata2" ref="AC9:AF30">
    <sortCondition descending="1" ref="AF9"/>
  </sortState>
  <mergeCells count="3">
    <mergeCell ref="N6:Z6"/>
    <mergeCell ref="B6:M6"/>
    <mergeCell ref="A6:A7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2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L20" sqref="L20"/>
    </sheetView>
  </sheetViews>
  <sheetFormatPr baseColWidth="10" defaultRowHeight="15" x14ac:dyDescent="0.25"/>
  <cols>
    <col min="1" max="1" width="16.7109375" customWidth="1"/>
    <col min="2" max="3" width="6.85546875" bestFit="1" customWidth="1"/>
    <col min="4" max="5" width="7.85546875" style="279" bestFit="1" customWidth="1"/>
    <col min="6" max="11" width="6.85546875" style="279" bestFit="1" customWidth="1"/>
    <col min="12" max="12" width="7.85546875" style="279" bestFit="1" customWidth="1"/>
    <col min="13" max="14" width="6.85546875" style="279" bestFit="1" customWidth="1"/>
    <col min="15" max="16" width="7.85546875" style="279" bestFit="1" customWidth="1"/>
    <col min="17" max="19" width="6.85546875" style="279" bestFit="1" customWidth="1"/>
    <col min="20" max="25" width="6.85546875" style="279" customWidth="1"/>
    <col min="26" max="26" width="9" bestFit="1" customWidth="1"/>
  </cols>
  <sheetData>
    <row r="1" spans="1:26" x14ac:dyDescent="0.25">
      <c r="A1" s="28" t="s">
        <v>198</v>
      </c>
    </row>
    <row r="2" spans="1:26" x14ac:dyDescent="0.25">
      <c r="A2" s="28"/>
    </row>
    <row r="3" spans="1:26" x14ac:dyDescent="0.25">
      <c r="A3" s="55" t="s">
        <v>59</v>
      </c>
    </row>
    <row r="4" spans="1:26" x14ac:dyDescent="0.25">
      <c r="A4" s="53" t="s">
        <v>246</v>
      </c>
    </row>
    <row r="5" spans="1:26" x14ac:dyDescent="0.25">
      <c r="A5" s="54" t="s">
        <v>209</v>
      </c>
    </row>
    <row r="6" spans="1:26" x14ac:dyDescent="0.25">
      <c r="A6" s="534" t="s">
        <v>26</v>
      </c>
      <c r="B6" s="520">
        <v>2018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19">
        <v>2019</v>
      </c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</row>
    <row r="7" spans="1:26" ht="25.5" x14ac:dyDescent="0.25">
      <c r="A7" s="535"/>
      <c r="B7" s="503" t="s">
        <v>1</v>
      </c>
      <c r="C7" s="503" t="s">
        <v>2</v>
      </c>
      <c r="D7" s="503" t="s">
        <v>3</v>
      </c>
      <c r="E7" s="503" t="s">
        <v>4</v>
      </c>
      <c r="F7" s="429" t="s">
        <v>5</v>
      </c>
      <c r="G7" s="503" t="s">
        <v>6</v>
      </c>
      <c r="H7" s="503" t="s">
        <v>7</v>
      </c>
      <c r="I7" s="503" t="s">
        <v>8</v>
      </c>
      <c r="J7" s="503" t="s">
        <v>9</v>
      </c>
      <c r="K7" s="503" t="s">
        <v>10</v>
      </c>
      <c r="L7" s="503" t="s">
        <v>11</v>
      </c>
      <c r="M7" s="503" t="s">
        <v>12</v>
      </c>
      <c r="N7" s="439" t="s">
        <v>1</v>
      </c>
      <c r="O7" s="439" t="s">
        <v>2</v>
      </c>
      <c r="P7" s="439" t="s">
        <v>3</v>
      </c>
      <c r="Q7" s="439" t="s">
        <v>4</v>
      </c>
      <c r="R7" s="429" t="s">
        <v>5</v>
      </c>
      <c r="S7" s="439" t="s">
        <v>6</v>
      </c>
      <c r="T7" s="439" t="s">
        <v>7</v>
      </c>
      <c r="U7" s="439" t="s">
        <v>8</v>
      </c>
      <c r="V7" s="445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186" t="s">
        <v>13</v>
      </c>
      <c r="B8" s="212">
        <f t="shared" ref="B8:Q8" si="0">SUM(B9:B23)</f>
        <v>9560.002999999997</v>
      </c>
      <c r="C8" s="202">
        <f t="shared" si="0"/>
        <v>10661.490799999998</v>
      </c>
      <c r="D8" s="202">
        <f t="shared" si="0"/>
        <v>17036.366609999997</v>
      </c>
      <c r="E8" s="202">
        <f t="shared" si="0"/>
        <v>13236.701940000001</v>
      </c>
      <c r="F8" s="202">
        <f t="shared" si="0"/>
        <v>11572.783519999997</v>
      </c>
      <c r="G8" s="202">
        <f t="shared" si="0"/>
        <v>5642.0661000000009</v>
      </c>
      <c r="H8" s="202">
        <f t="shared" si="0"/>
        <v>4434.7810200000004</v>
      </c>
      <c r="I8" s="202">
        <f t="shared" si="0"/>
        <v>10900.500119999997</v>
      </c>
      <c r="J8" s="202">
        <f t="shared" si="0"/>
        <v>8211.8055800000002</v>
      </c>
      <c r="K8" s="202">
        <f t="shared" si="0"/>
        <v>16094.69038</v>
      </c>
      <c r="L8" s="202">
        <f t="shared" si="0"/>
        <v>17356.304819999998</v>
      </c>
      <c r="M8" s="202">
        <f t="shared" si="0"/>
        <v>9809.5205600000008</v>
      </c>
      <c r="N8" s="212">
        <f t="shared" si="0"/>
        <v>14744.390000000001</v>
      </c>
      <c r="O8" s="202">
        <f t="shared" si="0"/>
        <v>21014.629999999997</v>
      </c>
      <c r="P8" s="202">
        <f t="shared" si="0"/>
        <v>21443.739999999998</v>
      </c>
      <c r="Q8" s="202">
        <f t="shared" si="0"/>
        <v>11612.31</v>
      </c>
      <c r="R8" s="202">
        <f t="shared" ref="R8:Y8" si="1">SUM(R9:R23)</f>
        <v>11248.529999999999</v>
      </c>
      <c r="S8" s="202">
        <f t="shared" si="1"/>
        <v>14216.330000000002</v>
      </c>
      <c r="T8" s="202">
        <f t="shared" si="1"/>
        <v>12236.53</v>
      </c>
      <c r="U8" s="202">
        <f t="shared" si="1"/>
        <v>12834.6</v>
      </c>
      <c r="V8" s="202">
        <f t="shared" si="1"/>
        <v>6081.38</v>
      </c>
      <c r="W8" s="202">
        <f t="shared" si="1"/>
        <v>12733.139999999998</v>
      </c>
      <c r="X8" s="202">
        <f t="shared" si="1"/>
        <v>13515.33</v>
      </c>
      <c r="Y8" s="202">
        <f t="shared" si="1"/>
        <v>10161.910000000002</v>
      </c>
      <c r="Z8" s="179">
        <f t="shared" ref="Z8:Z23" si="2">+IFERROR((Y8/M8-1)*100,"-")</f>
        <v>3.5923207239804356</v>
      </c>
    </row>
    <row r="9" spans="1:26" x14ac:dyDescent="0.25">
      <c r="A9" s="221" t="s">
        <v>60</v>
      </c>
      <c r="B9" s="188">
        <v>1429.6264999999999</v>
      </c>
      <c r="C9" s="59">
        <v>2288.7022999999999</v>
      </c>
      <c r="D9" s="59">
        <v>1559.9569999999999</v>
      </c>
      <c r="E9" s="59">
        <v>1049.7179999999998</v>
      </c>
      <c r="F9" s="59">
        <v>1828.8870000000002</v>
      </c>
      <c r="G9" s="59">
        <v>1408.4940000000001</v>
      </c>
      <c r="H9" s="59">
        <v>1375.3468</v>
      </c>
      <c r="I9" s="59">
        <v>1998.8440000000003</v>
      </c>
      <c r="J9" s="59">
        <v>2564.0248000000001</v>
      </c>
      <c r="K9" s="59">
        <v>3833.1929999999998</v>
      </c>
      <c r="L9" s="59">
        <v>3363.2850000000003</v>
      </c>
      <c r="M9" s="59">
        <v>2057.0255999999999</v>
      </c>
      <c r="N9" s="188">
        <v>3320.3</v>
      </c>
      <c r="O9" s="59">
        <v>1936.19</v>
      </c>
      <c r="P9" s="59">
        <v>2183.5100000000002</v>
      </c>
      <c r="Q9" s="59">
        <v>2403.4299999999998</v>
      </c>
      <c r="R9" s="59">
        <v>2597.96</v>
      </c>
      <c r="S9" s="59">
        <v>1703.38</v>
      </c>
      <c r="T9" s="59">
        <v>2759.65</v>
      </c>
      <c r="U9" s="59">
        <v>2659.08</v>
      </c>
      <c r="V9" s="59">
        <v>2459.0500000000002</v>
      </c>
      <c r="W9" s="59">
        <v>2506.58</v>
      </c>
      <c r="X9" s="59">
        <v>1757.06</v>
      </c>
      <c r="Y9" s="59">
        <v>1223.68</v>
      </c>
      <c r="Z9" s="321">
        <f t="shared" si="2"/>
        <v>-40.512164748946248</v>
      </c>
    </row>
    <row r="10" spans="1:26" x14ac:dyDescent="0.25">
      <c r="A10" s="221" t="s">
        <v>61</v>
      </c>
      <c r="B10" s="188">
        <v>30.3355</v>
      </c>
      <c r="C10" s="59">
        <v>213.5625</v>
      </c>
      <c r="D10" s="59">
        <v>340.63250000000005</v>
      </c>
      <c r="E10" s="59">
        <v>333.09899999999999</v>
      </c>
      <c r="F10" s="59">
        <v>503.82800000000003</v>
      </c>
      <c r="G10" s="59">
        <v>217.29599999999999</v>
      </c>
      <c r="H10" s="59">
        <v>198.2235</v>
      </c>
      <c r="I10" s="59">
        <v>223.06100000000001</v>
      </c>
      <c r="J10" s="59">
        <v>370.76499999999999</v>
      </c>
      <c r="K10" s="59">
        <v>321.6705</v>
      </c>
      <c r="L10" s="59">
        <v>0</v>
      </c>
      <c r="M10" s="59">
        <v>374.38149999999996</v>
      </c>
      <c r="N10" s="188">
        <v>410.52</v>
      </c>
      <c r="O10" s="59">
        <v>276.92</v>
      </c>
      <c r="P10" s="59">
        <v>214.13</v>
      </c>
      <c r="Q10" s="59">
        <v>118.22</v>
      </c>
      <c r="R10" s="59">
        <v>238.38</v>
      </c>
      <c r="S10" s="59">
        <v>118.7</v>
      </c>
      <c r="T10" s="59">
        <v>237.41</v>
      </c>
      <c r="U10" s="59">
        <v>177.16</v>
      </c>
      <c r="V10" s="59">
        <v>121.44</v>
      </c>
      <c r="W10" s="59">
        <v>60.17</v>
      </c>
      <c r="X10" s="59">
        <v>43.31</v>
      </c>
      <c r="Y10" s="59">
        <v>21.62</v>
      </c>
      <c r="Z10" s="321">
        <f t="shared" si="2"/>
        <v>-94.225142000873447</v>
      </c>
    </row>
    <row r="11" spans="1:26" s="246" customFormat="1" x14ac:dyDescent="0.25">
      <c r="A11" s="221" t="s">
        <v>269</v>
      </c>
      <c r="B11" s="466">
        <v>0</v>
      </c>
      <c r="C11" s="467">
        <v>9.4600000000000009</v>
      </c>
      <c r="D11" s="467">
        <v>31.733499999999999</v>
      </c>
      <c r="E11" s="467">
        <v>13.08</v>
      </c>
      <c r="F11" s="467">
        <v>0</v>
      </c>
      <c r="G11" s="467">
        <v>384.23200000000003</v>
      </c>
      <c r="H11" s="467">
        <v>270.98900000000003</v>
      </c>
      <c r="I11" s="467">
        <v>608.03399999999999</v>
      </c>
      <c r="J11" s="467">
        <v>57.944580000000002</v>
      </c>
      <c r="K11" s="467">
        <v>32.726999999999997</v>
      </c>
      <c r="L11" s="467">
        <v>118.39</v>
      </c>
      <c r="M11" s="467">
        <v>673.72320000000002</v>
      </c>
      <c r="N11" s="466">
        <v>0.81</v>
      </c>
      <c r="O11" s="467">
        <v>10.25</v>
      </c>
      <c r="P11" s="467">
        <v>1032.57</v>
      </c>
      <c r="Q11" s="467">
        <v>818.21</v>
      </c>
      <c r="R11" s="467">
        <v>346.09</v>
      </c>
      <c r="S11" s="467">
        <v>419.74</v>
      </c>
      <c r="T11" s="467">
        <v>184.74</v>
      </c>
      <c r="U11" s="467">
        <v>683.54</v>
      </c>
      <c r="V11" s="467">
        <v>112.3</v>
      </c>
      <c r="W11" s="467">
        <v>6.75</v>
      </c>
      <c r="X11" s="467">
        <v>1273.1400000000001</v>
      </c>
      <c r="Y11" s="467">
        <v>215.78</v>
      </c>
      <c r="Z11" s="468">
        <f t="shared" si="2"/>
        <v>-67.972009869928769</v>
      </c>
    </row>
    <row r="12" spans="1:26" x14ac:dyDescent="0.25">
      <c r="A12" s="221" t="s">
        <v>268</v>
      </c>
      <c r="B12" s="189">
        <v>662.17000000000007</v>
      </c>
      <c r="C12" s="60">
        <v>563.36399999999992</v>
      </c>
      <c r="D12" s="60">
        <v>757.88200000000006</v>
      </c>
      <c r="E12" s="60">
        <v>703.44800000000009</v>
      </c>
      <c r="F12" s="60">
        <v>553.69000000000005</v>
      </c>
      <c r="G12" s="60">
        <v>557.46699999999998</v>
      </c>
      <c r="H12" s="60">
        <v>604.51800000000003</v>
      </c>
      <c r="I12" s="60">
        <v>109.274</v>
      </c>
      <c r="J12" s="60">
        <v>652.851</v>
      </c>
      <c r="K12" s="60">
        <v>597.3309999999999</v>
      </c>
      <c r="L12" s="60">
        <v>1258.2080000000001</v>
      </c>
      <c r="M12" s="60">
        <v>1298.5160000000001</v>
      </c>
      <c r="N12" s="189">
        <v>1094.69</v>
      </c>
      <c r="O12" s="60">
        <v>2282.54</v>
      </c>
      <c r="P12" s="60">
        <v>3759.39</v>
      </c>
      <c r="Q12" s="60">
        <v>1711.35</v>
      </c>
      <c r="R12" s="60">
        <v>882.22</v>
      </c>
      <c r="S12" s="60">
        <v>1409.88</v>
      </c>
      <c r="T12" s="60">
        <v>2026.51</v>
      </c>
      <c r="U12" s="60">
        <v>2268.08</v>
      </c>
      <c r="V12" s="60">
        <v>410.93</v>
      </c>
      <c r="W12" s="60">
        <v>2176.89</v>
      </c>
      <c r="X12" s="60">
        <v>9.41</v>
      </c>
      <c r="Y12" s="60">
        <v>71.790000000000006</v>
      </c>
      <c r="Z12" s="321">
        <f t="shared" si="2"/>
        <v>-94.471381176666284</v>
      </c>
    </row>
    <row r="13" spans="1:26" x14ac:dyDescent="0.25">
      <c r="A13" s="221" t="s">
        <v>63</v>
      </c>
      <c r="B13" s="188">
        <v>6954.0321999999987</v>
      </c>
      <c r="C13" s="59">
        <v>7180.2190000000001</v>
      </c>
      <c r="D13" s="59">
        <v>13226.778479999997</v>
      </c>
      <c r="E13" s="59">
        <v>10353.621940000001</v>
      </c>
      <c r="F13" s="59">
        <v>7671.7079999999987</v>
      </c>
      <c r="G13" s="59">
        <v>2353.5530000000008</v>
      </c>
      <c r="H13" s="59">
        <v>1357.4160000000002</v>
      </c>
      <c r="I13" s="59">
        <v>6242.0088999999962</v>
      </c>
      <c r="J13" s="59">
        <v>4160.7545</v>
      </c>
      <c r="K13" s="59">
        <v>8633.497800000001</v>
      </c>
      <c r="L13" s="59">
        <v>10207.567399999998</v>
      </c>
      <c r="M13" s="59">
        <v>3810.317</v>
      </c>
      <c r="N13" s="188">
        <v>7036.98</v>
      </c>
      <c r="O13" s="59">
        <v>11336.52</v>
      </c>
      <c r="P13" s="59">
        <v>12283.19</v>
      </c>
      <c r="Q13" s="59">
        <v>5198.3999999999996</v>
      </c>
      <c r="R13" s="59">
        <v>4984.1899999999996</v>
      </c>
      <c r="S13" s="59">
        <v>8402.6</v>
      </c>
      <c r="T13" s="59">
        <v>4626.1099999999997</v>
      </c>
      <c r="U13" s="59">
        <v>4253.59</v>
      </c>
      <c r="V13" s="59">
        <v>2448.48</v>
      </c>
      <c r="W13" s="59">
        <v>5109.18</v>
      </c>
      <c r="X13" s="59">
        <v>7047.4</v>
      </c>
      <c r="Y13" s="59">
        <v>3040.27</v>
      </c>
      <c r="Z13" s="321">
        <f t="shared" si="2"/>
        <v>-20.209525874093938</v>
      </c>
    </row>
    <row r="14" spans="1:26" x14ac:dyDescent="0.25">
      <c r="A14" s="221" t="s">
        <v>64</v>
      </c>
      <c r="B14" s="189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189">
        <v>0</v>
      </c>
      <c r="O14" s="60">
        <v>0</v>
      </c>
      <c r="P14" s="60">
        <v>446.74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17.440000000000001</v>
      </c>
      <c r="X14" s="60">
        <v>0</v>
      </c>
      <c r="Y14" s="60">
        <v>25.28</v>
      </c>
      <c r="Z14" s="321" t="str">
        <f t="shared" si="2"/>
        <v>-</v>
      </c>
    </row>
    <row r="15" spans="1:26" x14ac:dyDescent="0.25">
      <c r="A15" s="221" t="s">
        <v>65</v>
      </c>
      <c r="B15" s="189">
        <v>0</v>
      </c>
      <c r="C15" s="60">
        <v>61.203999999999994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75.403180000000006</v>
      </c>
      <c r="L15" s="60">
        <v>0</v>
      </c>
      <c r="M15" s="60">
        <v>0</v>
      </c>
      <c r="N15" s="189">
        <v>0</v>
      </c>
      <c r="O15" s="60">
        <v>22.97</v>
      </c>
      <c r="P15" s="60">
        <v>0</v>
      </c>
      <c r="Q15" s="60">
        <v>0</v>
      </c>
      <c r="R15" s="60">
        <v>0</v>
      </c>
      <c r="S15" s="60">
        <v>27.11</v>
      </c>
      <c r="T15" s="60">
        <v>62.42</v>
      </c>
      <c r="U15" s="60">
        <v>21.98</v>
      </c>
      <c r="V15" s="60">
        <v>10.4</v>
      </c>
      <c r="W15" s="60">
        <v>10.51</v>
      </c>
      <c r="X15" s="60">
        <v>0</v>
      </c>
      <c r="Y15" s="60">
        <v>58.26</v>
      </c>
      <c r="Z15" s="321" t="str">
        <f t="shared" si="2"/>
        <v>-</v>
      </c>
    </row>
    <row r="16" spans="1:26" x14ac:dyDescent="0.25">
      <c r="A16" s="221" t="s">
        <v>66</v>
      </c>
      <c r="B16" s="188">
        <v>0</v>
      </c>
      <c r="C16" s="59">
        <v>6.2805</v>
      </c>
      <c r="D16" s="59">
        <v>3.07978</v>
      </c>
      <c r="E16" s="59">
        <v>0</v>
      </c>
      <c r="F16" s="59">
        <v>55.452799999999996</v>
      </c>
      <c r="G16" s="59">
        <v>100.71669999999999</v>
      </c>
      <c r="H16" s="59">
        <v>17.726399999999998</v>
      </c>
      <c r="I16" s="59">
        <v>7.8231999999999999</v>
      </c>
      <c r="J16" s="59">
        <v>1</v>
      </c>
      <c r="K16" s="59">
        <v>498.8492599999999</v>
      </c>
      <c r="L16" s="59">
        <v>22.7821</v>
      </c>
      <c r="M16" s="59">
        <v>203.61645999999999</v>
      </c>
      <c r="N16" s="188">
        <v>8.7799999999999994</v>
      </c>
      <c r="O16" s="59">
        <v>36.82</v>
      </c>
      <c r="P16" s="59">
        <v>0</v>
      </c>
      <c r="Q16" s="59">
        <v>14.74</v>
      </c>
      <c r="R16" s="59">
        <v>0</v>
      </c>
      <c r="S16" s="59">
        <v>0</v>
      </c>
      <c r="T16" s="59">
        <v>18.16</v>
      </c>
      <c r="U16" s="59">
        <v>246.7</v>
      </c>
      <c r="V16" s="59">
        <v>34.17</v>
      </c>
      <c r="W16" s="59">
        <v>6.46</v>
      </c>
      <c r="X16" s="59">
        <v>45.89</v>
      </c>
      <c r="Y16" s="59">
        <v>215.66</v>
      </c>
      <c r="Z16" s="321">
        <f t="shared" si="2"/>
        <v>5.9148165133604769</v>
      </c>
    </row>
    <row r="17" spans="1:26" x14ac:dyDescent="0.25">
      <c r="A17" s="221" t="s">
        <v>67</v>
      </c>
      <c r="B17" s="188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188">
        <v>0</v>
      </c>
      <c r="O17" s="59">
        <v>297.89999999999998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53.46</v>
      </c>
      <c r="Z17" s="321" t="str">
        <f t="shared" si="2"/>
        <v>-</v>
      </c>
    </row>
    <row r="18" spans="1:26" x14ac:dyDescent="0.25">
      <c r="A18" s="221" t="s">
        <v>68</v>
      </c>
      <c r="B18" s="188">
        <v>188.41800000000001</v>
      </c>
      <c r="C18" s="59">
        <v>206.74700000000001</v>
      </c>
      <c r="D18" s="59">
        <v>571.1733499999998</v>
      </c>
      <c r="E18" s="59">
        <v>558.68700000000001</v>
      </c>
      <c r="F18" s="59">
        <v>183.42000000000002</v>
      </c>
      <c r="G18" s="59">
        <v>343.88399999999996</v>
      </c>
      <c r="H18" s="59">
        <v>76.583179999999999</v>
      </c>
      <c r="I18" s="59">
        <v>516.73962000000006</v>
      </c>
      <c r="J18" s="59">
        <v>114.46</v>
      </c>
      <c r="K18" s="59">
        <v>1884.0543000000002</v>
      </c>
      <c r="L18" s="59">
        <v>1190.5904999999998</v>
      </c>
      <c r="M18" s="59">
        <v>802.47223999999994</v>
      </c>
      <c r="N18" s="188">
        <v>2181.86</v>
      </c>
      <c r="O18" s="59">
        <v>2487.1799999999998</v>
      </c>
      <c r="P18" s="59">
        <v>915.1</v>
      </c>
      <c r="Q18" s="59">
        <v>427.34</v>
      </c>
      <c r="R18" s="59">
        <v>1527.12</v>
      </c>
      <c r="S18" s="59">
        <v>836.6</v>
      </c>
      <c r="T18" s="59">
        <v>482.94</v>
      </c>
      <c r="U18" s="59">
        <v>1006.12</v>
      </c>
      <c r="V18" s="59">
        <v>106.92</v>
      </c>
      <c r="W18" s="59">
        <v>1395.4</v>
      </c>
      <c r="X18" s="59">
        <v>1348.52</v>
      </c>
      <c r="Y18" s="59">
        <v>1546.3</v>
      </c>
      <c r="Z18" s="321">
        <f t="shared" si="2"/>
        <v>92.692023838731188</v>
      </c>
    </row>
    <row r="19" spans="1:26" x14ac:dyDescent="0.25">
      <c r="A19" s="221" t="s">
        <v>69</v>
      </c>
      <c r="B19" s="188">
        <v>10.336</v>
      </c>
      <c r="C19" s="59">
        <v>0.751</v>
      </c>
      <c r="D19" s="59">
        <v>8.56</v>
      </c>
      <c r="E19" s="59">
        <v>0.3</v>
      </c>
      <c r="F19" s="59">
        <v>551.89772000000005</v>
      </c>
      <c r="G19" s="59">
        <v>180.33206000000001</v>
      </c>
      <c r="H19" s="59">
        <v>244.06263999999999</v>
      </c>
      <c r="I19" s="59">
        <v>385.03569999999996</v>
      </c>
      <c r="J19" s="59">
        <v>246.54249999999999</v>
      </c>
      <c r="K19" s="59">
        <v>109.76634000000001</v>
      </c>
      <c r="L19" s="59">
        <v>289.28442000000001</v>
      </c>
      <c r="M19" s="59">
        <v>261.96985999999998</v>
      </c>
      <c r="N19" s="188">
        <v>527.74</v>
      </c>
      <c r="O19" s="59">
        <v>2193.0700000000002</v>
      </c>
      <c r="P19" s="59">
        <v>466.91</v>
      </c>
      <c r="Q19" s="59">
        <v>434.21</v>
      </c>
      <c r="R19" s="59">
        <v>268.32</v>
      </c>
      <c r="S19" s="59">
        <v>91.56</v>
      </c>
      <c r="T19" s="59">
        <v>478.51</v>
      </c>
      <c r="U19" s="59">
        <v>219.24</v>
      </c>
      <c r="V19" s="59">
        <v>236.38</v>
      </c>
      <c r="W19" s="59">
        <v>660.29</v>
      </c>
      <c r="X19" s="59">
        <v>146.4</v>
      </c>
      <c r="Y19" s="59">
        <v>717.83</v>
      </c>
      <c r="Z19" s="321">
        <f t="shared" si="2"/>
        <v>174.01243791938512</v>
      </c>
    </row>
    <row r="20" spans="1:26" s="246" customFormat="1" x14ac:dyDescent="0.25">
      <c r="A20" s="221" t="s">
        <v>270</v>
      </c>
      <c r="B20" s="466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  <c r="H20" s="467">
        <v>265.70799999999997</v>
      </c>
      <c r="I20" s="467">
        <v>110.3085</v>
      </c>
      <c r="J20" s="467">
        <v>0</v>
      </c>
      <c r="K20" s="467">
        <v>0</v>
      </c>
      <c r="L20" s="467">
        <v>0</v>
      </c>
      <c r="M20" s="467">
        <v>0</v>
      </c>
      <c r="N20" s="466">
        <v>7.37</v>
      </c>
      <c r="O20" s="467">
        <v>0</v>
      </c>
      <c r="P20" s="467">
        <v>0</v>
      </c>
      <c r="Q20" s="467">
        <v>0</v>
      </c>
      <c r="R20" s="467">
        <v>0</v>
      </c>
      <c r="S20" s="467">
        <v>0</v>
      </c>
      <c r="T20" s="467">
        <v>160.72999999999999</v>
      </c>
      <c r="U20" s="467">
        <v>536.99</v>
      </c>
      <c r="V20" s="467">
        <v>14.36</v>
      </c>
      <c r="W20" s="467">
        <v>0</v>
      </c>
      <c r="X20" s="467">
        <v>0</v>
      </c>
      <c r="Y20" s="467">
        <v>32.549999999999997</v>
      </c>
      <c r="Z20" s="468" t="str">
        <f t="shared" si="2"/>
        <v>-</v>
      </c>
    </row>
    <row r="21" spans="1:26" x14ac:dyDescent="0.25">
      <c r="A21" s="221" t="s">
        <v>70</v>
      </c>
      <c r="B21" s="189">
        <v>213.98</v>
      </c>
      <c r="C21" s="60">
        <v>0</v>
      </c>
      <c r="D21" s="60">
        <v>38.15</v>
      </c>
      <c r="E21" s="60">
        <v>17.399999999999999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30.85</v>
      </c>
      <c r="L21" s="60">
        <v>84.79</v>
      </c>
      <c r="M21" s="60">
        <v>17.329999999999998</v>
      </c>
      <c r="N21" s="189">
        <v>0</v>
      </c>
      <c r="O21" s="60">
        <v>0</v>
      </c>
      <c r="P21" s="60">
        <v>18.760000000000002</v>
      </c>
      <c r="Q21" s="60">
        <v>43.29</v>
      </c>
      <c r="R21" s="60">
        <v>0</v>
      </c>
      <c r="S21" s="60">
        <v>14.3</v>
      </c>
      <c r="T21" s="60">
        <v>898.7</v>
      </c>
      <c r="U21" s="60">
        <v>519.72</v>
      </c>
      <c r="V21" s="60">
        <v>27.37</v>
      </c>
      <c r="W21" s="60">
        <v>32.93</v>
      </c>
      <c r="X21" s="60">
        <v>790.96</v>
      </c>
      <c r="Y21" s="60">
        <v>1899.36</v>
      </c>
      <c r="Z21" s="321">
        <f>+IFERROR((Y21/M21-1)*100,"-")</f>
        <v>10859.9538372764</v>
      </c>
    </row>
    <row r="22" spans="1:26" x14ac:dyDescent="0.25">
      <c r="A22" s="221" t="s">
        <v>71</v>
      </c>
      <c r="B22" s="189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189">
        <v>50.15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19.96</v>
      </c>
      <c r="U22" s="60">
        <v>23.96</v>
      </c>
      <c r="V22" s="60">
        <v>0</v>
      </c>
      <c r="W22" s="60">
        <v>6.8</v>
      </c>
      <c r="X22" s="60">
        <v>402.26</v>
      </c>
      <c r="Y22" s="60">
        <v>486.79</v>
      </c>
      <c r="Z22" s="321" t="str">
        <f t="shared" si="2"/>
        <v>-</v>
      </c>
    </row>
    <row r="23" spans="1:26" x14ac:dyDescent="0.25">
      <c r="A23" s="94" t="s">
        <v>72</v>
      </c>
      <c r="B23" s="190">
        <v>71.104799999999159</v>
      </c>
      <c r="C23" s="187">
        <v>131.20049999999719</v>
      </c>
      <c r="D23" s="187">
        <v>498.41999999999825</v>
      </c>
      <c r="E23" s="187">
        <v>207.34800000000178</v>
      </c>
      <c r="F23" s="187">
        <v>223.89999999999782</v>
      </c>
      <c r="G23" s="187">
        <v>96.091339999999946</v>
      </c>
      <c r="H23" s="187">
        <v>24.207500000000437</v>
      </c>
      <c r="I23" s="187">
        <v>699.37119999999959</v>
      </c>
      <c r="J23" s="187">
        <v>43.463200000001052</v>
      </c>
      <c r="K23" s="187">
        <v>77.347999999999956</v>
      </c>
      <c r="L23" s="187">
        <v>821.40739999999641</v>
      </c>
      <c r="M23" s="187">
        <v>310.16870000000381</v>
      </c>
      <c r="N23" s="190">
        <v>105.19</v>
      </c>
      <c r="O23" s="187">
        <v>134.27000000000001</v>
      </c>
      <c r="P23" s="187">
        <v>123.44</v>
      </c>
      <c r="Q23" s="187">
        <v>443.12</v>
      </c>
      <c r="R23" s="187">
        <v>404.25</v>
      </c>
      <c r="S23" s="187">
        <v>1192.46</v>
      </c>
      <c r="T23" s="187">
        <v>280.69</v>
      </c>
      <c r="U23" s="187">
        <v>218.44</v>
      </c>
      <c r="V23" s="187">
        <v>99.58</v>
      </c>
      <c r="W23" s="187">
        <v>743.74</v>
      </c>
      <c r="X23" s="187">
        <v>650.98</v>
      </c>
      <c r="Y23" s="187">
        <v>553.28</v>
      </c>
      <c r="Z23" s="322">
        <f t="shared" si="2"/>
        <v>78.380345921427022</v>
      </c>
    </row>
    <row r="24" spans="1:26" x14ac:dyDescent="0.25">
      <c r="A24" s="2" t="s">
        <v>23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1:26" x14ac:dyDescent="0.25">
      <c r="A25" s="2" t="s">
        <v>24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6" x14ac:dyDescent="0.25">
      <c r="A26" s="3" t="s">
        <v>206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6" x14ac:dyDescent="0.25">
      <c r="B27" s="279"/>
      <c r="C27" s="279"/>
    </row>
    <row r="28" spans="1:26" x14ac:dyDescent="0.25">
      <c r="B28" s="279"/>
      <c r="C28" s="279"/>
    </row>
    <row r="29" spans="1:26" x14ac:dyDescent="0.25">
      <c r="B29" s="279"/>
      <c r="C29" s="279"/>
    </row>
    <row r="30" spans="1:26" x14ac:dyDescent="0.25">
      <c r="B30" s="279"/>
      <c r="C30" s="279"/>
    </row>
    <row r="31" spans="1:26" x14ac:dyDescent="0.25">
      <c r="B31" s="279"/>
      <c r="C31" s="279"/>
    </row>
    <row r="32" spans="1:26" x14ac:dyDescent="0.25">
      <c r="B32" s="279"/>
      <c r="C32" s="279"/>
    </row>
  </sheetData>
  <mergeCells count="3">
    <mergeCell ref="A6:A7"/>
    <mergeCell ref="N6:Z6"/>
    <mergeCell ref="B6:M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38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M26" sqref="M26"/>
    </sheetView>
  </sheetViews>
  <sheetFormatPr baseColWidth="10" defaultRowHeight="15" x14ac:dyDescent="0.25"/>
  <cols>
    <col min="1" max="1" width="17.140625" customWidth="1"/>
    <col min="2" max="3" width="7.85546875" bestFit="1" customWidth="1"/>
    <col min="4" max="14" width="7.85546875" style="279" bestFit="1" customWidth="1"/>
    <col min="15" max="15" width="8.85546875" style="279" bestFit="1" customWidth="1"/>
    <col min="16" max="19" width="7.85546875" style="279" bestFit="1" customWidth="1"/>
    <col min="20" max="22" width="7.85546875" style="279" customWidth="1"/>
    <col min="23" max="23" width="8.42578125" style="279" bestFit="1" customWidth="1"/>
    <col min="24" max="25" width="8.42578125" style="279" customWidth="1"/>
    <col min="26" max="26" width="11.42578125" customWidth="1"/>
  </cols>
  <sheetData>
    <row r="1" spans="1:26" x14ac:dyDescent="0.25">
      <c r="A1" s="28" t="s">
        <v>198</v>
      </c>
    </row>
    <row r="3" spans="1:26" x14ac:dyDescent="0.25">
      <c r="A3" s="14" t="s">
        <v>73</v>
      </c>
    </row>
    <row r="4" spans="1:26" x14ac:dyDescent="0.25">
      <c r="A4" s="53" t="s">
        <v>247</v>
      </c>
    </row>
    <row r="5" spans="1:26" x14ac:dyDescent="0.25">
      <c r="A5" s="54" t="s">
        <v>209</v>
      </c>
    </row>
    <row r="6" spans="1:26" x14ac:dyDescent="0.25">
      <c r="A6" s="521" t="s">
        <v>26</v>
      </c>
      <c r="B6" s="537">
        <v>2018</v>
      </c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8"/>
      <c r="N6" s="524">
        <v>2019</v>
      </c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40"/>
    </row>
    <row r="7" spans="1:26" ht="25.5" x14ac:dyDescent="0.25">
      <c r="A7" s="522"/>
      <c r="B7" s="400" t="s">
        <v>1</v>
      </c>
      <c r="C7" s="405" t="s">
        <v>2</v>
      </c>
      <c r="D7" s="405" t="s">
        <v>3</v>
      </c>
      <c r="E7" s="405" t="s">
        <v>4</v>
      </c>
      <c r="F7" s="405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8" t="s">
        <v>12</v>
      </c>
      <c r="N7" s="406" t="s">
        <v>1</v>
      </c>
      <c r="O7" s="407" t="s">
        <v>2</v>
      </c>
      <c r="P7" s="397" t="s">
        <v>3</v>
      </c>
      <c r="Q7" s="407" t="s">
        <v>4</v>
      </c>
      <c r="R7" s="429" t="s">
        <v>5</v>
      </c>
      <c r="S7" s="436" t="s">
        <v>6</v>
      </c>
      <c r="T7" s="437" t="s">
        <v>7</v>
      </c>
      <c r="U7" s="439" t="s">
        <v>8</v>
      </c>
      <c r="V7" s="445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</row>
    <row r="8" spans="1:26" x14ac:dyDescent="0.25">
      <c r="A8" s="35" t="s">
        <v>13</v>
      </c>
      <c r="B8" s="42">
        <f>+SUM(B9:B33)</f>
        <v>35248.071240230092</v>
      </c>
      <c r="C8" s="31">
        <f t="shared" ref="C8:M8" si="0">+SUM(C9:C33)</f>
        <v>60650.177511273083</v>
      </c>
      <c r="D8" s="31">
        <f t="shared" si="0"/>
        <v>73907.990082741002</v>
      </c>
      <c r="E8" s="31">
        <f t="shared" si="0"/>
        <v>73491.082377962986</v>
      </c>
      <c r="F8" s="31">
        <f t="shared" si="0"/>
        <v>69836.709570999199</v>
      </c>
      <c r="G8" s="31">
        <f t="shared" si="0"/>
        <v>73506.488515939593</v>
      </c>
      <c r="H8" s="31">
        <f t="shared" si="0"/>
        <v>33566.797615410011</v>
      </c>
      <c r="I8" s="31">
        <f t="shared" si="0"/>
        <v>33721.929609250932</v>
      </c>
      <c r="J8" s="31">
        <f t="shared" si="0"/>
        <v>20633.771013279944</v>
      </c>
      <c r="K8" s="31">
        <f t="shared" si="0"/>
        <v>40137.875615627745</v>
      </c>
      <c r="L8" s="31">
        <f t="shared" si="0"/>
        <v>36226.699114883646</v>
      </c>
      <c r="M8" s="31">
        <f t="shared" si="0"/>
        <v>24788.585346690837</v>
      </c>
      <c r="N8" s="42">
        <f t="shared" ref="N8:S8" si="1">+SUM(N9:N33)</f>
        <v>83256.260000000009</v>
      </c>
      <c r="O8" s="31">
        <f t="shared" si="1"/>
        <v>107268.51</v>
      </c>
      <c r="P8" s="31">
        <f t="shared" si="1"/>
        <v>88560.290000000023</v>
      </c>
      <c r="Q8" s="31">
        <f t="shared" si="1"/>
        <v>51848.349999999991</v>
      </c>
      <c r="R8" s="31">
        <f t="shared" si="1"/>
        <v>43554.41</v>
      </c>
      <c r="S8" s="31">
        <f t="shared" si="1"/>
        <v>70271.14</v>
      </c>
      <c r="T8" s="31">
        <f t="shared" ref="T8:Y8" si="2">+SUM(T9:T33)</f>
        <v>67260.62</v>
      </c>
      <c r="U8" s="31">
        <f t="shared" si="2"/>
        <v>57768.14</v>
      </c>
      <c r="V8" s="31">
        <f t="shared" si="2"/>
        <v>44605.429999999986</v>
      </c>
      <c r="W8" s="31">
        <f t="shared" si="2"/>
        <v>48097.960000000006</v>
      </c>
      <c r="X8" s="31">
        <f t="shared" si="2"/>
        <v>34755.590000000004</v>
      </c>
      <c r="Y8" s="31">
        <f t="shared" si="2"/>
        <v>32155.219999999987</v>
      </c>
      <c r="Z8" s="33">
        <f t="shared" ref="Z8:Z33" si="3">+IFERROR((Y8/M8-1)*100,"-")</f>
        <v>29.717850172892433</v>
      </c>
    </row>
    <row r="9" spans="1:26" x14ac:dyDescent="0.25">
      <c r="A9" s="51" t="s">
        <v>74</v>
      </c>
      <c r="B9" s="40">
        <v>2453.8684799999996</v>
      </c>
      <c r="C9" s="32">
        <v>3251.9933069230774</v>
      </c>
      <c r="D9" s="32">
        <v>2400.2939099999999</v>
      </c>
      <c r="E9" s="32">
        <v>2151.1719099999996</v>
      </c>
      <c r="F9" s="32">
        <v>2036.3949999999995</v>
      </c>
      <c r="G9" s="32">
        <v>2490.2417900000005</v>
      </c>
      <c r="H9" s="32">
        <v>2080.6772299999998</v>
      </c>
      <c r="I9" s="32">
        <v>2315.1904299999997</v>
      </c>
      <c r="J9" s="32">
        <v>2102.4114272649558</v>
      </c>
      <c r="K9" s="32">
        <v>2412.8429400000005</v>
      </c>
      <c r="L9" s="32">
        <v>2115.1394300000002</v>
      </c>
      <c r="M9" s="32">
        <v>2170.8175799999999</v>
      </c>
      <c r="N9" s="40">
        <v>1458.53</v>
      </c>
      <c r="O9" s="32">
        <v>657.06</v>
      </c>
      <c r="P9" s="32">
        <v>993.05</v>
      </c>
      <c r="Q9" s="32">
        <v>1640.04</v>
      </c>
      <c r="R9" s="32">
        <v>1566.08</v>
      </c>
      <c r="S9" s="32">
        <v>1039.32</v>
      </c>
      <c r="T9" s="32">
        <v>953.88</v>
      </c>
      <c r="U9" s="32">
        <v>1046.82</v>
      </c>
      <c r="V9" s="32">
        <v>880.75</v>
      </c>
      <c r="W9" s="32">
        <v>1262.29</v>
      </c>
      <c r="X9" s="32">
        <v>1144.6300000000001</v>
      </c>
      <c r="Y9" s="32">
        <v>1190.5999999999999</v>
      </c>
      <c r="Z9" s="317">
        <f t="shared" si="3"/>
        <v>-45.154304490200417</v>
      </c>
    </row>
    <row r="10" spans="1:26" x14ac:dyDescent="0.25">
      <c r="A10" s="51" t="s">
        <v>222</v>
      </c>
      <c r="B10" s="261">
        <v>1.6894999999999998</v>
      </c>
      <c r="C10" s="32">
        <v>0</v>
      </c>
      <c r="D10" s="32">
        <v>0.19</v>
      </c>
      <c r="E10" s="32">
        <v>0.73</v>
      </c>
      <c r="F10" s="32">
        <v>0</v>
      </c>
      <c r="G10" s="32">
        <v>0.3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261">
        <v>2950.38</v>
      </c>
      <c r="O10" s="32">
        <v>856.85</v>
      </c>
      <c r="P10" s="32">
        <v>3024.66</v>
      </c>
      <c r="Q10" s="32">
        <v>2539.94</v>
      </c>
      <c r="R10" s="32">
        <v>2031.67</v>
      </c>
      <c r="S10" s="32">
        <v>1569.07</v>
      </c>
      <c r="T10" s="32">
        <v>2118.41</v>
      </c>
      <c r="U10" s="32">
        <v>1559.84</v>
      </c>
      <c r="V10" s="32">
        <v>2790.25</v>
      </c>
      <c r="W10" s="32">
        <v>1307.46</v>
      </c>
      <c r="X10" s="32">
        <v>1708.4</v>
      </c>
      <c r="Y10" s="32">
        <v>1506.58</v>
      </c>
      <c r="Z10" s="34" t="str">
        <f t="shared" si="3"/>
        <v>-</v>
      </c>
    </row>
    <row r="11" spans="1:26" x14ac:dyDescent="0.25">
      <c r="A11" s="51" t="s">
        <v>75</v>
      </c>
      <c r="B11" s="261">
        <v>526.70304999999996</v>
      </c>
      <c r="C11" s="32">
        <v>806.06304999999998</v>
      </c>
      <c r="D11" s="32">
        <v>656.06579999999997</v>
      </c>
      <c r="E11" s="32">
        <v>1454.5670749999999</v>
      </c>
      <c r="F11" s="32">
        <v>213.08609999999999</v>
      </c>
      <c r="G11" s="32">
        <v>200.88939999999999</v>
      </c>
      <c r="H11" s="32">
        <v>87.431899999999999</v>
      </c>
      <c r="I11" s="32">
        <v>102.5684</v>
      </c>
      <c r="J11" s="32">
        <v>51.568150000000003</v>
      </c>
      <c r="K11" s="32">
        <v>34.381</v>
      </c>
      <c r="L11" s="32">
        <v>29.324999999999999</v>
      </c>
      <c r="M11" s="32">
        <v>63.398000000000003</v>
      </c>
      <c r="N11" s="261">
        <v>139.77000000000001</v>
      </c>
      <c r="O11" s="32">
        <v>35.64</v>
      </c>
      <c r="P11" s="32">
        <v>1354.65</v>
      </c>
      <c r="Q11" s="32">
        <v>340.34</v>
      </c>
      <c r="R11" s="32">
        <v>405.1</v>
      </c>
      <c r="S11" s="32">
        <v>43.81</v>
      </c>
      <c r="T11" s="32">
        <v>81.84</v>
      </c>
      <c r="U11" s="32">
        <v>47.41</v>
      </c>
      <c r="V11" s="32">
        <v>42.19</v>
      </c>
      <c r="W11" s="32">
        <v>46.87</v>
      </c>
      <c r="X11" s="32">
        <v>78.05</v>
      </c>
      <c r="Y11" s="32">
        <v>46.52</v>
      </c>
      <c r="Z11" s="317">
        <f t="shared" si="3"/>
        <v>-26.622290924003909</v>
      </c>
    </row>
    <row r="12" spans="1:26" x14ac:dyDescent="0.25">
      <c r="A12" s="51" t="s">
        <v>60</v>
      </c>
      <c r="B12" s="261">
        <v>18442.351040150003</v>
      </c>
      <c r="C12" s="32">
        <v>42213.365207149996</v>
      </c>
      <c r="D12" s="32">
        <v>40626.674717000009</v>
      </c>
      <c r="E12" s="32">
        <v>57051.972599999994</v>
      </c>
      <c r="F12" s="32">
        <v>54839.780051000009</v>
      </c>
      <c r="G12" s="32">
        <v>50223.12677038461</v>
      </c>
      <c r="H12" s="32">
        <v>20337.725950000004</v>
      </c>
      <c r="I12" s="32">
        <v>10210.980449999999</v>
      </c>
      <c r="J12" s="32">
        <v>6655.5450500000006</v>
      </c>
      <c r="K12" s="32">
        <v>9419.5055814999996</v>
      </c>
      <c r="L12" s="32">
        <v>8536.4467955999989</v>
      </c>
      <c r="M12" s="32">
        <v>12778.729586269237</v>
      </c>
      <c r="N12" s="261">
        <v>49240.72</v>
      </c>
      <c r="O12" s="32">
        <v>48647.37</v>
      </c>
      <c r="P12" s="32">
        <v>60454.86</v>
      </c>
      <c r="Q12" s="32">
        <v>36879.449999999997</v>
      </c>
      <c r="R12" s="32">
        <v>22498.17</v>
      </c>
      <c r="S12" s="32">
        <v>26175.55</v>
      </c>
      <c r="T12" s="32">
        <v>35844.18</v>
      </c>
      <c r="U12" s="32">
        <v>26727.63</v>
      </c>
      <c r="V12" s="32">
        <v>17822.009999999998</v>
      </c>
      <c r="W12" s="32">
        <v>16257.42</v>
      </c>
      <c r="X12" s="32">
        <v>17870.84</v>
      </c>
      <c r="Y12" s="32">
        <v>13855.88</v>
      </c>
      <c r="Z12" s="317">
        <f t="shared" si="3"/>
        <v>8.4292449140496828</v>
      </c>
    </row>
    <row r="13" spans="1:26" x14ac:dyDescent="0.25">
      <c r="A13" s="51" t="s">
        <v>61</v>
      </c>
      <c r="B13" s="261">
        <v>526.02215000000001</v>
      </c>
      <c r="C13" s="32">
        <v>1879.8657499999999</v>
      </c>
      <c r="D13" s="32">
        <v>2120.3101999999999</v>
      </c>
      <c r="E13" s="32">
        <v>2074.9443999999999</v>
      </c>
      <c r="F13" s="32">
        <v>2764.9335249999995</v>
      </c>
      <c r="G13" s="32">
        <v>2467.3855111110001</v>
      </c>
      <c r="H13" s="32">
        <v>1075.8552319620001</v>
      </c>
      <c r="I13" s="32">
        <v>828.01968333299999</v>
      </c>
      <c r="J13" s="32">
        <v>849.82926893000001</v>
      </c>
      <c r="K13" s="32">
        <v>459.68570370399999</v>
      </c>
      <c r="L13" s="32">
        <v>124.208</v>
      </c>
      <c r="M13" s="32">
        <v>877.44751666600007</v>
      </c>
      <c r="N13" s="261">
        <v>2370.6999999999998</v>
      </c>
      <c r="O13" s="32">
        <v>915.48</v>
      </c>
      <c r="P13" s="32">
        <v>2265.0700000000002</v>
      </c>
      <c r="Q13" s="32">
        <v>863</v>
      </c>
      <c r="R13" s="32">
        <v>1149.26</v>
      </c>
      <c r="S13" s="32">
        <v>336.65</v>
      </c>
      <c r="T13" s="32">
        <v>1979.91</v>
      </c>
      <c r="U13" s="32">
        <v>1961.28</v>
      </c>
      <c r="V13" s="32">
        <v>2655.74</v>
      </c>
      <c r="W13" s="32">
        <v>1911.68</v>
      </c>
      <c r="X13" s="32">
        <v>1463.34</v>
      </c>
      <c r="Y13" s="32">
        <v>1330.95</v>
      </c>
      <c r="Z13" s="317">
        <f t="shared" si="3"/>
        <v>51.684285922553407</v>
      </c>
    </row>
    <row r="14" spans="1:26" x14ac:dyDescent="0.25">
      <c r="A14" s="51" t="s">
        <v>76</v>
      </c>
      <c r="B14" s="261">
        <v>541.64499999999998</v>
      </c>
      <c r="C14" s="32">
        <v>682.976</v>
      </c>
      <c r="D14" s="32">
        <v>1101.1295</v>
      </c>
      <c r="E14" s="32">
        <v>333.97005000000001</v>
      </c>
      <c r="F14" s="32">
        <v>1225.0575000000001</v>
      </c>
      <c r="G14" s="32">
        <v>1545.0930000000001</v>
      </c>
      <c r="H14" s="32">
        <v>0</v>
      </c>
      <c r="I14" s="32">
        <v>10.044</v>
      </c>
      <c r="J14" s="32">
        <v>17.770000000000003</v>
      </c>
      <c r="K14" s="32">
        <v>0</v>
      </c>
      <c r="L14" s="32">
        <v>0</v>
      </c>
      <c r="M14" s="32">
        <v>0</v>
      </c>
      <c r="N14" s="261">
        <v>0</v>
      </c>
      <c r="O14" s="32">
        <v>44.02</v>
      </c>
      <c r="P14" s="32">
        <v>1611.52</v>
      </c>
      <c r="Q14" s="32">
        <v>1979.7</v>
      </c>
      <c r="R14" s="32">
        <v>166.25</v>
      </c>
      <c r="S14" s="32">
        <v>234.93</v>
      </c>
      <c r="T14" s="32">
        <v>2176.86</v>
      </c>
      <c r="U14" s="32">
        <v>518.84</v>
      </c>
      <c r="V14" s="32">
        <v>7.31</v>
      </c>
      <c r="W14" s="32">
        <v>176.89</v>
      </c>
      <c r="X14" s="32">
        <v>1314.37</v>
      </c>
      <c r="Y14" s="32">
        <v>304.37</v>
      </c>
      <c r="Z14" s="317" t="str">
        <f t="shared" si="3"/>
        <v>-</v>
      </c>
    </row>
    <row r="15" spans="1:26" s="246" customFormat="1" x14ac:dyDescent="0.25">
      <c r="A15" s="51" t="s">
        <v>235</v>
      </c>
      <c r="B15" s="315">
        <v>281.81</v>
      </c>
      <c r="C15" s="32">
        <v>1257.299</v>
      </c>
      <c r="D15" s="32">
        <v>1277.232</v>
      </c>
      <c r="E15" s="32">
        <v>1490.0070000000001</v>
      </c>
      <c r="F15" s="32">
        <v>1248.6410000000001</v>
      </c>
      <c r="G15" s="32">
        <v>218.38</v>
      </c>
      <c r="H15" s="32">
        <v>184.46677777799999</v>
      </c>
      <c r="I15" s="32">
        <v>1023.0764444399999</v>
      </c>
      <c r="J15" s="32">
        <v>730.71955556</v>
      </c>
      <c r="K15" s="32">
        <v>327.86655555999999</v>
      </c>
      <c r="L15" s="32">
        <v>149.92400000000001</v>
      </c>
      <c r="M15" s="32">
        <v>203.69799999999998</v>
      </c>
      <c r="N15" s="315">
        <v>1256.58</v>
      </c>
      <c r="O15" s="32">
        <v>1228.82</v>
      </c>
      <c r="P15" s="32">
        <v>1431.77</v>
      </c>
      <c r="Q15" s="32">
        <v>642.26</v>
      </c>
      <c r="R15" s="32">
        <v>435.67</v>
      </c>
      <c r="S15" s="32">
        <v>185.64</v>
      </c>
      <c r="T15" s="32">
        <v>215.77</v>
      </c>
      <c r="U15" s="32">
        <v>311.67</v>
      </c>
      <c r="V15" s="32">
        <v>457.73</v>
      </c>
      <c r="W15" s="32">
        <v>412.34</v>
      </c>
      <c r="X15" s="32">
        <v>622.65</v>
      </c>
      <c r="Y15" s="32">
        <v>169.93</v>
      </c>
      <c r="Z15" s="318">
        <f t="shared" si="3"/>
        <v>-16.577482351324001</v>
      </c>
    </row>
    <row r="16" spans="1:26" s="246" customFormat="1" x14ac:dyDescent="0.25">
      <c r="A16" s="51" t="s">
        <v>268</v>
      </c>
      <c r="B16" s="315">
        <v>11.68</v>
      </c>
      <c r="C16" s="32">
        <v>0</v>
      </c>
      <c r="D16" s="32">
        <v>2981.0485000000003</v>
      </c>
      <c r="E16" s="32">
        <v>795.25700000000006</v>
      </c>
      <c r="F16" s="32">
        <v>0</v>
      </c>
      <c r="G16" s="32">
        <v>1217.5700000000002</v>
      </c>
      <c r="H16" s="32">
        <v>784.24399999999991</v>
      </c>
      <c r="I16" s="32">
        <v>1484.9445000000001</v>
      </c>
      <c r="J16" s="32">
        <v>344.084</v>
      </c>
      <c r="K16" s="32">
        <v>2237.402</v>
      </c>
      <c r="L16" s="32">
        <v>783.66100000000006</v>
      </c>
      <c r="M16" s="32">
        <v>568.23050000000001</v>
      </c>
      <c r="N16" s="315">
        <v>3801.49</v>
      </c>
      <c r="O16" s="32">
        <v>9410.51</v>
      </c>
      <c r="P16" s="32">
        <v>3025.03</v>
      </c>
      <c r="Q16" s="32">
        <v>0</v>
      </c>
      <c r="R16" s="32">
        <v>382.97</v>
      </c>
      <c r="S16" s="32">
        <v>456.95</v>
      </c>
      <c r="T16" s="32">
        <v>1345.65</v>
      </c>
      <c r="U16" s="32">
        <v>1253.9000000000001</v>
      </c>
      <c r="V16" s="32">
        <v>590.69000000000005</v>
      </c>
      <c r="W16" s="32">
        <v>1840.25</v>
      </c>
      <c r="X16" s="32">
        <v>324.38</v>
      </c>
      <c r="Y16" s="32">
        <v>661.43</v>
      </c>
      <c r="Z16" s="307">
        <f t="shared" si="3"/>
        <v>16.40170670176979</v>
      </c>
    </row>
    <row r="17" spans="1:26" s="246" customFormat="1" x14ac:dyDescent="0.25">
      <c r="A17" s="51" t="s">
        <v>63</v>
      </c>
      <c r="B17" s="316">
        <v>1012.5360000000001</v>
      </c>
      <c r="C17" s="32">
        <v>1132.9515000000001</v>
      </c>
      <c r="D17" s="32">
        <v>4462.4088000000002</v>
      </c>
      <c r="E17" s="32">
        <v>937.49229999999989</v>
      </c>
      <c r="F17" s="32">
        <v>1589.50252</v>
      </c>
      <c r="G17" s="32">
        <v>8472.6834499999986</v>
      </c>
      <c r="H17" s="32">
        <v>1801.838</v>
      </c>
      <c r="I17" s="32">
        <v>1155.379275</v>
      </c>
      <c r="J17" s="32">
        <v>360.33799999999997</v>
      </c>
      <c r="K17" s="32">
        <v>930.01963920000003</v>
      </c>
      <c r="L17" s="32">
        <v>601.0859999999999</v>
      </c>
      <c r="M17" s="32">
        <v>391.17992514999997</v>
      </c>
      <c r="N17" s="316">
        <v>563.54999999999995</v>
      </c>
      <c r="O17" s="32">
        <v>784.87</v>
      </c>
      <c r="P17" s="32">
        <v>785.13</v>
      </c>
      <c r="Q17" s="32">
        <v>740.51</v>
      </c>
      <c r="R17" s="32">
        <v>4632.82</v>
      </c>
      <c r="S17" s="32">
        <v>20957.2</v>
      </c>
      <c r="T17" s="32">
        <v>10483.620000000001</v>
      </c>
      <c r="U17" s="32">
        <v>10530.58</v>
      </c>
      <c r="V17" s="32">
        <v>6200.36</v>
      </c>
      <c r="W17" s="32">
        <v>7352.61</v>
      </c>
      <c r="X17" s="32">
        <v>2518.11</v>
      </c>
      <c r="Y17" s="32">
        <v>2986.19</v>
      </c>
      <c r="Z17" s="318">
        <f t="shared" si="3"/>
        <v>663.38017572218973</v>
      </c>
    </row>
    <row r="18" spans="1:26" s="246" customFormat="1" x14ac:dyDescent="0.25">
      <c r="A18" s="51" t="s">
        <v>64</v>
      </c>
      <c r="B18" s="315">
        <v>5.09</v>
      </c>
      <c r="C18" s="32">
        <v>0</v>
      </c>
      <c r="D18" s="32">
        <v>1.6160000000000001</v>
      </c>
      <c r="E18" s="32">
        <v>0</v>
      </c>
      <c r="F18" s="32">
        <v>0</v>
      </c>
      <c r="G18" s="32">
        <v>298.81599999999997</v>
      </c>
      <c r="H18" s="32">
        <v>238.65799999999999</v>
      </c>
      <c r="I18" s="32">
        <v>334.50700000000001</v>
      </c>
      <c r="J18" s="32">
        <v>0</v>
      </c>
      <c r="K18" s="32">
        <v>60.27</v>
      </c>
      <c r="L18" s="32">
        <v>0</v>
      </c>
      <c r="M18" s="32">
        <v>0</v>
      </c>
      <c r="N18" s="315">
        <v>92.51</v>
      </c>
      <c r="O18" s="32">
        <v>108.99</v>
      </c>
      <c r="P18" s="32">
        <v>1955.43</v>
      </c>
      <c r="Q18" s="32">
        <v>198.03</v>
      </c>
      <c r="R18" s="32">
        <v>2590.37</v>
      </c>
      <c r="S18" s="32">
        <v>5351.13</v>
      </c>
      <c r="T18" s="32">
        <v>1094.22</v>
      </c>
      <c r="U18" s="32">
        <v>1709.96</v>
      </c>
      <c r="V18" s="32">
        <v>661.53</v>
      </c>
      <c r="W18" s="32">
        <v>515.14</v>
      </c>
      <c r="X18" s="32">
        <v>257.19</v>
      </c>
      <c r="Y18" s="32">
        <v>185.78</v>
      </c>
      <c r="Z18" s="319" t="str">
        <f t="shared" si="3"/>
        <v>-</v>
      </c>
    </row>
    <row r="19" spans="1:26" s="246" customFormat="1" x14ac:dyDescent="0.25">
      <c r="A19" s="51" t="s">
        <v>77</v>
      </c>
      <c r="B19" s="315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15">
        <v>100.48</v>
      </c>
      <c r="O19" s="32">
        <v>0</v>
      </c>
      <c r="P19" s="32">
        <v>26.12</v>
      </c>
      <c r="Q19" s="32">
        <v>0</v>
      </c>
      <c r="R19" s="32">
        <v>0</v>
      </c>
      <c r="S19" s="32">
        <v>40.33</v>
      </c>
      <c r="T19" s="32">
        <v>176.58</v>
      </c>
      <c r="U19" s="32">
        <v>32.979999999999997</v>
      </c>
      <c r="V19" s="32">
        <v>0</v>
      </c>
      <c r="W19" s="32">
        <v>28.73</v>
      </c>
      <c r="X19" s="32">
        <v>11.54</v>
      </c>
      <c r="Y19" s="32">
        <v>7.92</v>
      </c>
      <c r="Z19" s="319" t="str">
        <f t="shared" si="3"/>
        <v>-</v>
      </c>
    </row>
    <row r="20" spans="1:26" s="246" customFormat="1" x14ac:dyDescent="0.25">
      <c r="A20" s="51" t="s">
        <v>78</v>
      </c>
      <c r="B20" s="315">
        <v>1.6445000000000001</v>
      </c>
      <c r="C20" s="32">
        <v>67.193699999999993</v>
      </c>
      <c r="D20" s="32">
        <v>0</v>
      </c>
      <c r="E20" s="32">
        <v>25.565999999999999</v>
      </c>
      <c r="F20" s="32">
        <v>68.768799999999999</v>
      </c>
      <c r="G20" s="32">
        <v>85.924800000000005</v>
      </c>
      <c r="H20" s="32">
        <v>30.1922</v>
      </c>
      <c r="I20" s="32">
        <v>9.69</v>
      </c>
      <c r="J20" s="32">
        <v>3.444</v>
      </c>
      <c r="K20" s="32">
        <v>750.73599999999999</v>
      </c>
      <c r="L20" s="32">
        <v>944.82000000000016</v>
      </c>
      <c r="M20" s="32">
        <v>0</v>
      </c>
      <c r="N20" s="315">
        <v>0</v>
      </c>
      <c r="O20" s="32">
        <v>1.58</v>
      </c>
      <c r="P20" s="32">
        <v>52.52</v>
      </c>
      <c r="Q20" s="32">
        <v>97.71</v>
      </c>
      <c r="R20" s="32">
        <v>193.28</v>
      </c>
      <c r="S20" s="32">
        <v>0</v>
      </c>
      <c r="T20" s="32">
        <v>53.39</v>
      </c>
      <c r="U20" s="32">
        <v>16.61</v>
      </c>
      <c r="V20" s="32">
        <v>0</v>
      </c>
      <c r="W20" s="32">
        <v>0</v>
      </c>
      <c r="X20" s="32">
        <v>0</v>
      </c>
      <c r="Y20" s="32">
        <v>6.05</v>
      </c>
      <c r="Z20" s="310" t="str">
        <f t="shared" si="3"/>
        <v>-</v>
      </c>
    </row>
    <row r="21" spans="1:26" s="246" customFormat="1" x14ac:dyDescent="0.25">
      <c r="A21" s="51" t="s">
        <v>79</v>
      </c>
      <c r="B21" s="315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15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10" t="str">
        <f t="shared" si="3"/>
        <v>-</v>
      </c>
    </row>
    <row r="22" spans="1:26" s="246" customFormat="1" x14ac:dyDescent="0.25">
      <c r="A22" s="51" t="s">
        <v>68</v>
      </c>
      <c r="B22" s="315">
        <v>1210.3758600000003</v>
      </c>
      <c r="C22" s="32">
        <v>542.63999999999987</v>
      </c>
      <c r="D22" s="32">
        <v>8813.900744999999</v>
      </c>
      <c r="E22" s="32">
        <v>2087.7366000000002</v>
      </c>
      <c r="F22" s="32">
        <v>1382.4742500000002</v>
      </c>
      <c r="G22" s="32">
        <v>2221.6646499999997</v>
      </c>
      <c r="H22" s="32">
        <v>1418.49395</v>
      </c>
      <c r="I22" s="32">
        <v>4915.8369999999986</v>
      </c>
      <c r="J22" s="32">
        <v>476.00452111110997</v>
      </c>
      <c r="K22" s="32">
        <v>7614.4760100000012</v>
      </c>
      <c r="L22" s="32">
        <v>6536.5285299999996</v>
      </c>
      <c r="M22" s="32">
        <v>341.35530000000006</v>
      </c>
      <c r="N22" s="315">
        <v>10318.98</v>
      </c>
      <c r="O22" s="32">
        <v>25203.49</v>
      </c>
      <c r="P22" s="32">
        <v>5937.06</v>
      </c>
      <c r="Q22" s="32">
        <v>265.67</v>
      </c>
      <c r="R22" s="32">
        <v>1420.24</v>
      </c>
      <c r="S22" s="32">
        <v>1624.74</v>
      </c>
      <c r="T22" s="32">
        <v>1219.32</v>
      </c>
      <c r="U22" s="32">
        <v>1878.94</v>
      </c>
      <c r="V22" s="32">
        <v>549.46</v>
      </c>
      <c r="W22" s="32">
        <v>2038.4</v>
      </c>
      <c r="X22" s="32">
        <v>322.95</v>
      </c>
      <c r="Y22" s="32">
        <v>381.01</v>
      </c>
      <c r="Z22" s="318">
        <f t="shared" si="3"/>
        <v>11.616840283423135</v>
      </c>
    </row>
    <row r="23" spans="1:26" s="246" customFormat="1" x14ac:dyDescent="0.25">
      <c r="A23" s="51" t="s">
        <v>223</v>
      </c>
      <c r="B23" s="315">
        <v>3844.8300353999998</v>
      </c>
      <c r="C23" s="32">
        <v>2391.1619792000001</v>
      </c>
      <c r="D23" s="32">
        <v>696.40940000000001</v>
      </c>
      <c r="E23" s="32">
        <v>1059.4284</v>
      </c>
      <c r="F23" s="32">
        <v>291.96559999999999</v>
      </c>
      <c r="G23" s="32">
        <v>564.25800000000004</v>
      </c>
      <c r="H23" s="32">
        <v>2107.87725</v>
      </c>
      <c r="I23" s="32">
        <v>422.80227500000001</v>
      </c>
      <c r="J23" s="32">
        <v>275.601</v>
      </c>
      <c r="K23" s="32">
        <v>99.155500000000004</v>
      </c>
      <c r="L23" s="32">
        <v>359.88701794999997</v>
      </c>
      <c r="M23" s="32">
        <v>136.74491</v>
      </c>
      <c r="N23" s="315">
        <v>50.62</v>
      </c>
      <c r="O23" s="32">
        <v>48.96</v>
      </c>
      <c r="P23" s="32">
        <v>76.11</v>
      </c>
      <c r="Q23" s="32">
        <v>25.94</v>
      </c>
      <c r="R23" s="32">
        <v>233.37</v>
      </c>
      <c r="S23" s="32">
        <v>671.63</v>
      </c>
      <c r="T23" s="32">
        <v>74.17</v>
      </c>
      <c r="U23" s="32">
        <v>756.95</v>
      </c>
      <c r="V23" s="32">
        <v>336.62</v>
      </c>
      <c r="W23" s="32">
        <v>226.48</v>
      </c>
      <c r="X23" s="32">
        <v>43.82</v>
      </c>
      <c r="Y23" s="32">
        <v>63.21</v>
      </c>
      <c r="Z23" s="310">
        <f t="shared" si="3"/>
        <v>-53.77524472391697</v>
      </c>
    </row>
    <row r="24" spans="1:26" s="246" customFormat="1" x14ac:dyDescent="0.25">
      <c r="A24" s="51" t="s">
        <v>80</v>
      </c>
      <c r="B24" s="315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15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10" t="str">
        <f t="shared" si="3"/>
        <v>-</v>
      </c>
    </row>
    <row r="25" spans="1:26" s="246" customFormat="1" x14ac:dyDescent="0.25">
      <c r="A25" s="51" t="s">
        <v>69</v>
      </c>
      <c r="B25" s="315">
        <v>351.27127999999993</v>
      </c>
      <c r="C25" s="32">
        <v>216.17599999999996</v>
      </c>
      <c r="D25" s="32">
        <v>210.76970000000003</v>
      </c>
      <c r="E25" s="32">
        <v>171.65349999999998</v>
      </c>
      <c r="F25" s="32">
        <v>264.89049999999997</v>
      </c>
      <c r="G25" s="32">
        <v>256.14585</v>
      </c>
      <c r="H25" s="32">
        <v>922.05775000000006</v>
      </c>
      <c r="I25" s="32">
        <v>1643.3810000000001</v>
      </c>
      <c r="J25" s="32">
        <v>2170.6457</v>
      </c>
      <c r="K25" s="32">
        <v>1867.6337999999996</v>
      </c>
      <c r="L25" s="32">
        <v>1041.684</v>
      </c>
      <c r="M25" s="32">
        <v>435.87899999999996</v>
      </c>
      <c r="N25" s="315">
        <v>235.11</v>
      </c>
      <c r="O25" s="32">
        <v>12202.69</v>
      </c>
      <c r="P25" s="32">
        <v>4240.6099999999997</v>
      </c>
      <c r="Q25" s="32">
        <v>2714.32</v>
      </c>
      <c r="R25" s="32">
        <v>1940.39</v>
      </c>
      <c r="S25" s="32">
        <v>1972.37</v>
      </c>
      <c r="T25" s="32">
        <v>3512.12</v>
      </c>
      <c r="U25" s="32">
        <v>2998.68</v>
      </c>
      <c r="V25" s="32">
        <v>5422.31</v>
      </c>
      <c r="W25" s="32">
        <v>8935.7900000000009</v>
      </c>
      <c r="X25" s="32">
        <v>1510.92</v>
      </c>
      <c r="Y25" s="32">
        <v>2521.91</v>
      </c>
      <c r="Z25" s="318">
        <f t="shared" si="3"/>
        <v>478.58029407243754</v>
      </c>
    </row>
    <row r="26" spans="1:26" s="246" customFormat="1" x14ac:dyDescent="0.25">
      <c r="A26" s="51" t="s">
        <v>81</v>
      </c>
      <c r="B26" s="315">
        <v>0</v>
      </c>
      <c r="C26" s="32">
        <v>0</v>
      </c>
      <c r="D26" s="32">
        <v>1299.2199999999998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3133.181</v>
      </c>
      <c r="M26" s="32">
        <v>0</v>
      </c>
      <c r="N26" s="315">
        <v>0</v>
      </c>
      <c r="O26" s="32">
        <v>338.43</v>
      </c>
      <c r="P26" s="32">
        <v>6.21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10" t="str">
        <f t="shared" si="3"/>
        <v>-</v>
      </c>
    </row>
    <row r="27" spans="1:26" s="246" customFormat="1" x14ac:dyDescent="0.25">
      <c r="A27" s="51" t="s">
        <v>236</v>
      </c>
      <c r="B27" s="315">
        <v>99.484780000000001</v>
      </c>
      <c r="C27" s="32">
        <v>7.25</v>
      </c>
      <c r="D27" s="32">
        <v>4786.0605000000005</v>
      </c>
      <c r="E27" s="32">
        <v>29.122500000000002</v>
      </c>
      <c r="F27" s="32">
        <v>8.7014999999999993</v>
      </c>
      <c r="G27" s="32">
        <v>29.031500000000001</v>
      </c>
      <c r="H27" s="32">
        <v>12.946000000000002</v>
      </c>
      <c r="I27" s="32">
        <v>43.262999999999998</v>
      </c>
      <c r="J27" s="32">
        <v>23.997999999999998</v>
      </c>
      <c r="K27" s="32">
        <v>50.481999999999999</v>
      </c>
      <c r="L27" s="32">
        <v>46.106000000000002</v>
      </c>
      <c r="M27" s="32">
        <v>13</v>
      </c>
      <c r="N27" s="315">
        <v>2987.76</v>
      </c>
      <c r="O27" s="32">
        <v>941.16</v>
      </c>
      <c r="P27" s="32">
        <v>1.58</v>
      </c>
      <c r="Q27" s="32">
        <v>20.45</v>
      </c>
      <c r="R27" s="32">
        <v>1.77</v>
      </c>
      <c r="S27" s="32">
        <v>47.79</v>
      </c>
      <c r="T27" s="32">
        <v>30.6</v>
      </c>
      <c r="U27" s="32">
        <v>48.75</v>
      </c>
      <c r="V27" s="32">
        <v>51.11</v>
      </c>
      <c r="W27" s="32">
        <v>71.459999999999994</v>
      </c>
      <c r="X27" s="32">
        <v>5.28</v>
      </c>
      <c r="Y27" s="32">
        <v>3.48</v>
      </c>
      <c r="Z27" s="310">
        <f t="shared" si="3"/>
        <v>-73.230769230769226</v>
      </c>
    </row>
    <row r="28" spans="1:26" s="246" customFormat="1" x14ac:dyDescent="0.25">
      <c r="A28" s="51" t="s">
        <v>82</v>
      </c>
      <c r="B28" s="315">
        <v>140.385379</v>
      </c>
      <c r="C28" s="32">
        <v>100.04849999999999</v>
      </c>
      <c r="D28" s="32">
        <v>38.029000000000003</v>
      </c>
      <c r="E28" s="32">
        <v>50.5535</v>
      </c>
      <c r="F28" s="32">
        <v>38.274999999999999</v>
      </c>
      <c r="G28" s="32">
        <v>12.8035</v>
      </c>
      <c r="H28" s="32">
        <v>18.731999999999999</v>
      </c>
      <c r="I28" s="32">
        <v>190.86959999999999</v>
      </c>
      <c r="J28" s="32">
        <v>506.84040000000005</v>
      </c>
      <c r="K28" s="32">
        <v>712.0566</v>
      </c>
      <c r="L28" s="32">
        <v>75.120400000000004</v>
      </c>
      <c r="M28" s="32">
        <v>356.98700000000008</v>
      </c>
      <c r="N28" s="315">
        <v>394</v>
      </c>
      <c r="O28" s="32">
        <v>83.53</v>
      </c>
      <c r="P28" s="32">
        <v>0.99</v>
      </c>
      <c r="Q28" s="32">
        <v>84.69</v>
      </c>
      <c r="R28" s="32">
        <v>356.41</v>
      </c>
      <c r="S28" s="32">
        <v>390.6</v>
      </c>
      <c r="T28" s="32">
        <v>350.54</v>
      </c>
      <c r="U28" s="32">
        <v>167.77</v>
      </c>
      <c r="V28" s="32">
        <v>66.37</v>
      </c>
      <c r="W28" s="32">
        <v>115.58</v>
      </c>
      <c r="X28" s="32">
        <v>56.73</v>
      </c>
      <c r="Y28" s="32">
        <v>158.25</v>
      </c>
      <c r="Z28" s="310">
        <f t="shared" si="3"/>
        <v>-55.670654673699602</v>
      </c>
    </row>
    <row r="29" spans="1:26" x14ac:dyDescent="0.25">
      <c r="A29" s="51" t="s">
        <v>83</v>
      </c>
      <c r="B29" s="261">
        <v>1572.0164256800001</v>
      </c>
      <c r="C29" s="32">
        <v>2233.5350899999994</v>
      </c>
      <c r="D29" s="32">
        <v>437.62</v>
      </c>
      <c r="E29" s="32">
        <v>30.531500000000001</v>
      </c>
      <c r="F29" s="32">
        <v>7.5370000000000008</v>
      </c>
      <c r="G29" s="32">
        <v>0</v>
      </c>
      <c r="H29" s="32">
        <v>32.72</v>
      </c>
      <c r="I29" s="32">
        <v>172.19150000000002</v>
      </c>
      <c r="J29" s="32">
        <v>376.75635000000005</v>
      </c>
      <c r="K29" s="32">
        <v>2457.8502250000001</v>
      </c>
      <c r="L29" s="32">
        <v>2174.3595</v>
      </c>
      <c r="M29" s="32">
        <v>656.58449999999993</v>
      </c>
      <c r="N29" s="261">
        <v>742.16</v>
      </c>
      <c r="O29" s="32">
        <v>108.54</v>
      </c>
      <c r="P29" s="32">
        <v>201.2</v>
      </c>
      <c r="Q29" s="32">
        <v>1143.6300000000001</v>
      </c>
      <c r="R29" s="32">
        <v>1134.08</v>
      </c>
      <c r="S29" s="32">
        <v>3598.74</v>
      </c>
      <c r="T29" s="32">
        <v>2049.66</v>
      </c>
      <c r="U29" s="32">
        <v>2342.4</v>
      </c>
      <c r="V29" s="32">
        <v>4173.2299999999996</v>
      </c>
      <c r="W29" s="32">
        <v>1446.66</v>
      </c>
      <c r="X29" s="32">
        <v>1699.84</v>
      </c>
      <c r="Y29" s="32">
        <v>2239.23</v>
      </c>
      <c r="Z29" s="317">
        <f t="shared" si="3"/>
        <v>241.04216593599151</v>
      </c>
    </row>
    <row r="30" spans="1:26" x14ac:dyDescent="0.25">
      <c r="A30" s="51" t="s">
        <v>201</v>
      </c>
      <c r="B30" s="261">
        <v>190.233396</v>
      </c>
      <c r="C30" s="32">
        <v>48.134236999999999</v>
      </c>
      <c r="D30" s="32">
        <v>0</v>
      </c>
      <c r="E30" s="32">
        <v>0</v>
      </c>
      <c r="F30" s="32">
        <v>0</v>
      </c>
      <c r="G30" s="32">
        <v>1.3640000000000001</v>
      </c>
      <c r="H30" s="32">
        <v>7.6129999999999995</v>
      </c>
      <c r="I30" s="32">
        <v>3.3929999999999998</v>
      </c>
      <c r="J30" s="32">
        <v>0</v>
      </c>
      <c r="K30" s="32">
        <v>12.34</v>
      </c>
      <c r="L30" s="32">
        <v>35.31</v>
      </c>
      <c r="M30" s="32">
        <v>166.3</v>
      </c>
      <c r="N30" s="261">
        <v>250.08</v>
      </c>
      <c r="O30" s="32">
        <v>54.09</v>
      </c>
      <c r="P30" s="32">
        <v>0</v>
      </c>
      <c r="Q30" s="32">
        <v>0</v>
      </c>
      <c r="R30" s="32">
        <v>8.0500000000000007</v>
      </c>
      <c r="S30" s="32">
        <v>45.65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18.82</v>
      </c>
      <c r="Z30" s="34">
        <f t="shared" si="3"/>
        <v>-88.683102826217677</v>
      </c>
    </row>
    <row r="31" spans="1:26" x14ac:dyDescent="0.25">
      <c r="A31" s="51" t="s">
        <v>70</v>
      </c>
      <c r="B31" s="261">
        <v>1368.8594479999997</v>
      </c>
      <c r="C31" s="32">
        <v>1896.2825500000001</v>
      </c>
      <c r="D31" s="32">
        <v>222.61000000000004</v>
      </c>
      <c r="E31" s="32">
        <v>233.19269999999997</v>
      </c>
      <c r="F31" s="32">
        <v>331.502275</v>
      </c>
      <c r="G31" s="32">
        <v>314.81590000000006</v>
      </c>
      <c r="H31" s="32">
        <v>53.801499999999997</v>
      </c>
      <c r="I31" s="32">
        <v>1767.1415</v>
      </c>
      <c r="J31" s="32">
        <v>47.930999999999997</v>
      </c>
      <c r="K31" s="32">
        <v>125.96849999999999</v>
      </c>
      <c r="L31" s="32">
        <v>735.61149999999998</v>
      </c>
      <c r="M31" s="32">
        <v>764.16345000000001</v>
      </c>
      <c r="N31" s="261">
        <v>707.71</v>
      </c>
      <c r="O31" s="32">
        <v>137.81</v>
      </c>
      <c r="P31" s="32">
        <v>4.8899999999999997</v>
      </c>
      <c r="Q31" s="32">
        <v>34.590000000000003</v>
      </c>
      <c r="R31" s="32">
        <v>18.86</v>
      </c>
      <c r="S31" s="32">
        <v>346.53</v>
      </c>
      <c r="T31" s="32">
        <v>335.34</v>
      </c>
      <c r="U31" s="32">
        <v>68.97</v>
      </c>
      <c r="V31" s="32">
        <v>25.71</v>
      </c>
      <c r="W31" s="32">
        <v>181.82</v>
      </c>
      <c r="X31" s="32">
        <v>169.37</v>
      </c>
      <c r="Y31" s="32">
        <v>198.21</v>
      </c>
      <c r="Z31" s="317">
        <f t="shared" si="3"/>
        <v>-74.061831928758167</v>
      </c>
    </row>
    <row r="32" spans="1:26" x14ac:dyDescent="0.25">
      <c r="A32" s="51" t="s">
        <v>227</v>
      </c>
      <c r="B32" s="261">
        <v>140.12650600000001</v>
      </c>
      <c r="C32" s="32">
        <v>94.119821000000002</v>
      </c>
      <c r="D32" s="32">
        <v>6.81</v>
      </c>
      <c r="E32" s="32">
        <v>0</v>
      </c>
      <c r="F32" s="32">
        <v>6.18</v>
      </c>
      <c r="G32" s="32">
        <v>0</v>
      </c>
      <c r="H32" s="32">
        <v>3.52</v>
      </c>
      <c r="I32" s="32">
        <v>7.9550000000000001</v>
      </c>
      <c r="J32" s="32">
        <v>5.2530000000000001</v>
      </c>
      <c r="K32" s="32">
        <v>19.893399999999996</v>
      </c>
      <c r="L32" s="32">
        <v>16.712</v>
      </c>
      <c r="M32" s="32">
        <v>103.6095</v>
      </c>
      <c r="N32" s="261">
        <v>136.91999999999999</v>
      </c>
      <c r="O32" s="32">
        <v>16.04</v>
      </c>
      <c r="P32" s="32">
        <v>10.48</v>
      </c>
      <c r="Q32" s="32">
        <v>34.33</v>
      </c>
      <c r="R32" s="32">
        <v>30.76</v>
      </c>
      <c r="S32" s="32">
        <v>493.89</v>
      </c>
      <c r="T32" s="32">
        <v>485.91</v>
      </c>
      <c r="U32" s="32">
        <v>962.45</v>
      </c>
      <c r="V32" s="32">
        <v>93.84</v>
      </c>
      <c r="W32" s="32">
        <v>94.52</v>
      </c>
      <c r="X32" s="32">
        <v>300.11</v>
      </c>
      <c r="Y32" s="32">
        <v>314.14</v>
      </c>
      <c r="Z32" s="34">
        <f t="shared" si="3"/>
        <v>203.19613548950625</v>
      </c>
    </row>
    <row r="33" spans="1:26" x14ac:dyDescent="0.25">
      <c r="A33" s="47" t="s">
        <v>72</v>
      </c>
      <c r="B33" s="262">
        <v>2525.4484100000882</v>
      </c>
      <c r="C33" s="359">
        <v>1829.1218200000076</v>
      </c>
      <c r="D33" s="359">
        <v>1769.5913107410015</v>
      </c>
      <c r="E33" s="359">
        <v>3513.1853429629846</v>
      </c>
      <c r="F33" s="359">
        <v>3519.0189499992121</v>
      </c>
      <c r="G33" s="359">
        <v>2885.9943944439729</v>
      </c>
      <c r="H33" s="359">
        <v>2367.9468756700007</v>
      </c>
      <c r="I33" s="359">
        <v>7080.6955514779329</v>
      </c>
      <c r="J33" s="359">
        <v>5635.031590413877</v>
      </c>
      <c r="K33" s="359">
        <v>10545.310160663743</v>
      </c>
      <c r="L33" s="359">
        <v>8787.5889413336481</v>
      </c>
      <c r="M33" s="359">
        <v>4760.4605786055981</v>
      </c>
      <c r="N33" s="262">
        <v>5458.21</v>
      </c>
      <c r="O33" s="359">
        <v>5442.58</v>
      </c>
      <c r="P33" s="359">
        <v>1101.3499999999999</v>
      </c>
      <c r="Q33" s="359">
        <v>1603.75</v>
      </c>
      <c r="R33" s="359">
        <v>2358.84</v>
      </c>
      <c r="S33" s="359">
        <v>4688.62</v>
      </c>
      <c r="T33" s="359">
        <v>2678.65</v>
      </c>
      <c r="U33" s="359">
        <v>2825.71</v>
      </c>
      <c r="V33" s="359">
        <v>1778.22</v>
      </c>
      <c r="W33" s="359">
        <v>3875.57</v>
      </c>
      <c r="X33" s="359">
        <v>3333.07</v>
      </c>
      <c r="Y33" s="359">
        <v>4004.76</v>
      </c>
      <c r="Z33" s="320">
        <f t="shared" si="3"/>
        <v>-15.874526553204916</v>
      </c>
    </row>
    <row r="34" spans="1:26" x14ac:dyDescent="0.25">
      <c r="A34" s="2" t="s">
        <v>23</v>
      </c>
    </row>
    <row r="35" spans="1:26" x14ac:dyDescent="0.25">
      <c r="A35" s="2" t="s">
        <v>24</v>
      </c>
      <c r="B35" s="194"/>
      <c r="N35" s="194"/>
    </row>
    <row r="36" spans="1:26" x14ac:dyDescent="0.25">
      <c r="A36" s="3" t="s">
        <v>206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</row>
    <row r="37" spans="1:26" x14ac:dyDescent="0.25"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</row>
    <row r="38" spans="1:26" x14ac:dyDescent="0.25"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</row>
  </sheetData>
  <mergeCells count="3">
    <mergeCell ref="A6:A7"/>
    <mergeCell ref="B6:M6"/>
    <mergeCell ref="N6:Z6"/>
  </mergeCells>
  <phoneticPr fontId="18" type="noConversion"/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9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N20" sqref="N20"/>
    </sheetView>
  </sheetViews>
  <sheetFormatPr baseColWidth="10" defaultRowHeight="15" x14ac:dyDescent="0.25"/>
  <cols>
    <col min="1" max="1" width="20.7109375" customWidth="1"/>
    <col min="2" max="2" width="12.28515625" customWidth="1"/>
    <col min="3" max="3" width="10.28515625" bestFit="1" customWidth="1"/>
    <col min="4" max="4" width="10.28515625" style="279" bestFit="1" customWidth="1"/>
    <col min="5" max="6" width="13" style="279" bestFit="1" customWidth="1"/>
    <col min="7" max="7" width="12.85546875" style="279" bestFit="1" customWidth="1"/>
    <col min="8" max="8" width="11.140625" style="279" bestFit="1" customWidth="1"/>
    <col min="9" max="9" width="10" style="279" bestFit="1" customWidth="1"/>
    <col min="10" max="10" width="10.42578125" style="279" customWidth="1"/>
    <col min="11" max="11" width="8.7109375" style="279" bestFit="1" customWidth="1"/>
    <col min="12" max="12" width="15.28515625" style="279" bestFit="1" customWidth="1"/>
    <col min="13" max="13" width="13" style="279" bestFit="1" customWidth="1"/>
    <col min="14" max="14" width="11.140625" style="279" bestFit="1" customWidth="1"/>
    <col min="15" max="15" width="10.28515625" style="279" bestFit="1" customWidth="1"/>
    <col min="16" max="16" width="5.85546875" style="279" bestFit="1" customWidth="1"/>
    <col min="17" max="17" width="10.7109375" style="279" bestFit="1" customWidth="1"/>
    <col min="18" max="18" width="13" style="279" bestFit="1" customWidth="1"/>
    <col min="19" max="19" width="11.140625" style="279" customWidth="1"/>
    <col min="20" max="20" width="11.5703125" style="279" bestFit="1" customWidth="1"/>
    <col min="21" max="23" width="11.5703125" style="279" customWidth="1"/>
    <col min="24" max="24" width="15.42578125" style="279" bestFit="1" customWidth="1"/>
    <col min="25" max="25" width="11.5703125" style="279" customWidth="1"/>
    <col min="26" max="26" width="13.42578125" customWidth="1"/>
    <col min="27" max="27" width="12.42578125" bestFit="1" customWidth="1"/>
    <col min="28" max="28" width="16.140625" bestFit="1" customWidth="1"/>
  </cols>
  <sheetData>
    <row r="1" spans="1:29" x14ac:dyDescent="0.25">
      <c r="A1" s="28" t="s">
        <v>198</v>
      </c>
    </row>
    <row r="2" spans="1:29" x14ac:dyDescent="0.25">
      <c r="A2" s="28"/>
    </row>
    <row r="3" spans="1:29" x14ac:dyDescent="0.25">
      <c r="A3" s="14" t="s">
        <v>84</v>
      </c>
      <c r="B3" s="247"/>
    </row>
    <row r="4" spans="1:29" ht="15" customHeight="1" x14ac:dyDescent="0.25">
      <c r="A4" s="54" t="s">
        <v>248</v>
      </c>
    </row>
    <row r="5" spans="1:29" x14ac:dyDescent="0.25">
      <c r="A5" s="54" t="s">
        <v>209</v>
      </c>
      <c r="Z5" s="194"/>
    </row>
    <row r="6" spans="1:29" x14ac:dyDescent="0.25">
      <c r="A6" s="541" t="s">
        <v>26</v>
      </c>
      <c r="B6" s="542">
        <v>2018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23">
        <v>2019</v>
      </c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C6" s="194"/>
    </row>
    <row r="7" spans="1:29" ht="37.5" customHeight="1" x14ac:dyDescent="0.25">
      <c r="A7" s="541"/>
      <c r="B7" s="408" t="s">
        <v>1</v>
      </c>
      <c r="C7" s="409" t="s">
        <v>2</v>
      </c>
      <c r="D7" s="408" t="s">
        <v>3</v>
      </c>
      <c r="E7" s="410" t="s">
        <v>4</v>
      </c>
      <c r="F7" s="410" t="s">
        <v>5</v>
      </c>
      <c r="G7" s="410" t="s">
        <v>6</v>
      </c>
      <c r="H7" s="410" t="s">
        <v>7</v>
      </c>
      <c r="I7" s="410" t="s">
        <v>8</v>
      </c>
      <c r="J7" s="410" t="s">
        <v>9</v>
      </c>
      <c r="K7" s="410" t="s">
        <v>10</v>
      </c>
      <c r="L7" s="410" t="s">
        <v>11</v>
      </c>
      <c r="M7" s="410" t="s">
        <v>12</v>
      </c>
      <c r="N7" s="410" t="s">
        <v>1</v>
      </c>
      <c r="O7" s="411" t="s">
        <v>2</v>
      </c>
      <c r="P7" s="397" t="s">
        <v>3</v>
      </c>
      <c r="Q7" s="411" t="s">
        <v>4</v>
      </c>
      <c r="R7" s="429" t="s">
        <v>5</v>
      </c>
      <c r="S7" s="436" t="s">
        <v>6</v>
      </c>
      <c r="T7" s="437" t="s">
        <v>7</v>
      </c>
      <c r="U7" s="439" t="s">
        <v>8</v>
      </c>
      <c r="V7" s="445" t="s">
        <v>9</v>
      </c>
      <c r="W7" s="457" t="s">
        <v>10</v>
      </c>
      <c r="X7" s="471" t="s">
        <v>11</v>
      </c>
      <c r="Y7" s="471" t="s">
        <v>12</v>
      </c>
      <c r="Z7" s="473" t="s">
        <v>274</v>
      </c>
      <c r="AA7" s="193"/>
    </row>
    <row r="8" spans="1:29" x14ac:dyDescent="0.25">
      <c r="A8" s="61" t="s">
        <v>13</v>
      </c>
      <c r="B8" s="63">
        <f>SUM(B27,B34)</f>
        <v>688406.848</v>
      </c>
      <c r="C8" s="64">
        <f t="shared" ref="C8:M8" si="0">SUM(C27,C34)</f>
        <v>76954.826000000001</v>
      </c>
      <c r="D8" s="64">
        <f t="shared" si="0"/>
        <v>23087.324500000002</v>
      </c>
      <c r="E8" s="64">
        <f t="shared" si="0"/>
        <v>1096108.1440000001</v>
      </c>
      <c r="F8" s="64">
        <f t="shared" si="0"/>
        <v>1646507.844</v>
      </c>
      <c r="G8" s="64">
        <f t="shared" si="0"/>
        <v>567302.45199999993</v>
      </c>
      <c r="H8" s="64">
        <f t="shared" si="0"/>
        <v>62087.235000000001</v>
      </c>
      <c r="I8" s="64">
        <f t="shared" si="0"/>
        <v>1907.1949999999999</v>
      </c>
      <c r="J8" s="64">
        <f t="shared" si="0"/>
        <v>807.00199999999995</v>
      </c>
      <c r="K8" s="64">
        <f t="shared" si="0"/>
        <v>6597.1760000000004</v>
      </c>
      <c r="L8" s="64">
        <f t="shared" si="0"/>
        <v>868171.18260000006</v>
      </c>
      <c r="M8" s="64">
        <f t="shared" si="0"/>
        <v>1034950.61</v>
      </c>
      <c r="N8" s="63">
        <f t="shared" ref="N8:S8" si="1">+N27+N34</f>
        <v>301845.40000000002</v>
      </c>
      <c r="O8" s="64">
        <f t="shared" si="1"/>
        <v>32904.71</v>
      </c>
      <c r="P8" s="64">
        <f t="shared" si="1"/>
        <v>0</v>
      </c>
      <c r="Q8" s="64">
        <f t="shared" si="1"/>
        <v>110964.87</v>
      </c>
      <c r="R8" s="64">
        <f t="shared" si="1"/>
        <v>1049268.44</v>
      </c>
      <c r="S8" s="64">
        <f t="shared" si="1"/>
        <v>679153.55</v>
      </c>
      <c r="T8" s="64">
        <f t="shared" ref="T8:U8" si="2">+T27+T34</f>
        <v>200052.64</v>
      </c>
      <c r="U8" s="64">
        <f t="shared" si="2"/>
        <v>3507.52</v>
      </c>
      <c r="V8" s="64">
        <f t="shared" ref="V8:W8" si="3">+V27+V34</f>
        <v>69.98</v>
      </c>
      <c r="W8" s="64">
        <f t="shared" si="3"/>
        <v>2102.3200000000002</v>
      </c>
      <c r="X8" s="64">
        <f>+X27+X34</f>
        <v>701837.33</v>
      </c>
      <c r="Y8" s="64">
        <f>+Y27+Y34</f>
        <v>297569.43999999994</v>
      </c>
      <c r="Z8" s="285">
        <f t="shared" ref="Z8:Z34" si="4">+IFERROR((Y8/M8-1)*100,"-")</f>
        <v>-71.247957426683399</v>
      </c>
    </row>
    <row r="9" spans="1:29" x14ac:dyDescent="0.25">
      <c r="A9" s="62" t="s">
        <v>85</v>
      </c>
      <c r="B9" s="65">
        <f>SUM(B10:B17)</f>
        <v>554681.95799999998</v>
      </c>
      <c r="C9" s="12">
        <f t="shared" ref="C9:M9" si="5">SUM(C10:C17)</f>
        <v>1842.0610000000001</v>
      </c>
      <c r="D9" s="12">
        <f t="shared" si="5"/>
        <v>3682.7395000000001</v>
      </c>
      <c r="E9" s="12">
        <f t="shared" si="5"/>
        <v>634688.81400000001</v>
      </c>
      <c r="F9" s="12">
        <f t="shared" si="5"/>
        <v>849838.04800000007</v>
      </c>
      <c r="G9" s="12">
        <f t="shared" si="5"/>
        <v>240426.53100000002</v>
      </c>
      <c r="H9" s="12">
        <f t="shared" si="5"/>
        <v>72.503</v>
      </c>
      <c r="I9" s="12">
        <f t="shared" si="5"/>
        <v>504.24199999999996</v>
      </c>
      <c r="J9" s="12">
        <f t="shared" si="5"/>
        <v>541.86599999999999</v>
      </c>
      <c r="K9" s="12">
        <f t="shared" si="5"/>
        <v>989.91100000000006</v>
      </c>
      <c r="L9" s="12">
        <f t="shared" si="5"/>
        <v>486236.26900000003</v>
      </c>
      <c r="M9" s="12">
        <f t="shared" si="5"/>
        <v>564356.42700000003</v>
      </c>
      <c r="N9" s="65">
        <f t="shared" ref="N9:S9" si="6">+SUM(N10:N17)</f>
        <v>131479.63</v>
      </c>
      <c r="O9" s="12">
        <f t="shared" si="6"/>
        <v>0</v>
      </c>
      <c r="P9" s="12">
        <f t="shared" si="6"/>
        <v>0</v>
      </c>
      <c r="Q9" s="12">
        <f t="shared" si="6"/>
        <v>48286.33</v>
      </c>
      <c r="R9" s="12">
        <f t="shared" si="6"/>
        <v>558256.28</v>
      </c>
      <c r="S9" s="12">
        <f t="shared" si="6"/>
        <v>412221.93000000005</v>
      </c>
      <c r="T9" s="12">
        <f t="shared" ref="T9:U9" si="7">+SUM(T10:T17)</f>
        <v>199458.14</v>
      </c>
      <c r="U9" s="12">
        <f t="shared" si="7"/>
        <v>619.21</v>
      </c>
      <c r="V9" s="12">
        <f t="shared" ref="V9:W9" si="8">+SUM(V10:V17)</f>
        <v>69.98</v>
      </c>
      <c r="W9" s="12">
        <f t="shared" si="8"/>
        <v>0</v>
      </c>
      <c r="X9" s="12">
        <f>+SUM(X10:X17)</f>
        <v>574953.42999999993</v>
      </c>
      <c r="Y9" s="12">
        <f>+SUM(Y10:Y17)</f>
        <v>159953.37</v>
      </c>
      <c r="Z9" s="392">
        <f t="shared" si="4"/>
        <v>-71.657384881699954</v>
      </c>
    </row>
    <row r="10" spans="1:29" x14ac:dyDescent="0.25">
      <c r="A10" s="51" t="s">
        <v>60</v>
      </c>
      <c r="B10" s="40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40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4" t="str">
        <f t="shared" si="4"/>
        <v>-</v>
      </c>
      <c r="AA10" s="194"/>
    </row>
    <row r="11" spans="1:29" x14ac:dyDescent="0.25">
      <c r="A11" s="51" t="s">
        <v>61</v>
      </c>
      <c r="B11" s="40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40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4" t="str">
        <f t="shared" si="4"/>
        <v>-</v>
      </c>
    </row>
    <row r="12" spans="1:29" x14ac:dyDescent="0.25">
      <c r="A12" s="51" t="s">
        <v>86</v>
      </c>
      <c r="B12" s="40">
        <v>20054.004000000001</v>
      </c>
      <c r="C12" s="32">
        <v>0</v>
      </c>
      <c r="D12" s="32">
        <v>0</v>
      </c>
      <c r="E12" s="32">
        <v>40717.635000000002</v>
      </c>
      <c r="F12" s="32">
        <v>43837.555</v>
      </c>
      <c r="G12" s="32">
        <v>25530.465</v>
      </c>
      <c r="H12" s="32">
        <v>0</v>
      </c>
      <c r="I12" s="32">
        <v>0</v>
      </c>
      <c r="J12" s="32">
        <v>0</v>
      </c>
      <c r="K12" s="32">
        <v>0</v>
      </c>
      <c r="L12" s="32">
        <v>11517.344999999999</v>
      </c>
      <c r="M12" s="32">
        <v>13485.754999999999</v>
      </c>
      <c r="N12" s="40">
        <v>0</v>
      </c>
      <c r="O12" s="32">
        <v>0</v>
      </c>
      <c r="P12" s="32">
        <v>0</v>
      </c>
      <c r="Q12" s="32">
        <v>1611.2</v>
      </c>
      <c r="R12" s="32">
        <v>26101.02</v>
      </c>
      <c r="S12" s="32">
        <v>62069.42</v>
      </c>
      <c r="T12" s="32">
        <v>40027.730000000003</v>
      </c>
      <c r="U12" s="32">
        <v>0</v>
      </c>
      <c r="V12" s="32">
        <v>0</v>
      </c>
      <c r="W12" s="32">
        <v>0</v>
      </c>
      <c r="X12" s="32">
        <v>3176.89</v>
      </c>
      <c r="Y12" s="32">
        <v>7357.77</v>
      </c>
      <c r="Z12" s="34">
        <f t="shared" si="4"/>
        <v>-45.440429549550608</v>
      </c>
      <c r="AC12" s="194"/>
    </row>
    <row r="13" spans="1:29" ht="15.75" customHeight="1" x14ac:dyDescent="0.25">
      <c r="A13" s="51" t="s">
        <v>87</v>
      </c>
      <c r="B13" s="40">
        <v>240344.16000000003</v>
      </c>
      <c r="C13" s="32">
        <v>0</v>
      </c>
      <c r="D13" s="32">
        <v>0</v>
      </c>
      <c r="E13" s="32">
        <v>208059.55499999996</v>
      </c>
      <c r="F13" s="32">
        <v>294800.15500000003</v>
      </c>
      <c r="G13" s="32">
        <v>59774.025000000009</v>
      </c>
      <c r="H13" s="32">
        <v>0</v>
      </c>
      <c r="I13" s="32">
        <v>0</v>
      </c>
      <c r="J13" s="32">
        <v>0</v>
      </c>
      <c r="K13" s="32">
        <v>0</v>
      </c>
      <c r="L13" s="32">
        <v>171103.685</v>
      </c>
      <c r="M13" s="32">
        <v>217381.07999999996</v>
      </c>
      <c r="N13" s="40">
        <v>27968.83</v>
      </c>
      <c r="O13" s="32">
        <v>0</v>
      </c>
      <c r="P13" s="32">
        <v>0</v>
      </c>
      <c r="Q13" s="32">
        <v>9072.69</v>
      </c>
      <c r="R13" s="32">
        <v>225880.12</v>
      </c>
      <c r="S13" s="32">
        <v>229691.84</v>
      </c>
      <c r="T13" s="32">
        <v>105256.66</v>
      </c>
      <c r="U13" s="32">
        <v>0</v>
      </c>
      <c r="V13" s="32">
        <v>0</v>
      </c>
      <c r="W13" s="32">
        <v>0</v>
      </c>
      <c r="X13" s="32">
        <v>198141.17</v>
      </c>
      <c r="Y13" s="32">
        <v>74294.11</v>
      </c>
      <c r="Z13" s="34">
        <f t="shared" si="4"/>
        <v>-65.823101992132877</v>
      </c>
    </row>
    <row r="14" spans="1:29" x14ac:dyDescent="0.25">
      <c r="A14" s="51" t="s">
        <v>62</v>
      </c>
      <c r="B14" s="40">
        <v>91542.663</v>
      </c>
      <c r="C14" s="32">
        <v>0</v>
      </c>
      <c r="D14" s="32">
        <v>0</v>
      </c>
      <c r="E14" s="32">
        <v>117397.82800000001</v>
      </c>
      <c r="F14" s="32">
        <v>157292.35</v>
      </c>
      <c r="G14" s="32">
        <v>48561.944999999992</v>
      </c>
      <c r="H14" s="32">
        <v>0</v>
      </c>
      <c r="I14" s="32">
        <v>0</v>
      </c>
      <c r="J14" s="32">
        <v>0</v>
      </c>
      <c r="K14" s="32">
        <v>0</v>
      </c>
      <c r="L14" s="32">
        <v>87764.450000000012</v>
      </c>
      <c r="M14" s="32">
        <v>109346.14</v>
      </c>
      <c r="N14" s="40">
        <v>1213.58</v>
      </c>
      <c r="O14" s="32">
        <v>0</v>
      </c>
      <c r="P14" s="32">
        <v>0</v>
      </c>
      <c r="Q14" s="32">
        <v>4147.5200000000004</v>
      </c>
      <c r="R14" s="32">
        <v>60260.66</v>
      </c>
      <c r="S14" s="32">
        <v>12344.4</v>
      </c>
      <c r="T14" s="32">
        <v>2244.46</v>
      </c>
      <c r="U14" s="32">
        <v>0</v>
      </c>
      <c r="V14" s="32">
        <v>0</v>
      </c>
      <c r="W14" s="32">
        <v>0</v>
      </c>
      <c r="X14" s="32">
        <v>60674.67</v>
      </c>
      <c r="Y14" s="32">
        <v>17844.3</v>
      </c>
      <c r="Z14" s="34">
        <f t="shared" si="4"/>
        <v>-83.680905425651048</v>
      </c>
    </row>
    <row r="15" spans="1:29" x14ac:dyDescent="0.25">
      <c r="A15" s="51" t="s">
        <v>63</v>
      </c>
      <c r="B15" s="40">
        <v>189420.77599999998</v>
      </c>
      <c r="C15" s="32">
        <v>1466.8230000000001</v>
      </c>
      <c r="D15" s="32">
        <v>3014.6095</v>
      </c>
      <c r="E15" s="32">
        <v>250641.603</v>
      </c>
      <c r="F15" s="32">
        <v>330532.96899999992</v>
      </c>
      <c r="G15" s="32">
        <v>104837.405</v>
      </c>
      <c r="H15" s="32">
        <v>60.795999999999999</v>
      </c>
      <c r="I15" s="32">
        <v>504.24199999999996</v>
      </c>
      <c r="J15" s="32">
        <v>428.89599999999996</v>
      </c>
      <c r="K15" s="32">
        <v>989.91100000000006</v>
      </c>
      <c r="L15" s="32">
        <v>200310.37000000005</v>
      </c>
      <c r="M15" s="32">
        <v>213250.478</v>
      </c>
      <c r="N15" s="40">
        <v>97365.119999999995</v>
      </c>
      <c r="O15" s="32">
        <v>0</v>
      </c>
      <c r="P15" s="32">
        <v>0</v>
      </c>
      <c r="Q15" s="32">
        <v>31710.18</v>
      </c>
      <c r="R15" s="32">
        <v>232403.48</v>
      </c>
      <c r="S15" s="32">
        <v>107707.38</v>
      </c>
      <c r="T15" s="32">
        <v>50442.28</v>
      </c>
      <c r="U15" s="32">
        <v>619.21</v>
      </c>
      <c r="V15" s="32">
        <v>69.98</v>
      </c>
      <c r="W15" s="32">
        <v>0</v>
      </c>
      <c r="X15" s="32">
        <v>294968.24</v>
      </c>
      <c r="Y15" s="32">
        <v>58054.48</v>
      </c>
      <c r="Z15" s="34">
        <f t="shared" si="4"/>
        <v>-72.776389274963307</v>
      </c>
    </row>
    <row r="16" spans="1:29" x14ac:dyDescent="0.25">
      <c r="A16" s="51" t="s">
        <v>64</v>
      </c>
      <c r="B16" s="40">
        <v>13047.844999999999</v>
      </c>
      <c r="C16" s="32">
        <v>0</v>
      </c>
      <c r="D16" s="32">
        <v>0</v>
      </c>
      <c r="E16" s="32">
        <v>17735.645</v>
      </c>
      <c r="F16" s="32">
        <v>23257.66</v>
      </c>
      <c r="G16" s="32">
        <v>1709.57</v>
      </c>
      <c r="H16" s="32">
        <v>0</v>
      </c>
      <c r="I16" s="32">
        <v>0</v>
      </c>
      <c r="J16" s="32">
        <v>0</v>
      </c>
      <c r="K16" s="32">
        <v>0</v>
      </c>
      <c r="L16" s="32">
        <v>15398.86</v>
      </c>
      <c r="M16" s="32">
        <v>10852.295</v>
      </c>
      <c r="N16" s="40">
        <v>4932.1000000000004</v>
      </c>
      <c r="O16" s="32">
        <v>0</v>
      </c>
      <c r="P16" s="32">
        <v>0</v>
      </c>
      <c r="Q16" s="32">
        <v>1744.74</v>
      </c>
      <c r="R16" s="32">
        <v>13611</v>
      </c>
      <c r="S16" s="32">
        <v>408.89</v>
      </c>
      <c r="T16" s="32">
        <v>1487.01</v>
      </c>
      <c r="U16" s="32">
        <v>0</v>
      </c>
      <c r="V16" s="32">
        <v>0</v>
      </c>
      <c r="W16" s="32">
        <v>0</v>
      </c>
      <c r="X16" s="32">
        <v>17992.46</v>
      </c>
      <c r="Y16" s="32">
        <v>2402.71</v>
      </c>
      <c r="Z16" s="34">
        <f t="shared" si="4"/>
        <v>-77.859890465565115</v>
      </c>
    </row>
    <row r="17" spans="1:26" x14ac:dyDescent="0.25">
      <c r="A17" s="51" t="s">
        <v>78</v>
      </c>
      <c r="B17" s="40">
        <v>272.51</v>
      </c>
      <c r="C17" s="32">
        <v>375.238</v>
      </c>
      <c r="D17" s="32">
        <v>668.13</v>
      </c>
      <c r="E17" s="32">
        <v>136.548</v>
      </c>
      <c r="F17" s="32">
        <v>117.35899999999999</v>
      </c>
      <c r="G17" s="32">
        <v>13.121</v>
      </c>
      <c r="H17" s="32">
        <v>11.707000000000001</v>
      </c>
      <c r="I17" s="32"/>
      <c r="J17" s="32">
        <v>112.97</v>
      </c>
      <c r="K17" s="32"/>
      <c r="L17" s="32">
        <v>141.559</v>
      </c>
      <c r="M17" s="32">
        <v>40.679000000000002</v>
      </c>
      <c r="N17" s="40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4">
        <f t="shared" si="4"/>
        <v>-100</v>
      </c>
    </row>
    <row r="18" spans="1:26" x14ac:dyDescent="0.25">
      <c r="A18" s="62" t="s">
        <v>88</v>
      </c>
      <c r="B18" s="65">
        <f>+SUM(B19:B26)</f>
        <v>129222.70500000002</v>
      </c>
      <c r="C18" s="12">
        <f t="shared" ref="C18:M18" si="9">+SUM(C19:C26)</f>
        <v>343.56</v>
      </c>
      <c r="D18" s="12">
        <f t="shared" si="9"/>
        <v>240.1</v>
      </c>
      <c r="E18" s="12">
        <f t="shared" si="9"/>
        <v>458245.95500000007</v>
      </c>
      <c r="F18" s="12">
        <f t="shared" si="9"/>
        <v>793302.41600000008</v>
      </c>
      <c r="G18" s="12">
        <f t="shared" si="9"/>
        <v>269839.64599999995</v>
      </c>
      <c r="H18" s="12">
        <f t="shared" si="9"/>
        <v>5462.1170000000002</v>
      </c>
      <c r="I18" s="12">
        <f t="shared" si="9"/>
        <v>330.37299999999999</v>
      </c>
      <c r="J18" s="12">
        <f t="shared" si="9"/>
        <v>265.13599999999997</v>
      </c>
      <c r="K18" s="12">
        <f t="shared" si="9"/>
        <v>87.17</v>
      </c>
      <c r="L18" s="12">
        <f t="shared" si="9"/>
        <v>372925.06359999999</v>
      </c>
      <c r="M18" s="12">
        <f t="shared" si="9"/>
        <v>470594.18299999996</v>
      </c>
      <c r="N18" s="65">
        <f t="shared" ref="N18:W18" si="10">+SUM(N19:N26)</f>
        <v>37571.67</v>
      </c>
      <c r="O18" s="12">
        <f t="shared" si="10"/>
        <v>0</v>
      </c>
      <c r="P18" s="12">
        <f t="shared" si="10"/>
        <v>0</v>
      </c>
      <c r="Q18" s="12">
        <f t="shared" si="10"/>
        <v>62678.54</v>
      </c>
      <c r="R18" s="12">
        <f t="shared" si="10"/>
        <v>491012.16</v>
      </c>
      <c r="S18" s="12">
        <f t="shared" si="10"/>
        <v>228621.14</v>
      </c>
      <c r="T18" s="12">
        <f t="shared" si="10"/>
        <v>594.5</v>
      </c>
      <c r="U18" s="12">
        <f t="shared" si="10"/>
        <v>39.67</v>
      </c>
      <c r="V18" s="12">
        <f t="shared" si="10"/>
        <v>0</v>
      </c>
      <c r="W18" s="12">
        <f t="shared" si="10"/>
        <v>199.03</v>
      </c>
      <c r="X18" s="12">
        <f>+SUM(X19:X26)</f>
        <v>126883.9</v>
      </c>
      <c r="Y18" s="12">
        <f>+SUM(Y19:Y26)</f>
        <v>137616.06999999998</v>
      </c>
      <c r="Z18" s="469">
        <f t="shared" si="4"/>
        <v>-70.756954724193861</v>
      </c>
    </row>
    <row r="19" spans="1:26" x14ac:dyDescent="0.25">
      <c r="A19" s="51" t="s">
        <v>65</v>
      </c>
      <c r="B19" s="40">
        <v>56737.61</v>
      </c>
      <c r="C19" s="32">
        <v>0</v>
      </c>
      <c r="D19" s="32">
        <v>0</v>
      </c>
      <c r="E19" s="32">
        <v>80383.035000000003</v>
      </c>
      <c r="F19" s="32">
        <v>126626.18799999999</v>
      </c>
      <c r="G19" s="32">
        <v>8457.260000000002</v>
      </c>
      <c r="H19" s="32">
        <v>0</v>
      </c>
      <c r="I19" s="32">
        <v>0</v>
      </c>
      <c r="J19" s="32">
        <v>0</v>
      </c>
      <c r="K19" s="32">
        <v>0</v>
      </c>
      <c r="L19" s="32">
        <v>59946.270000000004</v>
      </c>
      <c r="M19" s="32">
        <v>71550.114999999991</v>
      </c>
      <c r="N19" s="40">
        <v>776.09</v>
      </c>
      <c r="O19" s="32">
        <v>0</v>
      </c>
      <c r="P19" s="32">
        <v>0</v>
      </c>
      <c r="Q19" s="32">
        <v>12973.43</v>
      </c>
      <c r="R19" s="32">
        <v>62712.160000000003</v>
      </c>
      <c r="S19" s="32">
        <v>925.62</v>
      </c>
      <c r="T19" s="32">
        <v>0</v>
      </c>
      <c r="U19" s="32">
        <v>0</v>
      </c>
      <c r="V19" s="32">
        <v>0</v>
      </c>
      <c r="W19" s="32">
        <v>0</v>
      </c>
      <c r="X19" s="32">
        <v>32237.439999999999</v>
      </c>
      <c r="Y19" s="32">
        <v>33082.300000000003</v>
      </c>
      <c r="Z19" s="34">
        <f t="shared" si="4"/>
        <v>-53.763456564674975</v>
      </c>
    </row>
    <row r="20" spans="1:26" x14ac:dyDescent="0.25">
      <c r="A20" s="51" t="s">
        <v>89</v>
      </c>
      <c r="B20" s="40">
        <v>31111.18</v>
      </c>
      <c r="C20" s="32">
        <v>0</v>
      </c>
      <c r="D20" s="32">
        <v>0</v>
      </c>
      <c r="E20" s="32">
        <v>57284.380000000005</v>
      </c>
      <c r="F20" s="32">
        <v>99938.93</v>
      </c>
      <c r="G20" s="32">
        <v>9453.2999999999993</v>
      </c>
      <c r="H20" s="32">
        <v>0</v>
      </c>
      <c r="I20" s="32">
        <v>0</v>
      </c>
      <c r="J20" s="32">
        <v>0</v>
      </c>
      <c r="K20" s="32">
        <v>0</v>
      </c>
      <c r="L20" s="32">
        <v>41072.725599999998</v>
      </c>
      <c r="M20" s="32">
        <v>61698.45</v>
      </c>
      <c r="N20" s="40">
        <v>1013.27</v>
      </c>
      <c r="O20" s="32">
        <v>0</v>
      </c>
      <c r="P20" s="32">
        <v>0</v>
      </c>
      <c r="Q20" s="32">
        <v>9075.08</v>
      </c>
      <c r="R20" s="32">
        <v>50646.6</v>
      </c>
      <c r="S20" s="32">
        <v>0</v>
      </c>
      <c r="T20" s="32">
        <v>217.84</v>
      </c>
      <c r="U20" s="32">
        <v>0</v>
      </c>
      <c r="V20" s="32">
        <v>0</v>
      </c>
      <c r="W20" s="32">
        <v>0</v>
      </c>
      <c r="X20" s="32">
        <v>26331.21</v>
      </c>
      <c r="Y20" s="32">
        <v>27473.439999999999</v>
      </c>
      <c r="Z20" s="34">
        <f t="shared" si="4"/>
        <v>-55.471425943439421</v>
      </c>
    </row>
    <row r="21" spans="1:26" x14ac:dyDescent="0.25">
      <c r="A21" s="51" t="s">
        <v>79</v>
      </c>
      <c r="B21" s="40">
        <v>18477.684999999998</v>
      </c>
      <c r="C21" s="32">
        <v>0</v>
      </c>
      <c r="D21" s="32">
        <v>0</v>
      </c>
      <c r="E21" s="32">
        <v>33305.964999999997</v>
      </c>
      <c r="F21" s="32">
        <v>64103.394999999997</v>
      </c>
      <c r="G21" s="32">
        <v>25860.145</v>
      </c>
      <c r="H21" s="32">
        <v>0</v>
      </c>
      <c r="I21" s="32">
        <v>0</v>
      </c>
      <c r="J21" s="32">
        <v>0</v>
      </c>
      <c r="K21" s="32">
        <v>0</v>
      </c>
      <c r="L21" s="32">
        <v>28017.91</v>
      </c>
      <c r="M21" s="32">
        <v>41869.96</v>
      </c>
      <c r="N21" s="40">
        <v>1000.87</v>
      </c>
      <c r="O21" s="32">
        <v>0</v>
      </c>
      <c r="P21" s="32">
        <v>0</v>
      </c>
      <c r="Q21" s="32">
        <v>3372.36</v>
      </c>
      <c r="R21" s="32">
        <v>28629.68</v>
      </c>
      <c r="S21" s="32">
        <v>850.08</v>
      </c>
      <c r="T21" s="32">
        <v>0</v>
      </c>
      <c r="U21" s="32">
        <v>0</v>
      </c>
      <c r="V21" s="32">
        <v>0</v>
      </c>
      <c r="W21" s="32">
        <v>0</v>
      </c>
      <c r="X21" s="32">
        <v>13086</v>
      </c>
      <c r="Y21" s="32">
        <v>16072.72</v>
      </c>
      <c r="Z21" s="34">
        <f t="shared" si="4"/>
        <v>-61.612764855758165</v>
      </c>
    </row>
    <row r="22" spans="1:26" x14ac:dyDescent="0.25">
      <c r="A22" s="51" t="s">
        <v>66</v>
      </c>
      <c r="B22" s="40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0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4" t="str">
        <f t="shared" si="4"/>
        <v>-</v>
      </c>
    </row>
    <row r="23" spans="1:26" x14ac:dyDescent="0.25">
      <c r="A23" s="51" t="s">
        <v>67</v>
      </c>
      <c r="B23" s="40">
        <v>19097.210000000003</v>
      </c>
      <c r="C23" s="32">
        <v>0</v>
      </c>
      <c r="D23" s="32">
        <v>0</v>
      </c>
      <c r="E23" s="32">
        <v>74849.835000000006</v>
      </c>
      <c r="F23" s="32">
        <v>167835.33</v>
      </c>
      <c r="G23" s="32">
        <v>45393.714999999997</v>
      </c>
      <c r="H23" s="32">
        <v>0</v>
      </c>
      <c r="I23" s="32">
        <v>0</v>
      </c>
      <c r="J23" s="32">
        <v>0</v>
      </c>
      <c r="K23" s="32">
        <v>0</v>
      </c>
      <c r="L23" s="32">
        <v>42128.32</v>
      </c>
      <c r="M23" s="32">
        <v>83839.959999999992</v>
      </c>
      <c r="N23" s="40">
        <v>2680.85</v>
      </c>
      <c r="O23" s="32">
        <v>0</v>
      </c>
      <c r="P23" s="32">
        <v>0</v>
      </c>
      <c r="Q23" s="32">
        <v>9303.5400000000009</v>
      </c>
      <c r="R23" s="32">
        <v>70210.649999999994</v>
      </c>
      <c r="S23" s="32">
        <v>10505.52</v>
      </c>
      <c r="T23" s="32">
        <v>0</v>
      </c>
      <c r="U23" s="32">
        <v>0</v>
      </c>
      <c r="V23" s="32">
        <v>0</v>
      </c>
      <c r="W23" s="32">
        <v>0</v>
      </c>
      <c r="X23" s="32">
        <v>14908.86</v>
      </c>
      <c r="Y23" s="32">
        <v>33342.35</v>
      </c>
      <c r="Z23" s="34">
        <f t="shared" si="4"/>
        <v>-60.230956694158721</v>
      </c>
    </row>
    <row r="24" spans="1:26" x14ac:dyDescent="0.25">
      <c r="A24" s="51" t="s">
        <v>68</v>
      </c>
      <c r="B24" s="40">
        <v>3799.0200000000004</v>
      </c>
      <c r="C24" s="32">
        <v>343.56</v>
      </c>
      <c r="D24" s="32">
        <v>204.88</v>
      </c>
      <c r="E24" s="32">
        <v>94139.22</v>
      </c>
      <c r="F24" s="32">
        <v>184619.64299999998</v>
      </c>
      <c r="G24" s="32">
        <v>49682.429999999993</v>
      </c>
      <c r="H24" s="32">
        <v>5006.4750000000004</v>
      </c>
      <c r="I24" s="32">
        <v>0</v>
      </c>
      <c r="J24" s="32">
        <v>99.74</v>
      </c>
      <c r="K24" s="32">
        <v>87.17</v>
      </c>
      <c r="L24" s="32">
        <v>35127.579999999994</v>
      </c>
      <c r="M24" s="32">
        <v>116825.51299999999</v>
      </c>
      <c r="N24" s="40">
        <v>19452.52</v>
      </c>
      <c r="O24" s="32">
        <v>0</v>
      </c>
      <c r="P24" s="32">
        <v>0</v>
      </c>
      <c r="Q24" s="32">
        <v>9527.27</v>
      </c>
      <c r="R24" s="32">
        <v>124646.2</v>
      </c>
      <c r="S24" s="32">
        <v>34938.160000000003</v>
      </c>
      <c r="T24" s="32">
        <v>376.66</v>
      </c>
      <c r="U24" s="32">
        <v>39.67</v>
      </c>
      <c r="V24" s="32">
        <v>0</v>
      </c>
      <c r="W24" s="32">
        <v>199.03</v>
      </c>
      <c r="X24" s="32">
        <v>24687.53</v>
      </c>
      <c r="Y24" s="32">
        <v>24413.21</v>
      </c>
      <c r="Z24" s="34">
        <f t="shared" si="4"/>
        <v>-79.102843742701992</v>
      </c>
    </row>
    <row r="25" spans="1:26" x14ac:dyDescent="0.25">
      <c r="A25" s="51" t="s">
        <v>81</v>
      </c>
      <c r="B25" s="40">
        <v>0</v>
      </c>
      <c r="C25" s="32">
        <v>0</v>
      </c>
      <c r="D25" s="32">
        <v>0</v>
      </c>
      <c r="E25" s="32">
        <v>50450.205000000002</v>
      </c>
      <c r="F25" s="32">
        <v>66158.28</v>
      </c>
      <c r="G25" s="32">
        <v>64478.964999999997</v>
      </c>
      <c r="H25" s="32">
        <v>0</v>
      </c>
      <c r="I25" s="32">
        <v>0</v>
      </c>
      <c r="J25" s="32">
        <v>0</v>
      </c>
      <c r="K25" s="32">
        <v>0</v>
      </c>
      <c r="L25" s="32">
        <v>66324.72</v>
      </c>
      <c r="M25" s="32">
        <v>27855.614999999998</v>
      </c>
      <c r="N25" s="40">
        <v>1740.28</v>
      </c>
      <c r="O25" s="32">
        <v>0</v>
      </c>
      <c r="P25" s="32">
        <v>0</v>
      </c>
      <c r="Q25" s="32">
        <v>4302.4799999999996</v>
      </c>
      <c r="R25" s="32">
        <v>55461.38</v>
      </c>
      <c r="S25" s="32">
        <v>53059.53</v>
      </c>
      <c r="T25" s="32">
        <v>0</v>
      </c>
      <c r="U25" s="32">
        <v>0</v>
      </c>
      <c r="V25" s="32">
        <v>0</v>
      </c>
      <c r="W25" s="32">
        <v>0</v>
      </c>
      <c r="X25" s="32">
        <v>7582.33</v>
      </c>
      <c r="Y25" s="32">
        <v>1468.28</v>
      </c>
      <c r="Z25" s="34">
        <f t="shared" si="4"/>
        <v>-94.7289621859004</v>
      </c>
    </row>
    <row r="26" spans="1:26" x14ac:dyDescent="0.25">
      <c r="A26" s="51" t="s">
        <v>69</v>
      </c>
      <c r="B26" s="40"/>
      <c r="C26" s="32"/>
      <c r="D26" s="32">
        <v>35.22</v>
      </c>
      <c r="E26" s="32">
        <v>67833.314999999988</v>
      </c>
      <c r="F26" s="32">
        <v>84020.65</v>
      </c>
      <c r="G26" s="32">
        <v>66513.830999999991</v>
      </c>
      <c r="H26" s="32">
        <v>455.642</v>
      </c>
      <c r="I26" s="32">
        <v>330.37299999999999</v>
      </c>
      <c r="J26" s="32">
        <v>165.39599999999999</v>
      </c>
      <c r="K26" s="32"/>
      <c r="L26" s="32">
        <v>100307.538</v>
      </c>
      <c r="M26" s="32">
        <v>66954.570000000007</v>
      </c>
      <c r="N26" s="40">
        <v>10907.79</v>
      </c>
      <c r="O26" s="32">
        <v>0</v>
      </c>
      <c r="P26" s="32">
        <v>0</v>
      </c>
      <c r="Q26" s="32">
        <v>14124.38</v>
      </c>
      <c r="R26" s="32">
        <v>98705.49</v>
      </c>
      <c r="S26" s="32">
        <v>128342.23</v>
      </c>
      <c r="T26" s="32">
        <v>0</v>
      </c>
      <c r="U26" s="32">
        <v>0</v>
      </c>
      <c r="V26" s="32">
        <v>0</v>
      </c>
      <c r="W26" s="32">
        <v>0</v>
      </c>
      <c r="X26" s="32">
        <v>8050.53</v>
      </c>
      <c r="Y26" s="32">
        <v>1763.77</v>
      </c>
      <c r="Z26" s="34">
        <f t="shared" si="4"/>
        <v>-97.365721264433475</v>
      </c>
    </row>
    <row r="27" spans="1:26" x14ac:dyDescent="0.25">
      <c r="A27" s="364" t="s">
        <v>90</v>
      </c>
      <c r="B27" s="65">
        <f>SUM(B9,B18)</f>
        <v>683904.66299999994</v>
      </c>
      <c r="C27" s="12">
        <f t="shared" ref="C27:M27" si="11">SUM(C9,C18)</f>
        <v>2185.6210000000001</v>
      </c>
      <c r="D27" s="12">
        <f t="shared" si="11"/>
        <v>3922.8395</v>
      </c>
      <c r="E27" s="12">
        <f t="shared" si="11"/>
        <v>1092934.7690000001</v>
      </c>
      <c r="F27" s="12">
        <f t="shared" si="11"/>
        <v>1643140.4640000002</v>
      </c>
      <c r="G27" s="12">
        <f t="shared" si="11"/>
        <v>510266.17699999997</v>
      </c>
      <c r="H27" s="12">
        <f t="shared" si="11"/>
        <v>5534.62</v>
      </c>
      <c r="I27" s="12">
        <f t="shared" si="11"/>
        <v>834.61500000000001</v>
      </c>
      <c r="J27" s="12">
        <f t="shared" si="11"/>
        <v>807.00199999999995</v>
      </c>
      <c r="K27" s="12">
        <f t="shared" si="11"/>
        <v>1077.0810000000001</v>
      </c>
      <c r="L27" s="12">
        <f t="shared" si="11"/>
        <v>859161.33260000008</v>
      </c>
      <c r="M27" s="12">
        <f t="shared" si="11"/>
        <v>1034950.61</v>
      </c>
      <c r="N27" s="65">
        <f>+SUM(N18,N9)</f>
        <v>169051.3</v>
      </c>
      <c r="O27" s="12">
        <f t="shared" ref="O27:W27" si="12">+SUM(O18,O9)</f>
        <v>0</v>
      </c>
      <c r="P27" s="12">
        <f t="shared" si="12"/>
        <v>0</v>
      </c>
      <c r="Q27" s="12">
        <f t="shared" si="12"/>
        <v>110964.87</v>
      </c>
      <c r="R27" s="12">
        <f t="shared" si="12"/>
        <v>1049268.44</v>
      </c>
      <c r="S27" s="12">
        <f t="shared" si="12"/>
        <v>640843.07000000007</v>
      </c>
      <c r="T27" s="12">
        <f t="shared" si="12"/>
        <v>200052.64</v>
      </c>
      <c r="U27" s="12">
        <f t="shared" si="12"/>
        <v>658.88</v>
      </c>
      <c r="V27" s="12">
        <f t="shared" si="12"/>
        <v>69.98</v>
      </c>
      <c r="W27" s="12">
        <f t="shared" si="12"/>
        <v>199.03</v>
      </c>
      <c r="X27" s="12">
        <f>+SUM(X18,X9)</f>
        <v>701837.33</v>
      </c>
      <c r="Y27" s="12">
        <f>+SUM(Y18,Y9)</f>
        <v>297569.43999999994</v>
      </c>
      <c r="Z27" s="393">
        <f t="shared" si="4"/>
        <v>-71.247957426683399</v>
      </c>
    </row>
    <row r="28" spans="1:26" x14ac:dyDescent="0.25">
      <c r="A28" s="52" t="s">
        <v>82</v>
      </c>
      <c r="B28" s="40">
        <v>898.08</v>
      </c>
      <c r="C28" s="365">
        <v>5236.99</v>
      </c>
      <c r="D28" s="32">
        <v>0</v>
      </c>
      <c r="E28" s="32">
        <v>0</v>
      </c>
      <c r="F28" s="32">
        <v>0</v>
      </c>
      <c r="G28" s="32">
        <v>2225.81</v>
      </c>
      <c r="H28" s="32">
        <v>1123.9849999999999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0">
        <v>33214.03</v>
      </c>
      <c r="O28" s="365">
        <v>4301.97</v>
      </c>
      <c r="P28" s="32">
        <v>0</v>
      </c>
      <c r="Q28" s="32">
        <v>0</v>
      </c>
      <c r="R28" s="32">
        <v>0</v>
      </c>
      <c r="S28" s="32">
        <v>5742.27</v>
      </c>
      <c r="T28" s="32">
        <v>0</v>
      </c>
      <c r="U28" s="32">
        <v>340.47</v>
      </c>
      <c r="V28" s="32">
        <v>0</v>
      </c>
      <c r="W28" s="32">
        <v>109.97</v>
      </c>
      <c r="X28" s="32">
        <v>0</v>
      </c>
      <c r="Y28" s="32">
        <v>0</v>
      </c>
      <c r="Z28" s="34" t="str">
        <f t="shared" si="4"/>
        <v>-</v>
      </c>
    </row>
    <row r="29" spans="1:26" x14ac:dyDescent="0.25">
      <c r="A29" s="52" t="s">
        <v>91</v>
      </c>
      <c r="B29" s="40">
        <v>0</v>
      </c>
      <c r="C29" s="365">
        <v>12688.405000000001</v>
      </c>
      <c r="D29" s="32">
        <v>40.380000000000003</v>
      </c>
      <c r="E29" s="32">
        <v>0</v>
      </c>
      <c r="F29" s="32">
        <v>0</v>
      </c>
      <c r="G29" s="32">
        <v>1263.1099999999999</v>
      </c>
      <c r="H29" s="32">
        <v>11721.705</v>
      </c>
      <c r="I29" s="32">
        <v>165.405</v>
      </c>
      <c r="J29" s="32">
        <v>0</v>
      </c>
      <c r="K29" s="32">
        <v>9.7050000000000001</v>
      </c>
      <c r="L29" s="32">
        <v>0</v>
      </c>
      <c r="M29" s="32">
        <v>0</v>
      </c>
      <c r="N29" s="40">
        <v>26009.54</v>
      </c>
      <c r="O29" s="365">
        <v>4260.57</v>
      </c>
      <c r="P29" s="32">
        <v>0</v>
      </c>
      <c r="Q29" s="32">
        <v>0</v>
      </c>
      <c r="R29" s="32">
        <v>0</v>
      </c>
      <c r="S29" s="32">
        <v>1155.56</v>
      </c>
      <c r="T29" s="32">
        <v>0</v>
      </c>
      <c r="U29" s="32">
        <v>88.18</v>
      </c>
      <c r="V29" s="32">
        <v>0</v>
      </c>
      <c r="W29" s="32">
        <v>0</v>
      </c>
      <c r="X29" s="32">
        <v>0</v>
      </c>
      <c r="Y29" s="32">
        <v>0</v>
      </c>
      <c r="Z29" s="34" t="str">
        <f t="shared" si="4"/>
        <v>-</v>
      </c>
    </row>
    <row r="30" spans="1:26" x14ac:dyDescent="0.25">
      <c r="A30" s="52" t="s">
        <v>83</v>
      </c>
      <c r="B30" s="40">
        <v>1519.2650000000001</v>
      </c>
      <c r="C30" s="365">
        <v>6168.5550000000003</v>
      </c>
      <c r="D30" s="32">
        <v>2647.67</v>
      </c>
      <c r="E30" s="32">
        <v>0</v>
      </c>
      <c r="F30" s="32">
        <v>0</v>
      </c>
      <c r="G30" s="32">
        <v>18839.375</v>
      </c>
      <c r="H30" s="32">
        <v>13059.15</v>
      </c>
      <c r="I30" s="32">
        <v>115.63500000000001</v>
      </c>
      <c r="J30" s="32">
        <v>0</v>
      </c>
      <c r="K30" s="32">
        <v>0</v>
      </c>
      <c r="L30" s="32">
        <v>0</v>
      </c>
      <c r="M30" s="32">
        <v>0</v>
      </c>
      <c r="N30" s="40">
        <v>27795.15</v>
      </c>
      <c r="O30" s="365">
        <v>8884.2800000000007</v>
      </c>
      <c r="P30" s="32">
        <v>0</v>
      </c>
      <c r="Q30" s="32">
        <v>0</v>
      </c>
      <c r="R30" s="32">
        <v>0</v>
      </c>
      <c r="S30" s="32">
        <v>5706.3</v>
      </c>
      <c r="T30" s="32">
        <v>0</v>
      </c>
      <c r="U30" s="32">
        <v>0</v>
      </c>
      <c r="V30" s="32">
        <v>0</v>
      </c>
      <c r="W30" s="32">
        <v>1793.32</v>
      </c>
      <c r="X30" s="32">
        <v>0</v>
      </c>
      <c r="Y30" s="32">
        <v>0</v>
      </c>
      <c r="Z30" s="34" t="str">
        <f t="shared" si="4"/>
        <v>-</v>
      </c>
    </row>
    <row r="31" spans="1:26" x14ac:dyDescent="0.25">
      <c r="A31" s="52" t="s">
        <v>92</v>
      </c>
      <c r="B31" s="40">
        <v>0</v>
      </c>
      <c r="C31" s="365">
        <v>5352.3450000000003</v>
      </c>
      <c r="D31" s="32">
        <v>0</v>
      </c>
      <c r="E31" s="32">
        <v>0</v>
      </c>
      <c r="F31" s="32">
        <v>0</v>
      </c>
      <c r="G31" s="32">
        <v>10471.764999999999</v>
      </c>
      <c r="H31" s="32">
        <v>7886.22</v>
      </c>
      <c r="I31" s="32">
        <v>36.22</v>
      </c>
      <c r="J31" s="32">
        <v>0</v>
      </c>
      <c r="K31" s="32">
        <v>0</v>
      </c>
      <c r="L31" s="32">
        <v>0</v>
      </c>
      <c r="M31" s="32">
        <v>0</v>
      </c>
      <c r="N31" s="40">
        <v>26195.02</v>
      </c>
      <c r="O31" s="365">
        <v>7128.22</v>
      </c>
      <c r="P31" s="32">
        <v>0</v>
      </c>
      <c r="Q31" s="32">
        <v>0</v>
      </c>
      <c r="R31" s="32">
        <v>0</v>
      </c>
      <c r="S31" s="32">
        <v>4117.42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4" t="str">
        <f t="shared" si="4"/>
        <v>-</v>
      </c>
    </row>
    <row r="32" spans="1:26" s="246" customFormat="1" x14ac:dyDescent="0.25">
      <c r="A32" s="308" t="s">
        <v>225</v>
      </c>
      <c r="B32" s="309">
        <v>832.2</v>
      </c>
      <c r="C32" s="365">
        <v>19606.09</v>
      </c>
      <c r="D32" s="32">
        <v>9053.84</v>
      </c>
      <c r="E32" s="32">
        <v>1987.7</v>
      </c>
      <c r="F32" s="32">
        <v>3367.38</v>
      </c>
      <c r="G32" s="32">
        <v>19599.849999999999</v>
      </c>
      <c r="H32" s="32">
        <v>14308.53</v>
      </c>
      <c r="I32" s="32">
        <v>755.32</v>
      </c>
      <c r="J32" s="32">
        <v>0</v>
      </c>
      <c r="K32" s="32">
        <v>5510.39</v>
      </c>
      <c r="L32" s="32">
        <v>9009.85</v>
      </c>
      <c r="M32" s="32">
        <v>0</v>
      </c>
      <c r="N32" s="309">
        <v>19580.36</v>
      </c>
      <c r="O32" s="365">
        <v>8329.67</v>
      </c>
      <c r="P32" s="32">
        <v>0</v>
      </c>
      <c r="Q32" s="32">
        <v>0</v>
      </c>
      <c r="R32" s="32">
        <v>0</v>
      </c>
      <c r="S32" s="32">
        <v>15689.74</v>
      </c>
      <c r="T32" s="32">
        <v>0</v>
      </c>
      <c r="U32" s="32">
        <v>2419.9899999999998</v>
      </c>
      <c r="V32" s="32">
        <v>0</v>
      </c>
      <c r="W32" s="32">
        <v>0</v>
      </c>
      <c r="X32" s="32">
        <v>0</v>
      </c>
      <c r="Y32" s="32">
        <v>0</v>
      </c>
      <c r="Z32" s="310" t="str">
        <f t="shared" si="4"/>
        <v>-</v>
      </c>
    </row>
    <row r="33" spans="1:27" x14ac:dyDescent="0.25">
      <c r="A33" s="52" t="s">
        <v>70</v>
      </c>
      <c r="B33" s="40">
        <v>1252.6399999999999</v>
      </c>
      <c r="C33" s="32">
        <v>25716.82</v>
      </c>
      <c r="D33" s="32">
        <v>7422.5950000000003</v>
      </c>
      <c r="E33" s="32">
        <v>1185.675</v>
      </c>
      <c r="F33" s="32">
        <v>0</v>
      </c>
      <c r="G33" s="32">
        <v>4636.3649999999998</v>
      </c>
      <c r="H33" s="32">
        <v>8453.0249999999996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40">
        <v>0</v>
      </c>
      <c r="O33" s="32">
        <v>0</v>
      </c>
      <c r="P33" s="32">
        <v>0</v>
      </c>
      <c r="Q33" s="32">
        <v>0</v>
      </c>
      <c r="R33" s="32">
        <v>0</v>
      </c>
      <c r="S33" s="32">
        <v>5899.19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4" t="str">
        <f t="shared" si="4"/>
        <v>-</v>
      </c>
    </row>
    <row r="34" spans="1:27" x14ac:dyDescent="0.25">
      <c r="A34" s="360" t="s">
        <v>93</v>
      </c>
      <c r="B34" s="366">
        <f>SUM(B28:B33)</f>
        <v>4502.1849999999995</v>
      </c>
      <c r="C34" s="363">
        <f t="shared" ref="C34:M34" si="13">SUM(C28:C33)</f>
        <v>74769.205000000002</v>
      </c>
      <c r="D34" s="361">
        <f t="shared" si="13"/>
        <v>19164.485000000001</v>
      </c>
      <c r="E34" s="361">
        <f t="shared" si="13"/>
        <v>3173.375</v>
      </c>
      <c r="F34" s="361">
        <f t="shared" si="13"/>
        <v>3367.38</v>
      </c>
      <c r="G34" s="361">
        <f t="shared" si="13"/>
        <v>57036.274999999994</v>
      </c>
      <c r="H34" s="361">
        <f t="shared" si="13"/>
        <v>56552.614999999998</v>
      </c>
      <c r="I34" s="361">
        <f t="shared" si="13"/>
        <v>1072.58</v>
      </c>
      <c r="J34" s="361">
        <f t="shared" si="13"/>
        <v>0</v>
      </c>
      <c r="K34" s="361">
        <f t="shared" si="13"/>
        <v>5520.0950000000003</v>
      </c>
      <c r="L34" s="361">
        <f t="shared" si="13"/>
        <v>9009.85</v>
      </c>
      <c r="M34" s="361">
        <f t="shared" si="13"/>
        <v>0</v>
      </c>
      <c r="N34" s="366">
        <f t="shared" ref="N34:X34" si="14">+SUM(N28:N33)</f>
        <v>132794.1</v>
      </c>
      <c r="O34" s="363">
        <f t="shared" si="14"/>
        <v>32904.71</v>
      </c>
      <c r="P34" s="361">
        <f t="shared" si="14"/>
        <v>0</v>
      </c>
      <c r="Q34" s="361">
        <f t="shared" si="14"/>
        <v>0</v>
      </c>
      <c r="R34" s="361">
        <f t="shared" si="14"/>
        <v>0</v>
      </c>
      <c r="S34" s="361">
        <f t="shared" si="14"/>
        <v>38310.480000000003</v>
      </c>
      <c r="T34" s="361">
        <f t="shared" si="14"/>
        <v>0</v>
      </c>
      <c r="U34" s="361">
        <f t="shared" si="14"/>
        <v>2848.64</v>
      </c>
      <c r="V34" s="361">
        <f t="shared" si="14"/>
        <v>0</v>
      </c>
      <c r="W34" s="361">
        <f t="shared" si="14"/>
        <v>1903.29</v>
      </c>
      <c r="X34" s="361">
        <f t="shared" si="14"/>
        <v>0</v>
      </c>
      <c r="Y34" s="361">
        <f>+SUM(Y28:Y33)</f>
        <v>0</v>
      </c>
      <c r="Z34" s="362" t="str">
        <f t="shared" si="4"/>
        <v>-</v>
      </c>
    </row>
    <row r="35" spans="1:27" s="279" customFormat="1" x14ac:dyDescent="0.25">
      <c r="A35" s="442" t="s">
        <v>272</v>
      </c>
    </row>
    <row r="36" spans="1:27" ht="14.25" customHeight="1" x14ac:dyDescent="0.25">
      <c r="A36" s="2" t="s">
        <v>23</v>
      </c>
    </row>
    <row r="37" spans="1:27" ht="18.75" x14ac:dyDescent="0.3">
      <c r="A37" s="2" t="s">
        <v>266</v>
      </c>
      <c r="C37" s="295"/>
      <c r="H37" s="297"/>
      <c r="I37" s="297"/>
      <c r="J37" s="295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</row>
    <row r="38" spans="1:27" x14ac:dyDescent="0.25">
      <c r="A38" s="3" t="s">
        <v>206</v>
      </c>
      <c r="B38" s="194"/>
      <c r="E38" s="194"/>
      <c r="H38" s="297"/>
      <c r="I38" s="297"/>
      <c r="J38" s="1"/>
      <c r="K38" s="297"/>
      <c r="L38" s="443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443"/>
      <c r="Y38" s="297"/>
      <c r="AA38" s="306"/>
    </row>
    <row r="39" spans="1:27" ht="18.75" x14ac:dyDescent="0.3">
      <c r="A39" s="293" t="s">
        <v>231</v>
      </c>
      <c r="C39" s="294"/>
      <c r="J39" s="294"/>
      <c r="N39" s="297"/>
      <c r="X39" s="193"/>
    </row>
  </sheetData>
  <mergeCells count="3">
    <mergeCell ref="A6:A7"/>
    <mergeCell ref="N6:Z6"/>
    <mergeCell ref="B6:M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2020-03-09T20:44:59Z</dcterms:modified>
</cp:coreProperties>
</file>