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815" yWindow="1815" windowWidth="25605" windowHeight="12840" tabRatio="669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  <externalReference r:id="rId27"/>
  </externalReferences>
  <definedNames>
    <definedName name="_xlnm._FilterDatabase" localSheetId="14" hidden="1">'Cdr14'!$A$7:$M$7</definedName>
  </definedNames>
  <calcPr calcId="152511"/>
</workbook>
</file>

<file path=xl/calcChain.xml><?xml version="1.0" encoding="utf-8"?>
<calcChain xmlns="http://schemas.openxmlformats.org/spreadsheetml/2006/main">
  <c r="AB19" i="22" l="1"/>
  <c r="AB18" i="22"/>
  <c r="AB17" i="22"/>
  <c r="AB16" i="22"/>
  <c r="AB15" i="22"/>
  <c r="AB13" i="22"/>
  <c r="AB12" i="22"/>
  <c r="AB11" i="22"/>
  <c r="AB8" i="21"/>
  <c r="AB18" i="21"/>
  <c r="AB17" i="21"/>
  <c r="AB16" i="21"/>
  <c r="AB15" i="21"/>
  <c r="AB14" i="21"/>
  <c r="AB12" i="21"/>
  <c r="AB11" i="21"/>
  <c r="AB10" i="21"/>
  <c r="AB8" i="20"/>
  <c r="AB18" i="20"/>
  <c r="AB17" i="20"/>
  <c r="AB16" i="20"/>
  <c r="AB15" i="20"/>
  <c r="AB14" i="20"/>
  <c r="AB13" i="20"/>
  <c r="AB12" i="20"/>
  <c r="AB11" i="20"/>
  <c r="AB10" i="20"/>
  <c r="AB9" i="20"/>
  <c r="AB26" i="19"/>
  <c r="AB22" i="19"/>
  <c r="AB16" i="19"/>
  <c r="AB8" i="18"/>
  <c r="AB25" i="18"/>
  <c r="AB24" i="18"/>
  <c r="AB23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10" i="17"/>
  <c r="AB9" i="17"/>
  <c r="AB8" i="17"/>
  <c r="AB8" i="16"/>
  <c r="AB21" i="16"/>
  <c r="AB20" i="16"/>
  <c r="AB19" i="16"/>
  <c r="AB17" i="16"/>
  <c r="AB16" i="16"/>
  <c r="AB14" i="16"/>
  <c r="AB13" i="16"/>
  <c r="AB11" i="16"/>
  <c r="AB10" i="16"/>
  <c r="AZ8" i="15"/>
  <c r="AZ33" i="15"/>
  <c r="AZ32" i="15"/>
  <c r="AZ31" i="15"/>
  <c r="AZ30" i="15"/>
  <c r="AZ29" i="15"/>
  <c r="AZ28" i="15"/>
  <c r="AZ27" i="15"/>
  <c r="AZ26" i="15"/>
  <c r="AZ25" i="15"/>
  <c r="AZ24" i="15"/>
  <c r="AZ23" i="15"/>
  <c r="AZ22" i="15"/>
  <c r="AZ21" i="15"/>
  <c r="AZ20" i="15"/>
  <c r="AZ19" i="15"/>
  <c r="AZ18" i="15"/>
  <c r="AZ17" i="15"/>
  <c r="AZ16" i="15"/>
  <c r="AZ15" i="15"/>
  <c r="AZ14" i="15"/>
  <c r="AZ13" i="15"/>
  <c r="AZ12" i="15"/>
  <c r="AZ11" i="15"/>
  <c r="AZ10" i="15"/>
  <c r="AZ9" i="15"/>
  <c r="P21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20" i="14"/>
  <c r="AB9" i="13"/>
  <c r="AB8" i="13"/>
  <c r="AB30" i="13"/>
  <c r="AB29" i="13"/>
  <c r="AB28" i="13"/>
  <c r="AB27" i="13"/>
  <c r="AB26" i="13"/>
  <c r="AB25" i="13"/>
  <c r="AB24" i="13"/>
  <c r="AB23" i="13"/>
  <c r="AB22" i="13"/>
  <c r="AB21" i="13"/>
  <c r="AB20" i="13"/>
  <c r="AB19" i="13"/>
  <c r="AB18" i="13"/>
  <c r="AB17" i="13"/>
  <c r="AB16" i="13"/>
  <c r="AB15" i="13"/>
  <c r="AB14" i="13"/>
  <c r="AB13" i="13"/>
  <c r="AB12" i="13"/>
  <c r="AB11" i="13"/>
  <c r="AB10" i="13"/>
  <c r="AB8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20" i="11"/>
  <c r="AB19" i="11"/>
  <c r="AB17" i="11"/>
  <c r="AB16" i="11"/>
  <c r="AB14" i="11"/>
  <c r="AB13" i="11"/>
  <c r="AB11" i="11"/>
  <c r="AC33" i="10"/>
  <c r="AC31" i="10"/>
  <c r="AC27" i="10"/>
  <c r="AC26" i="10"/>
  <c r="AC25" i="10"/>
  <c r="AC23" i="10"/>
  <c r="AC22" i="10"/>
  <c r="AC21" i="10"/>
  <c r="AC19" i="10"/>
  <c r="AC18" i="10"/>
  <c r="AC17" i="10"/>
  <c r="AC15" i="10"/>
  <c r="AC14" i="10"/>
  <c r="AB33" i="10"/>
  <c r="AB31" i="10"/>
  <c r="AB27" i="10"/>
  <c r="AB26" i="10"/>
  <c r="AB25" i="10"/>
  <c r="AB23" i="10"/>
  <c r="AB22" i="10"/>
  <c r="AB21" i="10"/>
  <c r="AB19" i="10"/>
  <c r="AB18" i="10"/>
  <c r="AB17" i="10"/>
  <c r="AB15" i="10"/>
  <c r="AB14" i="10"/>
  <c r="AB8" i="9"/>
  <c r="AB33" i="9"/>
  <c r="AB32" i="9"/>
  <c r="AB31" i="9"/>
  <c r="AB30" i="9"/>
  <c r="AB29" i="9"/>
  <c r="AB28" i="9"/>
  <c r="AB26" i="9"/>
  <c r="AB25" i="9"/>
  <c r="AB24" i="9"/>
  <c r="AB23" i="9"/>
  <c r="AB22" i="9"/>
  <c r="AB21" i="9"/>
  <c r="AB20" i="9"/>
  <c r="AB19" i="9"/>
  <c r="AB17" i="9"/>
  <c r="AB16" i="9"/>
  <c r="AB15" i="9"/>
  <c r="AB14" i="9"/>
  <c r="AB13" i="9"/>
  <c r="AB12" i="9"/>
  <c r="AB11" i="9"/>
  <c r="AB10" i="9"/>
  <c r="AB33" i="8"/>
  <c r="AB32" i="8"/>
  <c r="AB31" i="8"/>
  <c r="AB30" i="8"/>
  <c r="AB29" i="8"/>
  <c r="AB28" i="8"/>
  <c r="AB27" i="8"/>
  <c r="AB26" i="8"/>
  <c r="AB25" i="8"/>
  <c r="AB24" i="8"/>
  <c r="AB23" i="8"/>
  <c r="AB22" i="8"/>
  <c r="AB21" i="8"/>
  <c r="AB20" i="8"/>
  <c r="AB19" i="8"/>
  <c r="AB18" i="8"/>
  <c r="AB17" i="8"/>
  <c r="AB16" i="8"/>
  <c r="AB15" i="8"/>
  <c r="AB14" i="8"/>
  <c r="AB13" i="8"/>
  <c r="AB12" i="8"/>
  <c r="AB11" i="8"/>
  <c r="AB10" i="8"/>
  <c r="AB9" i="8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AB8" i="6"/>
  <c r="AB30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3" i="6"/>
  <c r="AB12" i="6"/>
  <c r="AB11" i="6"/>
  <c r="AB10" i="6"/>
  <c r="AB9" i="6"/>
  <c r="AB19" i="5"/>
  <c r="AB18" i="5"/>
  <c r="AB17" i="5"/>
  <c r="AB16" i="5"/>
  <c r="AB15" i="5"/>
  <c r="AB14" i="5"/>
  <c r="AB13" i="5"/>
  <c r="AB12" i="5"/>
  <c r="AB11" i="5"/>
  <c r="AB10" i="5"/>
  <c r="AB9" i="5"/>
  <c r="AB8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20" i="3"/>
  <c r="AB19" i="3"/>
  <c r="AB18" i="3"/>
  <c r="AB17" i="3"/>
  <c r="AB16" i="3"/>
  <c r="AB15" i="3"/>
  <c r="AB14" i="3"/>
  <c r="AB13" i="3"/>
  <c r="AB12" i="3"/>
  <c r="AB11" i="3"/>
  <c r="AB10" i="3"/>
  <c r="AB9" i="3"/>
  <c r="AB22" i="2"/>
  <c r="AB21" i="2"/>
  <c r="AB19" i="2"/>
  <c r="AB18" i="2"/>
  <c r="AB16" i="2"/>
  <c r="AB15" i="2"/>
  <c r="AB13" i="2"/>
  <c r="AB12" i="2"/>
  <c r="AB10" i="2"/>
  <c r="Z17" i="2" l="1"/>
  <c r="Z18" i="16"/>
  <c r="N8" i="14"/>
  <c r="O8" i="14"/>
  <c r="AA8" i="13"/>
  <c r="AA8" i="12"/>
  <c r="Z8" i="8" l="1"/>
  <c r="O8" i="7"/>
  <c r="N8" i="7"/>
  <c r="AA8" i="6"/>
  <c r="Z8" i="6"/>
  <c r="AA8" i="3" l="1"/>
  <c r="Z8" i="3"/>
  <c r="AA14" i="22" l="1"/>
  <c r="Z14" i="22"/>
  <c r="AA10" i="22"/>
  <c r="Z10" i="22"/>
  <c r="AA13" i="21"/>
  <c r="Z13" i="21"/>
  <c r="AA9" i="21"/>
  <c r="Z9" i="21"/>
  <c r="AA8" i="21"/>
  <c r="AA9" i="22" l="1"/>
  <c r="Z9" i="22"/>
  <c r="Z8" i="21"/>
  <c r="Z8" i="18"/>
  <c r="AA8" i="18"/>
  <c r="AA8" i="17"/>
  <c r="Z8" i="17"/>
  <c r="AA18" i="16"/>
  <c r="AA15" i="16"/>
  <c r="Z15" i="16"/>
  <c r="AA12" i="16"/>
  <c r="Z12" i="16"/>
  <c r="Z9" i="16" s="1"/>
  <c r="Z8" i="16" s="1"/>
  <c r="AA9" i="16" l="1"/>
  <c r="AA8" i="19"/>
  <c r="Z8" i="19"/>
  <c r="AA8" i="16" l="1"/>
  <c r="AA20" i="2"/>
  <c r="Z20" i="2"/>
  <c r="AA17" i="2"/>
  <c r="AA14" i="2"/>
  <c r="Z14" i="2"/>
  <c r="AA11" i="2"/>
  <c r="Z11" i="2"/>
  <c r="Z9" i="2" l="1"/>
  <c r="Z8" i="2" s="1"/>
  <c r="AA9" i="2"/>
  <c r="AA8" i="2" l="1"/>
  <c r="Z8" i="13" l="1"/>
  <c r="AX8" i="15" l="1"/>
  <c r="AY8" i="15"/>
  <c r="Z8" i="12"/>
  <c r="AA8" i="4" l="1"/>
  <c r="Z8" i="4"/>
  <c r="Z8" i="5" l="1"/>
  <c r="AA34" i="9"/>
  <c r="Z34" i="9"/>
  <c r="AA18" i="9"/>
  <c r="Z18" i="9"/>
  <c r="Z9" i="9"/>
  <c r="AA9" i="9"/>
  <c r="AA8" i="8"/>
  <c r="AA8" i="5"/>
  <c r="Z27" i="9" l="1"/>
  <c r="Z8" i="9" s="1"/>
  <c r="AA27" i="9"/>
  <c r="AA8" i="9" l="1"/>
  <c r="N10" i="22"/>
  <c r="N14" i="22"/>
  <c r="N9" i="22" s="1"/>
  <c r="M20" i="2" l="1"/>
  <c r="L20" i="2"/>
  <c r="K20" i="2"/>
  <c r="J20" i="2"/>
  <c r="I20" i="2"/>
  <c r="H20" i="2"/>
  <c r="G20" i="2"/>
  <c r="F20" i="2"/>
  <c r="E20" i="2"/>
  <c r="D20" i="2"/>
  <c r="C20" i="2"/>
  <c r="B20" i="2"/>
  <c r="M17" i="2"/>
  <c r="L17" i="2"/>
  <c r="K17" i="2"/>
  <c r="J17" i="2"/>
  <c r="I17" i="2"/>
  <c r="H17" i="2"/>
  <c r="G17" i="2"/>
  <c r="F17" i="2"/>
  <c r="E17" i="2"/>
  <c r="D17" i="2"/>
  <c r="C17" i="2"/>
  <c r="B17" i="2"/>
  <c r="M14" i="2"/>
  <c r="L14" i="2"/>
  <c r="K14" i="2"/>
  <c r="J14" i="2"/>
  <c r="I14" i="2"/>
  <c r="H14" i="2"/>
  <c r="G14" i="2"/>
  <c r="F14" i="2"/>
  <c r="E14" i="2"/>
  <c r="D14" i="2"/>
  <c r="C14" i="2"/>
  <c r="B14" i="2"/>
  <c r="M11" i="2"/>
  <c r="M9" i="2" s="1"/>
  <c r="M8" i="2" s="1"/>
  <c r="L11" i="2"/>
  <c r="L9" i="2" s="1"/>
  <c r="L8" i="2" s="1"/>
  <c r="K11" i="2"/>
  <c r="K9" i="2" s="1"/>
  <c r="K8" i="2" s="1"/>
  <c r="J11" i="2"/>
  <c r="J9" i="2" s="1"/>
  <c r="J8" i="2" s="1"/>
  <c r="I11" i="2"/>
  <c r="I9" i="2" s="1"/>
  <c r="I8" i="2" s="1"/>
  <c r="H11" i="2"/>
  <c r="H9" i="2" s="1"/>
  <c r="H8" i="2" s="1"/>
  <c r="G11" i="2"/>
  <c r="G9" i="2" s="1"/>
  <c r="G8" i="2" s="1"/>
  <c r="F11" i="2"/>
  <c r="F9" i="2" s="1"/>
  <c r="F8" i="2" s="1"/>
  <c r="E11" i="2"/>
  <c r="E9" i="2" s="1"/>
  <c r="D11" i="2"/>
  <c r="D9" i="2" s="1"/>
  <c r="D8" i="2" s="1"/>
  <c r="C11" i="2"/>
  <c r="C9" i="2" s="1"/>
  <c r="C8" i="2" s="1"/>
  <c r="B11" i="2"/>
  <c r="B9" i="2" s="1"/>
  <c r="B8" i="2" s="1"/>
  <c r="E8" i="2" l="1"/>
  <c r="Y13" i="21" l="1"/>
  <c r="X13" i="21"/>
  <c r="T13" i="21"/>
  <c r="S13" i="21"/>
  <c r="R13" i="21"/>
  <c r="Q13" i="21"/>
  <c r="P13" i="21"/>
  <c r="O13" i="21"/>
  <c r="AB13" i="21" s="1"/>
  <c r="N9" i="21"/>
  <c r="O9" i="21"/>
  <c r="AB9" i="21" s="1"/>
  <c r="N13" i="21"/>
  <c r="P9" i="21"/>
  <c r="Q9" i="21"/>
  <c r="R9" i="21"/>
  <c r="S9" i="21"/>
  <c r="T9" i="21"/>
  <c r="U9" i="21"/>
  <c r="V9" i="21"/>
  <c r="W9" i="21"/>
  <c r="X9" i="21"/>
  <c r="Y9" i="21"/>
  <c r="U13" i="21"/>
  <c r="V13" i="21"/>
  <c r="W13" i="21"/>
  <c r="N8" i="21" l="1"/>
  <c r="Y8" i="21"/>
  <c r="W8" i="21"/>
  <c r="X8" i="21"/>
  <c r="U8" i="21"/>
  <c r="T8" i="21"/>
  <c r="O8" i="21"/>
  <c r="S8" i="21"/>
  <c r="R8" i="21"/>
  <c r="P8" i="21"/>
  <c r="V8" i="21"/>
  <c r="Q8" i="21"/>
  <c r="M8" i="14" l="1"/>
  <c r="L8" i="14" l="1"/>
  <c r="X8" i="12"/>
  <c r="Y8" i="12"/>
  <c r="X14" i="24" l="1"/>
  <c r="X8" i="24" s="1"/>
  <c r="W14" i="24"/>
  <c r="W8" i="24" s="1"/>
  <c r="Y14" i="24"/>
  <c r="Y14" i="22"/>
  <c r="X14" i="22"/>
  <c r="Y10" i="22"/>
  <c r="X10" i="22"/>
  <c r="X9" i="22" l="1"/>
  <c r="Y8" i="24"/>
  <c r="Y9" i="22"/>
  <c r="X29" i="10" l="1"/>
  <c r="X25" i="10"/>
  <c r="X21" i="10"/>
  <c r="X17" i="10"/>
  <c r="X14" i="10"/>
  <c r="X12" i="10" l="1"/>
  <c r="X10" i="10" s="1"/>
  <c r="Y8" i="19"/>
  <c r="X8" i="19"/>
  <c r="Y8" i="18"/>
  <c r="X8" i="18"/>
  <c r="Y8" i="17"/>
  <c r="X8" i="17"/>
  <c r="Y18" i="16"/>
  <c r="X18" i="16"/>
  <c r="Y15" i="16"/>
  <c r="X15" i="16"/>
  <c r="Y12" i="16"/>
  <c r="X12" i="16"/>
  <c r="X9" i="16" s="1"/>
  <c r="X8" i="16" s="1"/>
  <c r="Y9" i="16" l="1"/>
  <c r="AW8" i="15"/>
  <c r="AV8" i="15"/>
  <c r="X8" i="13"/>
  <c r="Y8" i="13"/>
  <c r="Y8" i="16" l="1"/>
  <c r="Y18" i="11"/>
  <c r="X18" i="11"/>
  <c r="Y15" i="11"/>
  <c r="X15" i="11"/>
  <c r="Y12" i="11"/>
  <c r="X12" i="11"/>
  <c r="X10" i="11" s="1"/>
  <c r="X9" i="11" s="1"/>
  <c r="Y10" i="11"/>
  <c r="Y9" i="11" s="1"/>
  <c r="Y29" i="10" l="1"/>
  <c r="Y25" i="10"/>
  <c r="Y21" i="10"/>
  <c r="Y17" i="10"/>
  <c r="Y14" i="10"/>
  <c r="Y9" i="9"/>
  <c r="Y34" i="9"/>
  <c r="Y18" i="9"/>
  <c r="X18" i="9"/>
  <c r="X27" i="9" s="1"/>
  <c r="X9" i="9"/>
  <c r="X8" i="8"/>
  <c r="Y8" i="8"/>
  <c r="L8" i="7"/>
  <c r="M8" i="7"/>
  <c r="X8" i="6"/>
  <c r="Y8" i="6"/>
  <c r="Y8" i="5"/>
  <c r="X8" i="5"/>
  <c r="Y8" i="4"/>
  <c r="X8" i="4"/>
  <c r="Y8" i="3"/>
  <c r="X8" i="3"/>
  <c r="Y20" i="2"/>
  <c r="X20" i="2"/>
  <c r="Y17" i="2"/>
  <c r="X17" i="2"/>
  <c r="Y14" i="2"/>
  <c r="X14" i="2"/>
  <c r="Y11" i="2"/>
  <c r="X11" i="2"/>
  <c r="X9" i="2" l="1"/>
  <c r="X8" i="2" s="1"/>
  <c r="Y9" i="2"/>
  <c r="Y27" i="9"/>
  <c r="Y8" i="9" s="1"/>
  <c r="Y12" i="10"/>
  <c r="X34" i="9"/>
  <c r="X8" i="9" s="1"/>
  <c r="Y10" i="10" l="1"/>
  <c r="Y8" i="2"/>
  <c r="W8" i="13"/>
  <c r="W8" i="4"/>
  <c r="W8" i="3"/>
  <c r="W14" i="22"/>
  <c r="W10" i="22"/>
  <c r="W9" i="22" s="1"/>
  <c r="W8" i="19" l="1"/>
  <c r="W8" i="18"/>
  <c r="W8" i="17"/>
  <c r="W18" i="16"/>
  <c r="W15" i="16"/>
  <c r="W12" i="16"/>
  <c r="W9" i="16" s="1"/>
  <c r="W8" i="16" l="1"/>
  <c r="AU8" i="15"/>
  <c r="K8" i="14"/>
  <c r="W8" i="12"/>
  <c r="W18" i="11"/>
  <c r="W15" i="11"/>
  <c r="W12" i="11"/>
  <c r="W10" i="11" s="1"/>
  <c r="W9" i="11" s="1"/>
  <c r="W34" i="9" l="1"/>
  <c r="W8" i="8"/>
  <c r="K8" i="7"/>
  <c r="W8" i="6"/>
  <c r="W8" i="5"/>
  <c r="W20" i="2"/>
  <c r="W17" i="2"/>
  <c r="W14" i="2"/>
  <c r="W11" i="2"/>
  <c r="W9" i="2" l="1"/>
  <c r="W8" i="2" s="1"/>
  <c r="W9" i="9"/>
  <c r="W18" i="9"/>
  <c r="W27" i="9" l="1"/>
  <c r="W8" i="9" l="1"/>
  <c r="W29" i="10"/>
  <c r="W12" i="10"/>
  <c r="W10" i="10" l="1"/>
  <c r="V8" i="19"/>
  <c r="V8" i="18"/>
  <c r="AT8" i="15"/>
  <c r="J8" i="14"/>
  <c r="V8" i="13"/>
  <c r="V8" i="12"/>
  <c r="V14" i="24" l="1"/>
  <c r="V8" i="24" s="1"/>
  <c r="V14" i="22"/>
  <c r="V10" i="22"/>
  <c r="V8" i="17"/>
  <c r="V18" i="16"/>
  <c r="V15" i="16"/>
  <c r="V12" i="16"/>
  <c r="V9" i="16" s="1"/>
  <c r="V8" i="16" s="1"/>
  <c r="V9" i="22" l="1"/>
  <c r="V18" i="11"/>
  <c r="V15" i="11"/>
  <c r="V12" i="11"/>
  <c r="V10" i="11" s="1"/>
  <c r="V9" i="11" s="1"/>
  <c r="V8" i="6" l="1"/>
  <c r="V29" i="10"/>
  <c r="V25" i="10"/>
  <c r="V21" i="10"/>
  <c r="V17" i="10"/>
  <c r="V14" i="10"/>
  <c r="V34" i="9"/>
  <c r="V9" i="9"/>
  <c r="V8" i="8"/>
  <c r="J8" i="7"/>
  <c r="V8" i="5"/>
  <c r="V8" i="4"/>
  <c r="V8" i="3"/>
  <c r="V20" i="2"/>
  <c r="V12" i="10" l="1"/>
  <c r="V10" i="10" s="1"/>
  <c r="V9" i="2"/>
  <c r="V8" i="2" s="1"/>
  <c r="V18" i="9"/>
  <c r="V27" i="9" s="1"/>
  <c r="V8" i="9" s="1"/>
  <c r="U14" i="24" l="1"/>
  <c r="U8" i="24" s="1"/>
  <c r="T14" i="24"/>
  <c r="T8" i="24" s="1"/>
  <c r="U14" i="22"/>
  <c r="U10" i="22"/>
  <c r="U9" i="22" l="1"/>
  <c r="U8" i="19" l="1"/>
  <c r="U8" i="18"/>
  <c r="U8" i="17"/>
  <c r="U18" i="16"/>
  <c r="U15" i="16"/>
  <c r="U12" i="16"/>
  <c r="U9" i="16" l="1"/>
  <c r="AS8" i="15"/>
  <c r="I8" i="14"/>
  <c r="U8" i="13"/>
  <c r="U8" i="12"/>
  <c r="U18" i="11"/>
  <c r="U15" i="11"/>
  <c r="U12" i="11"/>
  <c r="U8" i="16" l="1"/>
  <c r="U10" i="11"/>
  <c r="U8" i="8"/>
  <c r="I8" i="7"/>
  <c r="U8" i="3"/>
  <c r="U29" i="10"/>
  <c r="U25" i="10"/>
  <c r="U21" i="10"/>
  <c r="U17" i="10"/>
  <c r="U14" i="10"/>
  <c r="U12" i="10" l="1"/>
  <c r="U10" i="10" s="1"/>
  <c r="U9" i="11"/>
  <c r="U8" i="6"/>
  <c r="U8" i="5"/>
  <c r="U8" i="4"/>
  <c r="U20" i="2"/>
  <c r="U17" i="2"/>
  <c r="U14" i="2"/>
  <c r="U11" i="2"/>
  <c r="U9" i="2" l="1"/>
  <c r="U34" i="9"/>
  <c r="U9" i="9"/>
  <c r="U18" i="9"/>
  <c r="U27" i="9" l="1"/>
  <c r="U8" i="2"/>
  <c r="U8" i="9"/>
  <c r="B8" i="19" l="1"/>
  <c r="AR8" i="15"/>
  <c r="S14" i="24" l="1"/>
  <c r="S8" i="24" s="1"/>
  <c r="T14" i="22"/>
  <c r="T10" i="22"/>
  <c r="T9" i="22" s="1"/>
  <c r="T8" i="19" l="1"/>
  <c r="T8" i="18"/>
  <c r="T8" i="17"/>
  <c r="T18" i="16"/>
  <c r="T15" i="16"/>
  <c r="T12" i="16"/>
  <c r="T9" i="16" l="1"/>
  <c r="T8" i="16" s="1"/>
  <c r="T8" i="13" l="1"/>
  <c r="H8" i="14"/>
  <c r="T8" i="8"/>
  <c r="H8" i="7"/>
  <c r="S8" i="6"/>
  <c r="T8" i="6"/>
  <c r="T8" i="4"/>
  <c r="T8" i="12"/>
  <c r="T18" i="11"/>
  <c r="T15" i="11"/>
  <c r="T12" i="11"/>
  <c r="T10" i="11"/>
  <c r="T9" i="11" s="1"/>
  <c r="T29" i="10" l="1"/>
  <c r="T25" i="10"/>
  <c r="T21" i="10"/>
  <c r="T17" i="10"/>
  <c r="T14" i="10"/>
  <c r="T9" i="9"/>
  <c r="T8" i="5"/>
  <c r="T8" i="3"/>
  <c r="T12" i="10" l="1"/>
  <c r="T34" i="9"/>
  <c r="T18" i="9"/>
  <c r="T27" i="9" l="1"/>
  <c r="T10" i="10"/>
  <c r="T8" i="9" l="1"/>
  <c r="T20" i="2"/>
  <c r="T17" i="2"/>
  <c r="T14" i="2"/>
  <c r="T11" i="2"/>
  <c r="T9" i="2" l="1"/>
  <c r="S8" i="18"/>
  <c r="P9" i="18"/>
  <c r="T8" i="2" l="1"/>
  <c r="S14" i="22"/>
  <c r="S10" i="22"/>
  <c r="S9" i="22" l="1"/>
  <c r="S8" i="19"/>
  <c r="O20" i="19"/>
  <c r="AB20" i="19" s="1"/>
  <c r="S8" i="17"/>
  <c r="S18" i="16"/>
  <c r="S15" i="16"/>
  <c r="S12" i="16"/>
  <c r="S9" i="16" l="1"/>
  <c r="S8" i="16" s="1"/>
  <c r="AQ8" i="15" l="1"/>
  <c r="G8" i="14"/>
  <c r="S8" i="13"/>
  <c r="S18" i="11"/>
  <c r="S15" i="11"/>
  <c r="S12" i="11"/>
  <c r="S10" i="11"/>
  <c r="S9" i="11" l="1"/>
  <c r="S8" i="12"/>
  <c r="S29" i="10" l="1"/>
  <c r="S12" i="10"/>
  <c r="S34" i="9"/>
  <c r="S18" i="9"/>
  <c r="S9" i="9"/>
  <c r="S8" i="8"/>
  <c r="G8" i="7"/>
  <c r="S8" i="5"/>
  <c r="S8" i="4"/>
  <c r="S8" i="3"/>
  <c r="S20" i="2"/>
  <c r="S17" i="2"/>
  <c r="S14" i="2"/>
  <c r="S11" i="2"/>
  <c r="S9" i="2" l="1"/>
  <c r="S10" i="10"/>
  <c r="S27" i="9"/>
  <c r="S8" i="2" l="1"/>
  <c r="S8" i="9"/>
  <c r="Q14" i="24"/>
  <c r="Q8" i="24" s="1"/>
  <c r="P14" i="24"/>
  <c r="P8" i="24" s="1"/>
  <c r="R14" i="24"/>
  <c r="R8" i="24" s="1"/>
  <c r="R14" i="22"/>
  <c r="R10" i="22"/>
  <c r="R9" i="22" l="1"/>
  <c r="R8" i="19"/>
  <c r="R8" i="18"/>
  <c r="R8" i="17"/>
  <c r="R18" i="16"/>
  <c r="R15" i="16"/>
  <c r="R12" i="16"/>
  <c r="R9" i="16" l="1"/>
  <c r="R8" i="16" s="1"/>
  <c r="AP8" i="15"/>
  <c r="R8" i="13"/>
  <c r="R8" i="12"/>
  <c r="R18" i="11"/>
  <c r="R15" i="11"/>
  <c r="R12" i="11"/>
  <c r="R10" i="11"/>
  <c r="R9" i="11" s="1"/>
  <c r="F8" i="14" l="1"/>
  <c r="R18" i="9" l="1"/>
  <c r="R9" i="9"/>
  <c r="R8" i="8"/>
  <c r="F8" i="7"/>
  <c r="R29" i="10"/>
  <c r="R12" i="10"/>
  <c r="R34" i="9"/>
  <c r="R8" i="6"/>
  <c r="R8" i="5"/>
  <c r="R8" i="4"/>
  <c r="R8" i="3"/>
  <c r="R20" i="2"/>
  <c r="R17" i="2"/>
  <c r="R14" i="2"/>
  <c r="R11" i="2"/>
  <c r="R9" i="2" l="1"/>
  <c r="R8" i="2" s="1"/>
  <c r="R27" i="9"/>
  <c r="R8" i="9" s="1"/>
  <c r="R10" i="10"/>
  <c r="Q14" i="22" l="1"/>
  <c r="Q10" i="22"/>
  <c r="Q9" i="22" s="1"/>
  <c r="Q8" i="19" l="1"/>
  <c r="Q8" i="18"/>
  <c r="Q8" i="17"/>
  <c r="Q18" i="16"/>
  <c r="Q15" i="16"/>
  <c r="Q12" i="16"/>
  <c r="Q9" i="16" s="1"/>
  <c r="Q8" i="16" l="1"/>
  <c r="F9" i="9"/>
  <c r="E8" i="4"/>
  <c r="AO8" i="15" l="1"/>
  <c r="E8" i="14"/>
  <c r="Q8" i="12"/>
  <c r="Q8" i="13"/>
  <c r="Q18" i="11"/>
  <c r="Q15" i="11"/>
  <c r="Q12" i="11"/>
  <c r="Q10" i="11" s="1"/>
  <c r="Q9" i="11" s="1"/>
  <c r="Q29" i="10"/>
  <c r="Q12" i="10"/>
  <c r="Q10" i="10" l="1"/>
  <c r="Q18" i="9"/>
  <c r="Q34" i="9"/>
  <c r="Q8" i="8"/>
  <c r="E8" i="7"/>
  <c r="Q8" i="6"/>
  <c r="Q8" i="5"/>
  <c r="Q8" i="4"/>
  <c r="Q8" i="3"/>
  <c r="Q20" i="2"/>
  <c r="Q17" i="2"/>
  <c r="Q14" i="2"/>
  <c r="Q11" i="2"/>
  <c r="Q9" i="2" s="1"/>
  <c r="Q8" i="2" s="1"/>
  <c r="Q9" i="9" l="1"/>
  <c r="Q27" i="9" s="1"/>
  <c r="Q8" i="9" s="1"/>
  <c r="P29" i="10" l="1"/>
  <c r="P12" i="10"/>
  <c r="P14" i="22"/>
  <c r="P10" i="22"/>
  <c r="P9" i="22" l="1"/>
  <c r="P10" i="10"/>
  <c r="P8" i="19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8" i="17"/>
  <c r="P15" i="16"/>
  <c r="P12" i="16"/>
  <c r="P18" i="16"/>
  <c r="P9" i="16" l="1"/>
  <c r="P8" i="18"/>
  <c r="P8" i="16" l="1"/>
  <c r="AN8" i="15"/>
  <c r="D8" i="14"/>
  <c r="P8" i="13"/>
  <c r="P8" i="12"/>
  <c r="P18" i="11"/>
  <c r="P15" i="11"/>
  <c r="P12" i="11"/>
  <c r="P10" i="11" l="1"/>
  <c r="P9" i="11"/>
  <c r="P34" i="9"/>
  <c r="P18" i="9"/>
  <c r="P9" i="9"/>
  <c r="P8" i="8"/>
  <c r="D8" i="7"/>
  <c r="P8" i="6"/>
  <c r="O29" i="6"/>
  <c r="AB29" i="6" s="1"/>
  <c r="N29" i="6"/>
  <c r="O14" i="6"/>
  <c r="AB14" i="6" s="1"/>
  <c r="N14" i="6"/>
  <c r="P8" i="5"/>
  <c r="P8" i="4"/>
  <c r="P8" i="3"/>
  <c r="P20" i="2"/>
  <c r="P17" i="2"/>
  <c r="P14" i="2"/>
  <c r="P11" i="2"/>
  <c r="P27" i="9" l="1"/>
  <c r="P9" i="2"/>
  <c r="P8" i="9" l="1"/>
  <c r="P8" i="2"/>
  <c r="AM8" i="15"/>
  <c r="O14" i="22"/>
  <c r="AB14" i="22" s="1"/>
  <c r="AL8" i="15"/>
  <c r="AA8" i="15"/>
  <c r="AB8" i="15"/>
  <c r="O8" i="13" l="1"/>
  <c r="O34" i="9"/>
  <c r="AB34" i="9" s="1"/>
  <c r="O18" i="9"/>
  <c r="AB18" i="9" s="1"/>
  <c r="O9" i="9"/>
  <c r="AB9" i="9" s="1"/>
  <c r="N34" i="9"/>
  <c r="N18" i="9"/>
  <c r="N9" i="9"/>
  <c r="N27" i="9" l="1"/>
  <c r="N8" i="9" s="1"/>
  <c r="O27" i="9"/>
  <c r="AB27" i="9" s="1"/>
  <c r="N14" i="24"/>
  <c r="N8" i="24" s="1"/>
  <c r="O14" i="24"/>
  <c r="O10" i="22"/>
  <c r="AB10" i="22" s="1"/>
  <c r="O9" i="22" l="1"/>
  <c r="AB9" i="22" s="1"/>
  <c r="O8" i="24"/>
  <c r="O9" i="20"/>
  <c r="O10" i="20"/>
  <c r="O11" i="20"/>
  <c r="O12" i="20"/>
  <c r="O13" i="20"/>
  <c r="O14" i="20"/>
  <c r="O16" i="20"/>
  <c r="O17" i="20"/>
  <c r="O18" i="20"/>
  <c r="O8" i="20"/>
  <c r="O10" i="19"/>
  <c r="AB10" i="19" s="1"/>
  <c r="O11" i="19"/>
  <c r="AB11" i="19" s="1"/>
  <c r="O12" i="19"/>
  <c r="AB12" i="19" s="1"/>
  <c r="O13" i="19"/>
  <c r="AB13" i="19" s="1"/>
  <c r="O14" i="19"/>
  <c r="AB14" i="19" s="1"/>
  <c r="O15" i="19"/>
  <c r="AB15" i="19" s="1"/>
  <c r="O17" i="19"/>
  <c r="AB17" i="19" s="1"/>
  <c r="O18" i="19"/>
  <c r="AB18" i="19" s="1"/>
  <c r="O19" i="19"/>
  <c r="AB19" i="19" s="1"/>
  <c r="O21" i="19"/>
  <c r="AB21" i="19" s="1"/>
  <c r="O23" i="19"/>
  <c r="AB23" i="19" s="1"/>
  <c r="O24" i="19"/>
  <c r="AB24" i="19" s="1"/>
  <c r="O25" i="19"/>
  <c r="AB25" i="19" s="1"/>
  <c r="O27" i="19"/>
  <c r="AB27" i="19" s="1"/>
  <c r="O9" i="19"/>
  <c r="AB9" i="19" s="1"/>
  <c r="O8" i="18"/>
  <c r="O18" i="16"/>
  <c r="AB18" i="16" s="1"/>
  <c r="O15" i="16"/>
  <c r="AB15" i="16" s="1"/>
  <c r="O12" i="16"/>
  <c r="AB12" i="16" s="1"/>
  <c r="O9" i="16" l="1"/>
  <c r="AB9" i="16" s="1"/>
  <c r="O8" i="19"/>
  <c r="AB8" i="19" s="1"/>
  <c r="C8" i="14"/>
  <c r="O8" i="12"/>
  <c r="O18" i="11"/>
  <c r="AB18" i="11" s="1"/>
  <c r="O15" i="11"/>
  <c r="AB15" i="11" s="1"/>
  <c r="O12" i="11"/>
  <c r="O10" i="11" l="1"/>
  <c r="AB10" i="11" s="1"/>
  <c r="AB12" i="11"/>
  <c r="O9" i="11"/>
  <c r="AB9" i="11" s="1"/>
  <c r="O8" i="16"/>
  <c r="O29" i="10"/>
  <c r="AB29" i="10" s="1"/>
  <c r="O12" i="10"/>
  <c r="AB12" i="10" s="1"/>
  <c r="N12" i="10"/>
  <c r="AC12" i="10" s="1"/>
  <c r="M34" i="9"/>
  <c r="O8" i="8"/>
  <c r="AB8" i="8" s="1"/>
  <c r="C8" i="7"/>
  <c r="P8" i="7" s="1"/>
  <c r="O8" i="6"/>
  <c r="O8" i="5"/>
  <c r="AB8" i="5" s="1"/>
  <c r="O8" i="4"/>
  <c r="O20" i="2"/>
  <c r="AB20" i="2" s="1"/>
  <c r="O17" i="2"/>
  <c r="AB17" i="2" s="1"/>
  <c r="O14" i="2"/>
  <c r="AB14" i="2" s="1"/>
  <c r="O11" i="2"/>
  <c r="AB11" i="2" s="1"/>
  <c r="O10" i="10" l="1"/>
  <c r="AB10" i="10" s="1"/>
  <c r="O9" i="2"/>
  <c r="O8" i="3"/>
  <c r="AB8" i="3" s="1"/>
  <c r="O8" i="2" l="1"/>
  <c r="AB8" i="2" s="1"/>
  <c r="AB9" i="2"/>
  <c r="O8" i="9"/>
  <c r="N8" i="12" l="1"/>
  <c r="N8" i="19" l="1"/>
  <c r="B8" i="14" l="1"/>
  <c r="N8" i="13" l="1"/>
  <c r="N9" i="11" l="1"/>
  <c r="N29" i="10" l="1"/>
  <c r="AC29" i="10" s="1"/>
  <c r="N10" i="10" l="1"/>
  <c r="AC10" i="10" s="1"/>
  <c r="N8" i="8"/>
  <c r="B8" i="7"/>
  <c r="N8" i="6" l="1"/>
  <c r="N8" i="5"/>
  <c r="M8" i="5"/>
  <c r="N8" i="4"/>
  <c r="N8" i="3"/>
  <c r="M8" i="3"/>
  <c r="N20" i="2"/>
  <c r="N17" i="2"/>
  <c r="N14" i="2"/>
  <c r="N11" i="2"/>
  <c r="N9" i="2" l="1"/>
  <c r="M16" i="24"/>
  <c r="M14" i="24" l="1"/>
  <c r="N8" i="2"/>
  <c r="M8" i="19"/>
  <c r="M8" i="18"/>
  <c r="M8" i="17"/>
  <c r="M18" i="16"/>
  <c r="M15" i="16"/>
  <c r="M12" i="16"/>
  <c r="M9" i="16" l="1"/>
  <c r="M8" i="24"/>
  <c r="M8" i="13"/>
  <c r="AK8" i="15"/>
  <c r="M8" i="12"/>
  <c r="M18" i="11"/>
  <c r="M15" i="11"/>
  <c r="M12" i="11"/>
  <c r="M10" i="11"/>
  <c r="M9" i="11" l="1"/>
  <c r="M8" i="16"/>
  <c r="M18" i="9"/>
  <c r="M9" i="9"/>
  <c r="M8" i="8"/>
  <c r="M8" i="6"/>
  <c r="M27" i="9" l="1"/>
  <c r="L16" i="24"/>
  <c r="K16" i="24"/>
  <c r="K14" i="24" s="1"/>
  <c r="K8" i="24" s="1"/>
  <c r="L14" i="24"/>
  <c r="L8" i="24" s="1"/>
  <c r="M8" i="9" l="1"/>
  <c r="L8" i="19"/>
  <c r="L8" i="18"/>
  <c r="L8" i="17"/>
  <c r="AJ8" i="15" l="1"/>
  <c r="L8" i="13"/>
  <c r="L8" i="12"/>
  <c r="L18" i="11"/>
  <c r="L15" i="11"/>
  <c r="L12" i="11"/>
  <c r="L10" i="11"/>
  <c r="L9" i="11" s="1"/>
  <c r="L34" i="9" l="1"/>
  <c r="L18" i="9"/>
  <c r="L9" i="9"/>
  <c r="L8" i="8"/>
  <c r="L8" i="6"/>
  <c r="L8" i="5"/>
  <c r="L8" i="4"/>
  <c r="L8" i="3"/>
  <c r="L27" i="9" l="1"/>
  <c r="L8" i="9" l="1"/>
  <c r="K34" i="9"/>
  <c r="K8" i="19" l="1"/>
  <c r="K8" i="18"/>
  <c r="K8" i="17"/>
  <c r="K18" i="16"/>
  <c r="K15" i="16"/>
  <c r="K12" i="16"/>
  <c r="K9" i="16" l="1"/>
  <c r="AI8" i="15"/>
  <c r="K8" i="13"/>
  <c r="K8" i="12"/>
  <c r="K18" i="11"/>
  <c r="K15" i="11"/>
  <c r="K12" i="11"/>
  <c r="K10" i="11" l="1"/>
  <c r="K8" i="16"/>
  <c r="K9" i="11"/>
  <c r="J18" i="9"/>
  <c r="K18" i="9"/>
  <c r="K9" i="9"/>
  <c r="K8" i="8"/>
  <c r="K8" i="6"/>
  <c r="K8" i="5"/>
  <c r="K8" i="4"/>
  <c r="K8" i="3"/>
  <c r="K27" i="9" l="1"/>
  <c r="K8" i="9" s="1"/>
  <c r="J16" i="24" l="1"/>
  <c r="J14" i="24" s="1"/>
  <c r="J8" i="24" s="1"/>
  <c r="J8" i="19" l="1"/>
  <c r="J8" i="18"/>
  <c r="J8" i="17"/>
  <c r="J18" i="16"/>
  <c r="J15" i="16"/>
  <c r="J12" i="16"/>
  <c r="J9" i="16" l="1"/>
  <c r="J8" i="16" s="1"/>
  <c r="J8" i="3" l="1"/>
  <c r="AH8" i="15" l="1"/>
  <c r="J8" i="13"/>
  <c r="J8" i="12"/>
  <c r="J18" i="11"/>
  <c r="J15" i="11"/>
  <c r="J12" i="11"/>
  <c r="J10" i="11" l="1"/>
  <c r="J9" i="11" s="1"/>
  <c r="J34" i="9"/>
  <c r="J9" i="9"/>
  <c r="J27" i="9" s="1"/>
  <c r="J8" i="8"/>
  <c r="J8" i="5"/>
  <c r="J8" i="4"/>
  <c r="J8" i="9" l="1"/>
  <c r="H34" i="9" l="1"/>
  <c r="I16" i="24" l="1"/>
  <c r="H16" i="24"/>
  <c r="G16" i="24"/>
  <c r="F16" i="24"/>
  <c r="F14" i="24" s="1"/>
  <c r="F8" i="24" s="1"/>
  <c r="E16" i="24"/>
  <c r="E14" i="24" s="1"/>
  <c r="E8" i="24" s="1"/>
  <c r="D16" i="24"/>
  <c r="D14" i="24" s="1"/>
  <c r="D8" i="24" s="1"/>
  <c r="C16" i="24"/>
  <c r="C14" i="24" s="1"/>
  <c r="B16" i="24"/>
  <c r="B14" i="24" s="1"/>
  <c r="B8" i="24" s="1"/>
  <c r="H14" i="24"/>
  <c r="I14" i="24" l="1"/>
  <c r="H8" i="24"/>
  <c r="G14" i="24"/>
  <c r="C8" i="24"/>
  <c r="I8" i="24" l="1"/>
  <c r="G8" i="24"/>
  <c r="I8" i="19"/>
  <c r="I8" i="18"/>
  <c r="I8" i="17"/>
  <c r="I18" i="16"/>
  <c r="I15" i="16"/>
  <c r="I12" i="16"/>
  <c r="I9" i="16" l="1"/>
  <c r="I8" i="16" s="1"/>
  <c r="AG8" i="15"/>
  <c r="I8" i="13"/>
  <c r="I8" i="12"/>
  <c r="I18" i="11"/>
  <c r="I15" i="11"/>
  <c r="I12" i="11"/>
  <c r="I10" i="11" l="1"/>
  <c r="I29" i="10"/>
  <c r="H29" i="10"/>
  <c r="G29" i="10"/>
  <c r="F29" i="10"/>
  <c r="E29" i="10"/>
  <c r="D29" i="10"/>
  <c r="C29" i="10"/>
  <c r="D12" i="10"/>
  <c r="E12" i="10"/>
  <c r="F12" i="10"/>
  <c r="G12" i="10"/>
  <c r="H12" i="10"/>
  <c r="I12" i="10"/>
  <c r="C12" i="10"/>
  <c r="H8" i="8"/>
  <c r="I8" i="8"/>
  <c r="H8" i="6"/>
  <c r="I8" i="6"/>
  <c r="H8" i="5"/>
  <c r="I8" i="5"/>
  <c r="H8" i="4"/>
  <c r="I8" i="4"/>
  <c r="I8" i="3"/>
  <c r="I9" i="11" l="1"/>
  <c r="D10" i="10"/>
  <c r="G10" i="10"/>
  <c r="E10" i="10"/>
  <c r="H10" i="10"/>
  <c r="F10" i="10"/>
  <c r="I10" i="10"/>
  <c r="C10" i="10"/>
  <c r="H8" i="17" l="1"/>
  <c r="H8" i="12"/>
  <c r="H18" i="11"/>
  <c r="H10" i="11"/>
  <c r="H9" i="11" l="1"/>
  <c r="H8" i="13"/>
  <c r="G9" i="9" l="1"/>
  <c r="D9" i="9"/>
  <c r="E9" i="9"/>
  <c r="H9" i="9"/>
  <c r="H18" i="9"/>
  <c r="H8" i="3"/>
  <c r="H27" i="9" l="1"/>
  <c r="G18" i="16" l="1"/>
  <c r="G8" i="17"/>
  <c r="G8" i="18"/>
  <c r="G8" i="19"/>
  <c r="G15" i="16"/>
  <c r="G12" i="16"/>
  <c r="G9" i="16" l="1"/>
  <c r="AE8" i="15"/>
  <c r="G8" i="13"/>
  <c r="G8" i="12"/>
  <c r="G18" i="11"/>
  <c r="G15" i="11"/>
  <c r="G12" i="11"/>
  <c r="G10" i="11" l="1"/>
  <c r="G8" i="16"/>
  <c r="G18" i="9"/>
  <c r="G34" i="9"/>
  <c r="G8" i="4"/>
  <c r="G9" i="11" l="1"/>
  <c r="G27" i="9"/>
  <c r="G8" i="9" l="1"/>
  <c r="G8" i="8" l="1"/>
  <c r="G8" i="6"/>
  <c r="G8" i="5"/>
  <c r="F8" i="4"/>
  <c r="G8" i="3"/>
  <c r="D8" i="3"/>
  <c r="AD8" i="15" l="1"/>
  <c r="F8" i="13"/>
  <c r="F8" i="12"/>
  <c r="F8" i="9"/>
  <c r="F8" i="8"/>
  <c r="F8" i="6"/>
  <c r="F8" i="19"/>
  <c r="F8" i="18"/>
  <c r="F8" i="17"/>
  <c r="F18" i="16"/>
  <c r="F15" i="16"/>
  <c r="F12" i="16"/>
  <c r="F9" i="16" l="1"/>
  <c r="F8" i="16" s="1"/>
  <c r="F18" i="11"/>
  <c r="F15" i="11"/>
  <c r="F12" i="11"/>
  <c r="F10" i="11" l="1"/>
  <c r="F9" i="11" s="1"/>
  <c r="F8" i="5"/>
  <c r="F8" i="3"/>
  <c r="E8" i="19" l="1"/>
  <c r="E8" i="18"/>
  <c r="E8" i="17"/>
  <c r="E18" i="16"/>
  <c r="E15" i="16"/>
  <c r="E12" i="16"/>
  <c r="E9" i="16" l="1"/>
  <c r="E8" i="16" s="1"/>
  <c r="AC8" i="15"/>
  <c r="E8" i="13"/>
  <c r="E8" i="12"/>
  <c r="E18" i="11"/>
  <c r="E15" i="11"/>
  <c r="E12" i="11"/>
  <c r="E10" i="11" s="1"/>
  <c r="E9" i="11" s="1"/>
  <c r="E34" i="9" l="1"/>
  <c r="E18" i="9"/>
  <c r="E27" i="9" s="1"/>
  <c r="E8" i="8"/>
  <c r="E8" i="6"/>
  <c r="E8" i="5"/>
  <c r="E8" i="3"/>
  <c r="E8" i="9" l="1"/>
  <c r="C18" i="16" l="1"/>
  <c r="D18" i="16"/>
  <c r="C9" i="16"/>
  <c r="D9" i="16"/>
  <c r="C8" i="16" l="1"/>
  <c r="D8" i="16"/>
  <c r="C8" i="19" l="1"/>
  <c r="C8" i="18"/>
  <c r="B8" i="18"/>
  <c r="C8" i="17"/>
  <c r="B8" i="17"/>
  <c r="B18" i="16"/>
  <c r="B15" i="16"/>
  <c r="B12" i="16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D8" i="13"/>
  <c r="C8" i="13"/>
  <c r="B8" i="13"/>
  <c r="D8" i="12"/>
  <c r="C8" i="12"/>
  <c r="B8" i="12"/>
  <c r="D18" i="11"/>
  <c r="C18" i="11"/>
  <c r="B18" i="11"/>
  <c r="D15" i="11"/>
  <c r="C15" i="11"/>
  <c r="B15" i="11"/>
  <c r="D12" i="11"/>
  <c r="C12" i="11"/>
  <c r="B12" i="11"/>
  <c r="D34" i="9"/>
  <c r="C34" i="9"/>
  <c r="B34" i="9"/>
  <c r="D18" i="9"/>
  <c r="D27" i="9" s="1"/>
  <c r="C18" i="9"/>
  <c r="B18" i="9"/>
  <c r="C9" i="9"/>
  <c r="B9" i="9"/>
  <c r="D8" i="8"/>
  <c r="C8" i="8"/>
  <c r="D8" i="6"/>
  <c r="C8" i="6"/>
  <c r="B8" i="6"/>
  <c r="D8" i="5"/>
  <c r="C8" i="5"/>
  <c r="B8" i="5"/>
  <c r="D8" i="4"/>
  <c r="C8" i="4"/>
  <c r="B8" i="4"/>
  <c r="C8" i="3"/>
  <c r="B8" i="3"/>
  <c r="E34" i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C10" i="11" l="1"/>
  <c r="C9" i="11"/>
  <c r="C27" i="9"/>
  <c r="D10" i="11"/>
  <c r="B9" i="16"/>
  <c r="B8" i="16" s="1"/>
  <c r="B10" i="11"/>
  <c r="B27" i="9"/>
  <c r="D8" i="9"/>
  <c r="D9" i="11" l="1"/>
  <c r="C8" i="9"/>
  <c r="B8" i="9"/>
  <c r="B9" i="11"/>
  <c r="M8" i="4" l="1"/>
</calcChain>
</file>

<file path=xl/sharedStrings.xml><?xml version="1.0" encoding="utf-8"?>
<sst xmlns="http://schemas.openxmlformats.org/spreadsheetml/2006/main" count="1227" uniqueCount="280">
  <si>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</si>
  <si>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</si>
  <si>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</si>
  <si>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</si>
  <si>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</si>
  <si>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</si>
  <si>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</si>
  <si>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</si>
  <si>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</si>
  <si>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</si>
  <si>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</si>
  <si>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</si>
  <si>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</si>
  <si>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</si>
  <si>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</si>
  <si>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</si>
  <si>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</si>
  <si>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</si>
  <si>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</si>
  <si>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</si>
  <si>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</si>
  <si>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</si>
  <si>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</si>
  <si>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</si>
  <si>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</si>
  <si>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</si>
  <si>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</si>
  <si>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</si>
  <si>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</si>
  <si>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</si>
  <si>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</si>
  <si>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</si>
  <si>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</si>
  <si>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</si>
  <si>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</si>
  <si>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</si>
  <si>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</si>
  <si>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</si>
  <si>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</si>
  <si>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</si>
  <si>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</si>
  <si>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</si>
  <si>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</si>
  <si>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</si>
  <si>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</si>
  <si>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</si>
  <si>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</si>
  <si>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</si>
  <si>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</si>
  <si>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</si>
  <si>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</si>
  <si>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</si>
  <si>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</si>
  <si>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</si>
  <si>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</si>
  <si>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Conchas de Abanico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</si>
  <si>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</si>
  <si>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</si>
  <si>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</si>
  <si>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</si>
  <si>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</si>
  <si>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</si>
  <si>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</si>
  <si>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</si>
  <si>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</si>
  <si>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</si>
  <si>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</si>
  <si>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</si>
  <si>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</si>
  <si>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</si>
  <si>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</si>
  <si>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</si>
  <si>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</si>
  <si>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</si>
  <si>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</si>
  <si>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</si>
  <si>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</si>
  <si>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</si>
  <si>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</si>
  <si>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</si>
  <si>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</si>
  <si>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</si>
  <si>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</si>
  <si>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</si>
  <si>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</si>
  <si>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</si>
  <si>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</si>
  <si>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</si>
  <si>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Chicama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</si>
  <si>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</si>
  <si>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</si>
  <si>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</si>
  <si>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</si>
  <si>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</si>
  <si>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</si>
  <si>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</si>
  <si>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</si>
  <si>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</si>
  <si>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</si>
  <si>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</si>
  <si>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</si>
  <si>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</si>
  <si>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</si>
  <si>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</si>
  <si>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</si>
  <si>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</si>
  <si>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</si>
  <si>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</si>
  <si>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</si>
  <si>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</si>
  <si>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</si>
  <si>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</si>
  <si>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</si>
  <si>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</si>
  <si>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</si>
  <si>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</si>
  <si>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</si>
  <si>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</si>
  <si>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</si>
  <si>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</si>
  <si>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</si>
  <si>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</si>
  <si>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</si>
  <si>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</si>
  <si>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 xml:space="preserve">             1/ se incluye harina de pescado y residual.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</si>
  <si>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</si>
  <si>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</si>
  <si>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</si>
  <si>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</si>
  <si>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</si>
  <si>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</si>
  <si>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</si>
  <si>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</si>
  <si>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</si>
  <si>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</si>
  <si>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</si>
  <si>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</si>
  <si>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</si>
  <si>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</si>
  <si>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</si>
  <si>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</si>
  <si>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</si>
  <si>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</si>
  <si>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</si>
  <si>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</si>
  <si>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</si>
  <si>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</si>
  <si>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</si>
  <si>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</si>
  <si>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</si>
  <si>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</si>
  <si>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</si>
  <si>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</si>
  <si>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</si>
  <si>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</si>
  <si>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</si>
  <si>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</si>
  <si>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</si>
  <si>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</si>
  <si>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</si>
  <si>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</si>
  <si>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</si>
  <si>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</si>
  <si>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</si>
  <si>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</si>
  <si>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</si>
  <si>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</si>
  <si>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</si>
  <si>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</si>
  <si>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</si>
  <si>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</si>
  <si>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</si>
  <si>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</si>
  <si>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</si>
  <si>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</si>
  <si>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</si>
  <si>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</si>
  <si>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</si>
  <si>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</si>
  <si>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</si>
  <si>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</si>
  <si>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</si>
  <si>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</si>
  <si>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</si>
  <si>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</si>
  <si>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</si>
  <si>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</si>
  <si>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</si>
  <si>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</si>
  <si>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</si>
  <si>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</si>
  <si>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</si>
  <si>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</si>
  <si>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</si>
  <si>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</si>
  <si>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</si>
  <si>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</si>
  <si>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</si>
  <si>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</si>
  <si>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</si>
  <si>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</si>
  <si>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</si>
  <si>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</si>
  <si>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</si>
  <si>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</si>
  <si>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</si>
  <si>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</si>
  <si>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</si>
  <si>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 xml:space="preserve"> 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</si>
  <si>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</si>
  <si>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</si>
  <si>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</si>
  <si>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</si>
  <si>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</si>
  <si>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</si>
  <si>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</si>
  <si>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</si>
  <si>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</si>
  <si>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</si>
  <si>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</si>
  <si>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</si>
  <si>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</si>
  <si>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</si>
  <si>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</si>
  <si>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</si>
  <si>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</si>
  <si>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</si>
  <si>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</si>
  <si>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Corvina</t>
  </si>
  <si>
    <t>Morrosama</t>
  </si>
  <si>
    <t>TOLLO</t>
  </si>
  <si>
    <t>CUAERO Nº 1</t>
  </si>
  <si>
    <t>Fuente: EstAEística Pesquera Mensual</t>
  </si>
  <si>
    <t>1/ En marzo proviene de descarte</t>
  </si>
  <si>
    <t>Consumo Humano Directo</t>
  </si>
  <si>
    <t>Consumo Humano Indirecto</t>
  </si>
  <si>
    <t>Septiembre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</si>
  <si>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</si>
  <si>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</si>
  <si>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</si>
  <si>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</si>
  <si>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</si>
  <si>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</si>
  <si>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</si>
  <si>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</si>
  <si>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</si>
  <si>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</si>
  <si>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</si>
  <si>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</si>
  <si>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</si>
  <si>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</si>
  <si>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</si>
  <si>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</si>
  <si>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</si>
  <si>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</si>
  <si>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</si>
  <si>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</si>
  <si>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</si>
  <si>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</si>
  <si>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</si>
  <si>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</si>
  <si>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</si>
  <si>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</si>
  <si>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</si>
  <si>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</si>
  <si>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</si>
  <si>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Liza</t>
  </si>
  <si>
    <t>Santa</t>
  </si>
  <si>
    <t>N°</t>
  </si>
  <si>
    <t>Fuente: Estadística Pesquera MensuAM</t>
  </si>
  <si>
    <t>San Juan de Miraflores</t>
  </si>
  <si>
    <t>Santa Rosa</t>
  </si>
  <si>
    <t>La Puntilla</t>
  </si>
  <si>
    <t>n/d</t>
  </si>
  <si>
    <t xml:space="preserve">              1/  Descarte de CHD en agosto y septiembre 2019</t>
  </si>
  <si>
    <t>ANEXO DEL BOLETÍN DE PESCA - FEBRERO 2020</t>
  </si>
  <si>
    <t>Var  % 
Feb 20/19</t>
  </si>
  <si>
    <t>*Variación (%)
Feb 20/19</t>
  </si>
  <si>
    <t>Ene-Feb
20/19</t>
  </si>
  <si>
    <t>Var  % 
Feb-20/ Ene-20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</si>
</sst>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9" formatCode="0.0%"/>
    <numFmt numFmtId="170" formatCode="_ * #,##0_ ;_ * \-#,##0_ ;_ * &quot;-&quot;??_ ;_ @_ "/>
    <numFmt numFmtId="171" formatCode="#,##0.000"/>
    <numFmt numFmtId="175" formatCode="0.0_ ;[Red]\-0.0\ "/>
    <numFmt numFmtId="177" formatCode="#,##0.00_ ;\-#,##0.00\ "/>
    <numFmt numFmtId="179" formatCode="#,##0.0000_ ;\-#,##0.0000\ "/>
    <numFmt numFmtId="180" formatCode="#,##0.000000"/>
    <numFmt numFmtId="181" formatCode="_ * #,##0.000_ ;_ * \-#,##0.000_ ;_ * &quot;-&quot;??_ ;_ @_ 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8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</fills>
  <borders count="75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/>
      <bottom/>
      <diagonal/>
    </border>
    <border>
      <left style="thin">
        <color theme="3" tint="0.59996337778862885"/>
      </left>
      <right style="thin">
        <color theme="4" tint="-0.249977111117893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4" tint="-0.249977111117893"/>
      </top>
      <bottom/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/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63377788628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4" tint="0.39997558519241921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/>
      <top/>
      <bottom style="thin">
        <color theme="3" tint="0.59999389629810485"/>
      </bottom>
      <diagonal/>
    </border>
    <border>
      <left/>
      <right style="thin">
        <color theme="3" tint="0.59996337778862885"/>
      </right>
      <top/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9389629810485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9">
    <xf numFmtId="0" fontId="0" fillId="0" borderId="0" xfId="0"/>
    <xf numFmtId="0" fontId="0" fillId="0" borderId="0" xfId="0" applyFont="1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165" fontId="11" fillId="0" borderId="0" xfId="0" applyNumberFormat="1" applyFont="1" applyBorder="1" applyAlignment="1">
      <alignment wrapText="1" readingOrder="1"/>
    </xf>
    <xf numFmtId="0" fontId="15" fillId="0" borderId="0" xfId="0" applyFont="1"/>
    <xf numFmtId="165" fontId="8" fillId="0" borderId="0" xfId="0" applyNumberFormat="1" applyFont="1" applyBorder="1" applyAlignment="1">
      <alignment readingOrder="1"/>
    </xf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2" borderId="1" xfId="2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2" xfId="0" applyFont="1" applyBorder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165" fontId="4" fillId="2" borderId="5" xfId="0" applyNumberFormat="1" applyFont="1" applyFill="1" applyBorder="1" applyAlignment="1">
      <alignment horizontal="right"/>
    </xf>
    <xf numFmtId="165" fontId="12" fillId="0" borderId="5" xfId="3" applyNumberFormat="1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/>
    <xf numFmtId="165" fontId="4" fillId="2" borderId="4" xfId="0" applyNumberFormat="1" applyFont="1" applyFill="1" applyBorder="1" applyAlignment="1"/>
    <xf numFmtId="165" fontId="11" fillId="0" borderId="4" xfId="0" applyNumberFormat="1" applyFont="1" applyBorder="1" applyAlignment="1">
      <alignment wrapText="1" readingOrder="1"/>
    </xf>
    <xf numFmtId="165" fontId="12" fillId="0" borderId="4" xfId="3" applyNumberFormat="1" applyFont="1" applyBorder="1" applyAlignment="1">
      <alignment horizontal="right"/>
    </xf>
    <xf numFmtId="165" fontId="11" fillId="0" borderId="3" xfId="0" applyNumberFormat="1" applyFont="1" applyBorder="1" applyAlignment="1">
      <alignment wrapText="1" readingOrder="1"/>
    </xf>
    <xf numFmtId="165" fontId="4" fillId="2" borderId="4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4" xfId="0" applyNumberFormat="1" applyFont="1" applyBorder="1" applyAlignment="1">
      <alignment readingOrder="1"/>
    </xf>
    <xf numFmtId="165" fontId="11" fillId="0" borderId="6" xfId="0" applyNumberFormat="1" applyFont="1" applyBorder="1" applyAlignment="1">
      <alignment wrapText="1" readingOrder="1"/>
    </xf>
    <xf numFmtId="165" fontId="11" fillId="0" borderId="6" xfId="0" applyNumberFormat="1" applyFont="1" applyBorder="1" applyAlignment="1">
      <alignment horizontal="right" wrapText="1"/>
    </xf>
    <xf numFmtId="0" fontId="8" fillId="0" borderId="6" xfId="0" applyFont="1" applyBorder="1" applyAlignment="1">
      <alignment horizontal="left"/>
    </xf>
    <xf numFmtId="3" fontId="4" fillId="2" borderId="10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4" xfId="3" applyFont="1" applyBorder="1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165" fontId="11" fillId="0" borderId="0" xfId="0" applyNumberFormat="1" applyFont="1" applyFill="1" applyBorder="1" applyAlignment="1">
      <alignment horizontal="right"/>
    </xf>
    <xf numFmtId="165" fontId="17" fillId="0" borderId="0" xfId="3" applyNumberFormat="1" applyFont="1" applyFill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0" fontId="6" fillId="2" borderId="13" xfId="2" applyFont="1" applyFill="1" applyBorder="1" applyAlignment="1">
      <alignment horizontal="left" vertical="center"/>
    </xf>
    <xf numFmtId="0" fontId="8" fillId="6" borderId="4" xfId="0" applyFont="1" applyFill="1" applyBorder="1"/>
    <xf numFmtId="165" fontId="6" fillId="2" borderId="4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4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6" xfId="0" applyFont="1" applyBorder="1" applyAlignment="1">
      <alignment horizontal="left" vertical="center" readingOrder="1"/>
    </xf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7" xfId="0" applyFont="1" applyBorder="1"/>
    <xf numFmtId="0" fontId="12" fillId="0" borderId="19" xfId="0" applyFont="1" applyBorder="1"/>
    <xf numFmtId="167" fontId="12" fillId="0" borderId="20" xfId="0" applyNumberFormat="1" applyFont="1" applyBorder="1" applyAlignment="1">
      <alignment horizontal="right"/>
    </xf>
    <xf numFmtId="1" fontId="12" fillId="0" borderId="18" xfId="0" applyNumberFormat="1" applyFont="1" applyBorder="1" applyAlignment="1"/>
    <xf numFmtId="166" fontId="6" fillId="2" borderId="18" xfId="2" applyNumberFormat="1" applyFont="1" applyFill="1" applyBorder="1" applyAlignment="1">
      <alignment vertical="center"/>
    </xf>
    <xf numFmtId="166" fontId="6" fillId="2" borderId="17" xfId="2" applyNumberFormat="1" applyFont="1" applyFill="1" applyBorder="1" applyAlignment="1">
      <alignment vertical="center"/>
    </xf>
    <xf numFmtId="166" fontId="4" fillId="6" borderId="17" xfId="0" applyNumberFormat="1" applyFont="1" applyFill="1" applyBorder="1"/>
    <xf numFmtId="166" fontId="8" fillId="0" borderId="17" xfId="0" applyNumberFormat="1" applyFont="1" applyBorder="1" applyAlignment="1">
      <alignment horizontal="right"/>
    </xf>
    <xf numFmtId="166" fontId="8" fillId="0" borderId="19" xfId="0" applyNumberFormat="1" applyFont="1" applyBorder="1" applyAlignment="1">
      <alignment horizontal="right"/>
    </xf>
    <xf numFmtId="0" fontId="6" fillId="2" borderId="29" xfId="2" applyFont="1" applyFill="1" applyBorder="1" applyAlignment="1">
      <alignment vertical="center"/>
    </xf>
    <xf numFmtId="0" fontId="4" fillId="6" borderId="17" xfId="0" applyFont="1" applyFill="1" applyBorder="1"/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9" xfId="0" applyFont="1" applyBorder="1" applyAlignment="1">
      <alignment horizontal="left"/>
    </xf>
    <xf numFmtId="0" fontId="6" fillId="2" borderId="23" xfId="2" applyFont="1" applyFill="1" applyBorder="1" applyAlignment="1">
      <alignment horizontal="left"/>
    </xf>
    <xf numFmtId="3" fontId="8" fillId="0" borderId="23" xfId="0" applyNumberFormat="1" applyFont="1" applyFill="1" applyBorder="1" applyAlignment="1">
      <alignment horizontal="left"/>
    </xf>
    <xf numFmtId="3" fontId="8" fillId="0" borderId="23" xfId="0" applyNumberFormat="1" applyFont="1" applyBorder="1" applyAlignment="1">
      <alignment horizontal="left"/>
    </xf>
    <xf numFmtId="3" fontId="8" fillId="0" borderId="31" xfId="0" applyNumberFormat="1" applyFont="1" applyBorder="1" applyAlignment="1">
      <alignment horizontal="left"/>
    </xf>
    <xf numFmtId="165" fontId="6" fillId="2" borderId="17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6" fillId="2" borderId="18" xfId="2" applyNumberFormat="1" applyFont="1" applyFill="1" applyBorder="1" applyAlignment="1">
      <alignment horizontal="right"/>
    </xf>
    <xf numFmtId="165" fontId="8" fillId="0" borderId="17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8" fillId="0" borderId="18" xfId="0" applyNumberFormat="1" applyFont="1" applyFill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5" fontId="8" fillId="0" borderId="19" xfId="0" applyNumberFormat="1" applyFont="1" applyBorder="1" applyAlignment="1">
      <alignment horizontal="right"/>
    </xf>
    <xf numFmtId="165" fontId="8" fillId="0" borderId="20" xfId="0" applyNumberFormat="1" applyFont="1" applyBorder="1" applyAlignment="1">
      <alignment horizontal="right"/>
    </xf>
    <xf numFmtId="165" fontId="8" fillId="0" borderId="21" xfId="0" applyNumberFormat="1" applyFont="1" applyBorder="1" applyAlignment="1">
      <alignment horizontal="right"/>
    </xf>
    <xf numFmtId="3" fontId="8" fillId="0" borderId="23" xfId="0" applyNumberFormat="1" applyFont="1" applyFill="1" applyBorder="1" applyAlignment="1"/>
    <xf numFmtId="3" fontId="8" fillId="0" borderId="23" xfId="0" applyNumberFormat="1" applyFont="1" applyBorder="1" applyAlignment="1"/>
    <xf numFmtId="165" fontId="6" fillId="2" borderId="17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6" fillId="2" borderId="18" xfId="2" applyNumberFormat="1" applyFont="1" applyFill="1" applyBorder="1" applyAlignment="1"/>
    <xf numFmtId="165" fontId="8" fillId="0" borderId="17" xfId="0" applyNumberFormat="1" applyFont="1" applyBorder="1" applyAlignment="1">
      <alignment horizontal="right"/>
    </xf>
    <xf numFmtId="0" fontId="8" fillId="0" borderId="23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6" fillId="2" borderId="32" xfId="2" applyFont="1" applyFill="1" applyBorder="1" applyAlignment="1">
      <alignment vertical="center"/>
    </xf>
    <xf numFmtId="165" fontId="4" fillId="2" borderId="18" xfId="0" applyNumberFormat="1" applyFont="1" applyFill="1" applyBorder="1" applyAlignment="1"/>
    <xf numFmtId="0" fontId="4" fillId="6" borderId="32" xfId="0" applyFont="1" applyFill="1" applyBorder="1"/>
    <xf numFmtId="165" fontId="8" fillId="6" borderId="18" xfId="0" applyNumberFormat="1" applyFont="1" applyFill="1" applyBorder="1"/>
    <xf numFmtId="0" fontId="8" fillId="0" borderId="32" xfId="0" applyFont="1" applyBorder="1" applyAlignment="1">
      <alignment horizontal="left"/>
    </xf>
    <xf numFmtId="165" fontId="8" fillId="0" borderId="18" xfId="0" applyNumberFormat="1" applyFont="1" applyBorder="1"/>
    <xf numFmtId="0" fontId="8" fillId="0" borderId="32" xfId="0" applyFont="1" applyBorder="1"/>
    <xf numFmtId="0" fontId="8" fillId="0" borderId="33" xfId="0" applyFont="1" applyBorder="1" applyAlignment="1">
      <alignment horizontal="left"/>
    </xf>
    <xf numFmtId="165" fontId="8" fillId="0" borderId="20" xfId="0" applyNumberFormat="1" applyFont="1" applyBorder="1"/>
    <xf numFmtId="165" fontId="8" fillId="0" borderId="21" xfId="0" applyNumberFormat="1" applyFont="1" applyBorder="1"/>
    <xf numFmtId="165" fontId="4" fillId="2" borderId="17" xfId="0" applyNumberFormat="1" applyFont="1" applyFill="1" applyBorder="1" applyAlignment="1"/>
    <xf numFmtId="165" fontId="8" fillId="6" borderId="17" xfId="0" applyNumberFormat="1" applyFont="1" applyFill="1" applyBorder="1"/>
    <xf numFmtId="165" fontId="8" fillId="0" borderId="17" xfId="0" applyNumberFormat="1" applyFont="1" applyBorder="1"/>
    <xf numFmtId="0" fontId="6" fillId="2" borderId="17" xfId="2" applyFont="1" applyFill="1" applyBorder="1" applyAlignment="1"/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7" xfId="2" applyFont="1" applyFill="1" applyBorder="1" applyAlignment="1">
      <alignment horizontal="left"/>
    </xf>
    <xf numFmtId="0" fontId="12" fillId="0" borderId="17" xfId="3" applyFont="1" applyBorder="1"/>
    <xf numFmtId="0" fontId="12" fillId="0" borderId="19" xfId="3" applyFont="1" applyBorder="1"/>
    <xf numFmtId="165" fontId="12" fillId="0" borderId="18" xfId="0" applyNumberFormat="1" applyFont="1" applyBorder="1" applyAlignment="1">
      <alignment horizontal="right"/>
    </xf>
    <xf numFmtId="165" fontId="12" fillId="0" borderId="18" xfId="3" applyNumberFormat="1" applyFont="1" applyBorder="1" applyAlignment="1">
      <alignment horizontal="right"/>
    </xf>
    <xf numFmtId="165" fontId="12" fillId="0" borderId="21" xfId="3" applyNumberFormat="1" applyFont="1" applyBorder="1" applyAlignment="1">
      <alignment horizontal="right"/>
    </xf>
    <xf numFmtId="165" fontId="12" fillId="0" borderId="17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7" xfId="0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165" fontId="12" fillId="0" borderId="19" xfId="3" applyNumberFormat="1" applyFont="1" applyBorder="1" applyAlignment="1">
      <alignment horizontal="right"/>
    </xf>
    <xf numFmtId="165" fontId="12" fillId="0" borderId="20" xfId="3" applyNumberFormat="1" applyFont="1" applyBorder="1" applyAlignment="1">
      <alignment horizontal="right"/>
    </xf>
    <xf numFmtId="165" fontId="6" fillId="2" borderId="17" xfId="2" applyNumberFormat="1" applyFont="1" applyFill="1" applyBorder="1" applyAlignment="1">
      <alignment horizontal="right" vertical="center"/>
    </xf>
    <xf numFmtId="165" fontId="6" fillId="2" borderId="18" xfId="2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/>
    </xf>
    <xf numFmtId="166" fontId="4" fillId="2" borderId="0" xfId="0" applyNumberFormat="1" applyFont="1" applyFill="1" applyBorder="1" applyAlignment="1"/>
    <xf numFmtId="166" fontId="8" fillId="0" borderId="0" xfId="0" applyNumberFormat="1" applyFont="1" applyBorder="1"/>
    <xf numFmtId="166" fontId="4" fillId="2" borderId="18" xfId="0" applyNumberFormat="1" applyFont="1" applyFill="1" applyBorder="1" applyAlignment="1"/>
    <xf numFmtId="166" fontId="8" fillId="6" borderId="18" xfId="0" applyNumberFormat="1" applyFont="1" applyFill="1" applyBorder="1"/>
    <xf numFmtId="166" fontId="8" fillId="0" borderId="18" xfId="0" applyNumberFormat="1" applyFont="1" applyBorder="1"/>
    <xf numFmtId="166" fontId="8" fillId="6" borderId="20" xfId="0" applyNumberFormat="1" applyFont="1" applyFill="1" applyBorder="1"/>
    <xf numFmtId="166" fontId="8" fillId="6" borderId="21" xfId="0" applyNumberFormat="1" applyFont="1" applyFill="1" applyBorder="1"/>
    <xf numFmtId="166" fontId="4" fillId="2" borderId="17" xfId="0" applyNumberFormat="1" applyFont="1" applyFill="1" applyBorder="1" applyAlignment="1"/>
    <xf numFmtId="166" fontId="8" fillId="6" borderId="17" xfId="0" applyNumberFormat="1" applyFont="1" applyFill="1" applyBorder="1"/>
    <xf numFmtId="166" fontId="8" fillId="0" borderId="17" xfId="0" applyNumberFormat="1" applyFont="1" applyBorder="1" applyAlignment="1">
      <alignment horizontal="left" indent="1"/>
    </xf>
    <xf numFmtId="166" fontId="4" fillId="6" borderId="19" xfId="0" applyNumberFormat="1" applyFont="1" applyFill="1" applyBorder="1" applyAlignment="1">
      <alignment horizontal="left" indent="1"/>
    </xf>
    <xf numFmtId="165" fontId="8" fillId="6" borderId="20" xfId="0" applyNumberFormat="1" applyFont="1" applyFill="1" applyBorder="1"/>
    <xf numFmtId="165" fontId="8" fillId="6" borderId="21" xfId="0" applyNumberFormat="1" applyFont="1" applyFill="1" applyBorder="1"/>
    <xf numFmtId="0" fontId="6" fillId="2" borderId="17" xfId="2" applyFont="1" applyFill="1" applyBorder="1" applyAlignment="1">
      <alignment vertical="center"/>
    </xf>
    <xf numFmtId="0" fontId="8" fillId="0" borderId="17" xfId="0" applyFont="1" applyBorder="1" applyAlignment="1">
      <alignment horizontal="left" indent="1"/>
    </xf>
    <xf numFmtId="0" fontId="4" fillId="6" borderId="19" xfId="0" applyFont="1" applyFill="1" applyBorder="1" applyAlignment="1">
      <alignment horizontal="left" indent="1"/>
    </xf>
    <xf numFmtId="165" fontId="11" fillId="0" borderId="17" xfId="0" applyNumberFormat="1" applyFont="1" applyFill="1" applyBorder="1"/>
    <xf numFmtId="165" fontId="11" fillId="0" borderId="0" xfId="0" applyNumberFormat="1" applyFont="1" applyFill="1" applyBorder="1"/>
    <xf numFmtId="165" fontId="11" fillId="7" borderId="19" xfId="0" applyNumberFormat="1" applyFont="1" applyFill="1" applyBorder="1"/>
    <xf numFmtId="165" fontId="11" fillId="7" borderId="20" xfId="0" applyNumberFormat="1" applyFont="1" applyFill="1" applyBorder="1"/>
    <xf numFmtId="166" fontId="12" fillId="0" borderId="0" xfId="3" applyNumberFormat="1" applyFont="1" applyBorder="1" applyAlignment="1">
      <alignment horizontal="right"/>
    </xf>
    <xf numFmtId="166" fontId="12" fillId="0" borderId="18" xfId="3" applyNumberFormat="1" applyFont="1" applyBorder="1" applyAlignment="1">
      <alignment horizontal="right"/>
    </xf>
    <xf numFmtId="166" fontId="12" fillId="0" borderId="21" xfId="3" applyNumberFormat="1" applyFont="1" applyBorder="1" applyAlignment="1">
      <alignment horizontal="right"/>
    </xf>
    <xf numFmtId="165" fontId="8" fillId="0" borderId="19" xfId="0" applyNumberFormat="1" applyFont="1" applyFill="1" applyBorder="1"/>
    <xf numFmtId="165" fontId="8" fillId="0" borderId="20" xfId="0" applyNumberFormat="1" applyFont="1" applyFill="1" applyBorder="1"/>
    <xf numFmtId="165" fontId="8" fillId="0" borderId="17" xfId="0" applyNumberFormat="1" applyFont="1" applyFill="1" applyBorder="1"/>
    <xf numFmtId="0" fontId="25" fillId="0" borderId="0" xfId="5" applyAlignment="1">
      <alignment horizontal="left" vertical="center"/>
    </xf>
    <xf numFmtId="165" fontId="23" fillId="0" borderId="18" xfId="4" applyNumberFormat="1" applyFont="1" applyFill="1" applyBorder="1" applyAlignment="1">
      <alignment horizontal="right"/>
    </xf>
    <xf numFmtId="165" fontId="23" fillId="0" borderId="17" xfId="4" applyNumberFormat="1" applyFont="1" applyFill="1" applyBorder="1" applyAlignment="1">
      <alignment horizontal="right"/>
    </xf>
    <xf numFmtId="0" fontId="21" fillId="8" borderId="17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8" borderId="18" xfId="4" applyNumberFormat="1" applyFont="1" applyFill="1" applyBorder="1" applyAlignment="1">
      <alignment horizontal="right"/>
    </xf>
    <xf numFmtId="165" fontId="21" fillId="6" borderId="17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1" fillId="6" borderId="18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165" fontId="23" fillId="6" borderId="19" xfId="4" applyNumberFormat="1" applyFont="1" applyFill="1" applyBorder="1" applyAlignment="1">
      <alignment horizontal="right"/>
    </xf>
    <xf numFmtId="165" fontId="23" fillId="6" borderId="20" xfId="4" applyNumberFormat="1" applyFont="1" applyFill="1" applyBorder="1" applyAlignment="1">
      <alignment horizontal="right"/>
    </xf>
    <xf numFmtId="165" fontId="23" fillId="6" borderId="21" xfId="4" applyNumberFormat="1" applyFont="1" applyFill="1" applyBorder="1" applyAlignment="1">
      <alignment horizontal="right"/>
    </xf>
    <xf numFmtId="0" fontId="8" fillId="4" borderId="23" xfId="0" applyFont="1" applyFill="1" applyBorder="1" applyAlignment="1">
      <alignment horizontal="left"/>
    </xf>
    <xf numFmtId="165" fontId="8" fillId="3" borderId="17" xfId="0" applyNumberFormat="1" applyFont="1" applyFill="1" applyBorder="1"/>
    <xf numFmtId="0" fontId="4" fillId="3" borderId="17" xfId="0" applyFont="1" applyFill="1" applyBorder="1"/>
    <xf numFmtId="165" fontId="4" fillId="2" borderId="18" xfId="0" applyNumberFormat="1" applyFont="1" applyFill="1" applyBorder="1" applyAlignment="1">
      <alignment horizontal="right"/>
    </xf>
    <xf numFmtId="165" fontId="11" fillId="0" borderId="18" xfId="0" applyNumberFormat="1" applyFont="1" applyBorder="1" applyAlignment="1">
      <alignment horizontal="right" wrapText="1" readingOrder="1"/>
    </xf>
    <xf numFmtId="165" fontId="11" fillId="0" borderId="20" xfId="0" applyNumberFormat="1" applyFont="1" applyBorder="1" applyAlignment="1">
      <alignment horizontal="right" wrapText="1" readingOrder="1"/>
    </xf>
    <xf numFmtId="165" fontId="11" fillId="0" borderId="21" xfId="0" applyNumberFormat="1" applyFont="1" applyBorder="1" applyAlignment="1">
      <alignment horizontal="right" wrapText="1" readingOrder="1"/>
    </xf>
    <xf numFmtId="165" fontId="4" fillId="2" borderId="17" xfId="0" applyNumberFormat="1" applyFont="1" applyFill="1" applyBorder="1" applyAlignment="1">
      <alignment horizontal="right"/>
    </xf>
    <xf numFmtId="165" fontId="11" fillId="0" borderId="17" xfId="0" applyNumberFormat="1" applyFont="1" applyBorder="1" applyAlignment="1">
      <alignment horizontal="right" wrapText="1" readingOrder="1"/>
    </xf>
    <xf numFmtId="165" fontId="11" fillId="0" borderId="19" xfId="0" applyNumberFormat="1" applyFont="1" applyBorder="1" applyAlignment="1">
      <alignment horizontal="right" wrapText="1" readingOrder="1"/>
    </xf>
    <xf numFmtId="3" fontId="4" fillId="2" borderId="17" xfId="0" applyNumberFormat="1" applyFont="1" applyFill="1" applyBorder="1" applyAlignment="1">
      <alignment horizontal="left"/>
    </xf>
    <xf numFmtId="165" fontId="11" fillId="0" borderId="20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5" fontId="17" fillId="0" borderId="17" xfId="3" applyNumberFormat="1" applyFont="1" applyFill="1" applyBorder="1" applyAlignment="1">
      <alignment horizontal="right"/>
    </xf>
    <xf numFmtId="165" fontId="11" fillId="0" borderId="19" xfId="0" applyNumberFormat="1" applyFont="1" applyFill="1" applyBorder="1" applyAlignment="1">
      <alignment horizontal="right"/>
    </xf>
    <xf numFmtId="165" fontId="12" fillId="0" borderId="17" xfId="0" applyNumberFormat="1" applyFont="1" applyBorder="1" applyAlignment="1"/>
    <xf numFmtId="165" fontId="12" fillId="0" borderId="0" xfId="0" applyNumberFormat="1" applyFont="1" applyBorder="1" applyAlignment="1"/>
    <xf numFmtId="169" fontId="0" fillId="0" borderId="0" xfId="7" applyNumberFormat="1" applyFont="1"/>
    <xf numFmtId="165" fontId="0" fillId="0" borderId="0" xfId="0" applyNumberFormat="1"/>
    <xf numFmtId="170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8" fillId="0" borderId="0" xfId="0" applyNumberFormat="1" applyFont="1" applyBorder="1" applyAlignment="1">
      <alignment horizontal="right"/>
    </xf>
    <xf numFmtId="3" fontId="16" fillId="5" borderId="0" xfId="0" applyNumberFormat="1" applyFont="1" applyFill="1" applyBorder="1" applyAlignment="1">
      <alignment horizontal="right"/>
    </xf>
    <xf numFmtId="3" fontId="6" fillId="0" borderId="0" xfId="2" applyNumberFormat="1" applyFont="1" applyAlignment="1">
      <alignment horizontal="center" vertical="center"/>
    </xf>
    <xf numFmtId="3" fontId="2" fillId="0" borderId="0" xfId="3" applyNumberFormat="1" applyFont="1"/>
    <xf numFmtId="4" fontId="6" fillId="0" borderId="0" xfId="2" applyNumberFormat="1" applyFont="1" applyAlignment="1">
      <alignment vertical="center"/>
    </xf>
    <xf numFmtId="0" fontId="0" fillId="0" borderId="44" xfId="0" applyBorder="1"/>
    <xf numFmtId="0" fontId="6" fillId="0" borderId="42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1" fontId="12" fillId="0" borderId="0" xfId="0" applyNumberFormat="1" applyFont="1" applyBorder="1" applyAlignment="1"/>
    <xf numFmtId="171" fontId="12" fillId="0" borderId="20" xfId="0" applyNumberFormat="1" applyFont="1" applyBorder="1" applyAlignment="1">
      <alignment horizontal="right"/>
    </xf>
    <xf numFmtId="3" fontId="6" fillId="2" borderId="17" xfId="2" applyNumberFormat="1" applyFont="1" applyFill="1" applyBorder="1" applyAlignment="1">
      <alignment horizontal="right"/>
    </xf>
    <xf numFmtId="3" fontId="16" fillId="5" borderId="17" xfId="0" applyNumberFormat="1" applyFont="1" applyFill="1" applyBorder="1" applyAlignment="1">
      <alignment horizontal="right"/>
    </xf>
    <xf numFmtId="4" fontId="8" fillId="0" borderId="17" xfId="0" applyNumberFormat="1" applyFont="1" applyFill="1" applyBorder="1" applyAlignment="1">
      <alignment horizontal="left"/>
    </xf>
    <xf numFmtId="166" fontId="11" fillId="0" borderId="0" xfId="0" applyNumberFormat="1" applyFont="1" applyBorder="1" applyAlignment="1">
      <alignment wrapText="1" readingOrder="1"/>
    </xf>
    <xf numFmtId="166" fontId="11" fillId="0" borderId="0" xfId="0" applyNumberFormat="1" applyFont="1" applyBorder="1" applyAlignment="1">
      <alignment readingOrder="1"/>
    </xf>
    <xf numFmtId="166" fontId="11" fillId="0" borderId="3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6" fillId="2" borderId="14" xfId="2" applyNumberFormat="1" applyFont="1" applyFill="1" applyBorder="1" applyAlignment="1">
      <alignment vertical="center"/>
    </xf>
    <xf numFmtId="165" fontId="8" fillId="0" borderId="0" xfId="0" applyNumberFormat="1" applyFont="1"/>
    <xf numFmtId="165" fontId="6" fillId="2" borderId="17" xfId="2" applyNumberFormat="1" applyFont="1" applyFill="1" applyBorder="1" applyAlignment="1">
      <alignment vertical="center"/>
    </xf>
    <xf numFmtId="165" fontId="4" fillId="6" borderId="17" xfId="0" applyNumberFormat="1" applyFont="1" applyFill="1" applyBorder="1"/>
    <xf numFmtId="165" fontId="4" fillId="6" borderId="0" xfId="0" applyNumberFormat="1" applyFont="1" applyFill="1" applyBorder="1"/>
    <xf numFmtId="165" fontId="4" fillId="6" borderId="17" xfId="0" applyNumberFormat="1" applyFont="1" applyFill="1" applyBorder="1" applyAlignment="1">
      <alignment horizontal="right"/>
    </xf>
    <xf numFmtId="165" fontId="4" fillId="6" borderId="0" xfId="0" applyNumberFormat="1" applyFont="1" applyFill="1" applyBorder="1" applyAlignment="1">
      <alignment horizontal="right"/>
    </xf>
    <xf numFmtId="0" fontId="8" fillId="4" borderId="17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44" xfId="0" applyFont="1" applyFill="1" applyBorder="1" applyAlignment="1">
      <alignment horizontal="left"/>
    </xf>
    <xf numFmtId="0" fontId="8" fillId="0" borderId="44" xfId="0" applyFont="1" applyBorder="1"/>
    <xf numFmtId="165" fontId="8" fillId="0" borderId="45" xfId="0" applyNumberFormat="1" applyFont="1" applyFill="1" applyBorder="1" applyAlignment="1">
      <alignment horizontal="center"/>
    </xf>
    <xf numFmtId="165" fontId="8" fillId="0" borderId="44" xfId="0" applyNumberFormat="1" applyFont="1" applyFill="1" applyBorder="1"/>
    <xf numFmtId="165" fontId="8" fillId="2" borderId="45" xfId="0" applyNumberFormat="1" applyFont="1" applyFill="1" applyBorder="1" applyAlignment="1">
      <alignment horizontal="center"/>
    </xf>
    <xf numFmtId="4" fontId="8" fillId="0" borderId="0" xfId="0" applyNumberFormat="1" applyFont="1"/>
    <xf numFmtId="167" fontId="4" fillId="2" borderId="0" xfId="1" applyNumberFormat="1" applyFont="1" applyFill="1" applyBorder="1" applyAlignment="1">
      <alignment horizontal="right"/>
    </xf>
    <xf numFmtId="167" fontId="12" fillId="0" borderId="0" xfId="1" applyNumberFormat="1" applyFont="1" applyBorder="1" applyAlignment="1">
      <alignment horizontal="right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6" fontId="8" fillId="0" borderId="0" xfId="0" applyNumberFormat="1" applyFont="1"/>
    <xf numFmtId="170" fontId="8" fillId="0" borderId="0" xfId="1" applyNumberFormat="1" applyFont="1"/>
    <xf numFmtId="165" fontId="11" fillId="4" borderId="4" xfId="0" applyNumberFormat="1" applyFont="1" applyFill="1" applyBorder="1" applyAlignment="1">
      <alignment wrapText="1" readingOrder="1"/>
    </xf>
    <xf numFmtId="165" fontId="11" fillId="4" borderId="0" xfId="0" applyNumberFormat="1" applyFont="1" applyFill="1" applyBorder="1" applyAlignment="1">
      <alignment wrapText="1" readingOrder="1"/>
    </xf>
    <xf numFmtId="165" fontId="12" fillId="4" borderId="0" xfId="3" applyNumberFormat="1" applyFont="1" applyFill="1" applyBorder="1" applyAlignment="1">
      <alignment horizontal="right"/>
    </xf>
    <xf numFmtId="165" fontId="11" fillId="4" borderId="0" xfId="0" applyNumberFormat="1" applyFont="1" applyFill="1" applyBorder="1" applyAlignment="1">
      <alignment horizontal="right" wrapText="1" readingOrder="1"/>
    </xf>
    <xf numFmtId="165" fontId="11" fillId="4" borderId="4" xfId="0" applyNumberFormat="1" applyFont="1" applyFill="1" applyBorder="1" applyAlignment="1">
      <alignment horizontal="right" wrapText="1"/>
    </xf>
    <xf numFmtId="165" fontId="11" fillId="4" borderId="0" xfId="0" applyNumberFormat="1" applyFont="1" applyFill="1" applyBorder="1" applyAlignment="1">
      <alignment horizontal="right" wrapText="1"/>
    </xf>
    <xf numFmtId="0" fontId="0" fillId="4" borderId="0" xfId="0" applyFill="1"/>
    <xf numFmtId="177" fontId="0" fillId="0" borderId="0" xfId="0" applyNumberFormat="1"/>
    <xf numFmtId="166" fontId="4" fillId="2" borderId="0" xfId="0" applyNumberFormat="1" applyFont="1" applyFill="1" applyBorder="1" applyAlignment="1">
      <alignment horizontal="right"/>
    </xf>
    <xf numFmtId="166" fontId="11" fillId="0" borderId="0" xfId="0" applyNumberFormat="1" applyFont="1" applyBorder="1" applyAlignment="1">
      <alignment horizontal="right" wrapText="1" readingOrder="1"/>
    </xf>
    <xf numFmtId="165" fontId="4" fillId="2" borderId="0" xfId="1" applyNumberFormat="1" applyFont="1" applyFill="1" applyBorder="1" applyAlignment="1">
      <alignment horizontal="right"/>
    </xf>
    <xf numFmtId="165" fontId="11" fillId="0" borderId="0" xfId="1" applyNumberFormat="1" applyFont="1" applyBorder="1" applyAlignment="1">
      <alignment horizontal="right" wrapText="1"/>
    </xf>
    <xf numFmtId="165" fontId="11" fillId="0" borderId="3" xfId="1" applyNumberFormat="1" applyFont="1" applyBorder="1" applyAlignment="1">
      <alignment horizontal="right" wrapText="1"/>
    </xf>
    <xf numFmtId="175" fontId="8" fillId="0" borderId="0" xfId="0" applyNumberFormat="1" applyFont="1" applyBorder="1"/>
    <xf numFmtId="175" fontId="8" fillId="0" borderId="20" xfId="0" applyNumberFormat="1" applyFont="1" applyBorder="1"/>
    <xf numFmtId="0" fontId="30" fillId="9" borderId="47" xfId="0" applyFont="1" applyFill="1" applyBorder="1" applyAlignment="1">
      <alignment vertical="center"/>
    </xf>
    <xf numFmtId="0" fontId="31" fillId="9" borderId="47" xfId="0" applyFont="1" applyFill="1" applyBorder="1" applyAlignment="1">
      <alignment vertical="center"/>
    </xf>
    <xf numFmtId="0" fontId="32" fillId="0" borderId="47" xfId="0" applyFont="1" applyBorder="1" applyAlignment="1">
      <alignment vertical="center"/>
    </xf>
    <xf numFmtId="0" fontId="30" fillId="9" borderId="48" xfId="0" applyFont="1" applyFill="1" applyBorder="1" applyAlignment="1">
      <alignment vertical="center"/>
    </xf>
    <xf numFmtId="10" fontId="8" fillId="0" borderId="0" xfId="7" applyNumberFormat="1" applyFont="1"/>
    <xf numFmtId="165" fontId="11" fillId="0" borderId="4" xfId="0" applyNumberFormat="1" applyFont="1" applyBorder="1" applyAlignment="1">
      <alignment horizontal="right" wrapText="1" readingOrder="1"/>
    </xf>
    <xf numFmtId="165" fontId="11" fillId="0" borderId="6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0" fontId="0" fillId="0" borderId="0" xfId="0"/>
    <xf numFmtId="0" fontId="0" fillId="0" borderId="0" xfId="0"/>
    <xf numFmtId="0" fontId="3" fillId="0" borderId="0" xfId="3" applyFont="1"/>
    <xf numFmtId="165" fontId="8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3" fontId="6" fillId="2" borderId="0" xfId="2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167" fontId="0" fillId="0" borderId="0" xfId="1" applyNumberFormat="1" applyFont="1"/>
    <xf numFmtId="170" fontId="0" fillId="0" borderId="0" xfId="0" applyNumberFormat="1"/>
    <xf numFmtId="165" fontId="12" fillId="4" borderId="17" xfId="3" applyNumberFormat="1" applyFont="1" applyFill="1" applyBorder="1" applyAlignment="1">
      <alignment horizontal="right"/>
    </xf>
    <xf numFmtId="165" fontId="12" fillId="4" borderId="0" xfId="0" applyNumberFormat="1" applyFont="1" applyFill="1" applyBorder="1"/>
    <xf numFmtId="165" fontId="8" fillId="0" borderId="0" xfId="0" applyNumberFormat="1" applyFont="1" applyFill="1" applyBorder="1"/>
    <xf numFmtId="4" fontId="23" fillId="0" borderId="0" xfId="4" applyNumberFormat="1" applyFont="1" applyFill="1" applyBorder="1" applyAlignment="1">
      <alignment horizontal="right"/>
    </xf>
    <xf numFmtId="165" fontId="8" fillId="0" borderId="42" xfId="0" applyNumberFormat="1" applyFont="1" applyFill="1" applyBorder="1" applyAlignment="1">
      <alignment horizontal="center"/>
    </xf>
    <xf numFmtId="165" fontId="8" fillId="0" borderId="51" xfId="0" applyNumberFormat="1" applyFont="1" applyFill="1" applyBorder="1" applyAlignment="1">
      <alignment horizontal="center"/>
    </xf>
    <xf numFmtId="164" fontId="0" fillId="0" borderId="0" xfId="1" applyFont="1"/>
    <xf numFmtId="169" fontId="6" fillId="0" borderId="0" xfId="7" applyNumberFormat="1" applyFont="1" applyBorder="1" applyAlignment="1">
      <alignment horizontal="center"/>
    </xf>
    <xf numFmtId="0" fontId="24" fillId="0" borderId="0" xfId="0" applyFont="1"/>
    <xf numFmtId="0" fontId="33" fillId="0" borderId="0" xfId="0" applyFont="1" applyFill="1" applyBorder="1" applyAlignment="1"/>
    <xf numFmtId="167" fontId="6" fillId="2" borderId="14" xfId="1" applyNumberFormat="1" applyFont="1" applyFill="1" applyBorder="1" applyAlignment="1">
      <alignment vertical="center"/>
    </xf>
    <xf numFmtId="167" fontId="8" fillId="6" borderId="0" xfId="1" applyNumberFormat="1" applyFont="1" applyFill="1" applyBorder="1"/>
    <xf numFmtId="0" fontId="35" fillId="0" borderId="0" xfId="0" applyFont="1"/>
    <xf numFmtId="0" fontId="36" fillId="0" borderId="0" xfId="0" applyFont="1"/>
    <xf numFmtId="169" fontId="34" fillId="0" borderId="0" xfId="7" applyNumberFormat="1" applyFont="1"/>
    <xf numFmtId="0" fontId="37" fillId="0" borderId="0" xfId="0" applyFont="1"/>
    <xf numFmtId="0" fontId="9" fillId="0" borderId="0" xfId="0" applyFont="1" applyBorder="1" applyAlignment="1"/>
    <xf numFmtId="167" fontId="6" fillId="2" borderId="0" xfId="1" applyNumberFormat="1" applyFont="1" applyFill="1" applyBorder="1" applyAlignment="1">
      <alignment vertical="center"/>
    </xf>
    <xf numFmtId="167" fontId="12" fillId="0" borderId="0" xfId="1" applyNumberFormat="1" applyFont="1" applyAlignment="1">
      <alignment horizontal="right"/>
    </xf>
    <xf numFmtId="167" fontId="0" fillId="0" borderId="0" xfId="0" applyNumberFormat="1"/>
    <xf numFmtId="0" fontId="38" fillId="0" borderId="0" xfId="0" applyFont="1"/>
    <xf numFmtId="1" fontId="8" fillId="0" borderId="0" xfId="0" applyNumberFormat="1" applyFont="1"/>
    <xf numFmtId="2" fontId="12" fillId="0" borderId="0" xfId="3" applyNumberFormat="1" applyFont="1" applyAlignment="1">
      <alignment horizontal="right"/>
    </xf>
    <xf numFmtId="165" fontId="15" fillId="0" borderId="0" xfId="0" applyNumberFormat="1" applyFont="1" applyProtection="1"/>
    <xf numFmtId="43" fontId="8" fillId="0" borderId="0" xfId="0" applyNumberFormat="1" applyFont="1"/>
    <xf numFmtId="9" fontId="8" fillId="0" borderId="0" xfId="7" applyFont="1"/>
    <xf numFmtId="169" fontId="8" fillId="0" borderId="0" xfId="7" applyNumberFormat="1" applyFont="1"/>
    <xf numFmtId="169" fontId="8" fillId="0" borderId="0" xfId="0" applyNumberFormat="1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165" fontId="8" fillId="0" borderId="0" xfId="0" applyNumberFormat="1" applyFont="1" applyBorder="1" applyAlignment="1">
      <alignment horizontal="right" readingOrder="1"/>
    </xf>
    <xf numFmtId="165" fontId="11" fillId="0" borderId="3" xfId="0" applyNumberFormat="1" applyFont="1" applyBorder="1" applyAlignment="1">
      <alignment horizontal="right" wrapText="1" readingOrder="1"/>
    </xf>
    <xf numFmtId="165" fontId="2" fillId="0" borderId="0" xfId="0" applyNumberFormat="1" applyFont="1"/>
    <xf numFmtId="165" fontId="8" fillId="4" borderId="5" xfId="0" applyNumberFormat="1" applyFont="1" applyFill="1" applyBorder="1" applyAlignment="1">
      <alignment horizontal="right"/>
    </xf>
    <xf numFmtId="0" fontId="12" fillId="4" borderId="4" xfId="3" applyFont="1" applyFill="1" applyBorder="1"/>
    <xf numFmtId="165" fontId="12" fillId="4" borderId="4" xfId="3" applyNumberFormat="1" applyFont="1" applyFill="1" applyBorder="1" applyAlignment="1">
      <alignment horizontal="right"/>
    </xf>
    <xf numFmtId="3" fontId="12" fillId="4" borderId="0" xfId="3" applyNumberFormat="1" applyFont="1" applyFill="1" applyAlignment="1">
      <alignment horizontal="right"/>
    </xf>
    <xf numFmtId="165" fontId="12" fillId="4" borderId="0" xfId="3" applyNumberFormat="1" applyFont="1" applyFill="1" applyAlignment="1">
      <alignment horizontal="right"/>
    </xf>
    <xf numFmtId="167" fontId="12" fillId="4" borderId="0" xfId="1" applyNumberFormat="1" applyFont="1" applyFill="1" applyAlignment="1">
      <alignment horizontal="right"/>
    </xf>
    <xf numFmtId="0" fontId="8" fillId="0" borderId="56" xfId="0" applyFont="1" applyBorder="1"/>
    <xf numFmtId="165" fontId="8" fillId="0" borderId="4" xfId="0" applyNumberFormat="1" applyFont="1" applyFill="1" applyBorder="1" applyAlignment="1">
      <alignment horizontal="right"/>
    </xf>
    <xf numFmtId="165" fontId="8" fillId="4" borderId="0" xfId="0" applyNumberFormat="1" applyFont="1" applyFill="1" applyBorder="1" applyAlignment="1">
      <alignment horizontal="right"/>
    </xf>
    <xf numFmtId="165" fontId="11" fillId="4" borderId="4" xfId="0" applyNumberFormat="1" applyFont="1" applyFill="1" applyBorder="1" applyAlignment="1">
      <alignment horizontal="right" wrapText="1" readingOrder="1"/>
    </xf>
    <xf numFmtId="165" fontId="8" fillId="4" borderId="4" xfId="0" applyNumberFormat="1" applyFont="1" applyFill="1" applyBorder="1" applyAlignment="1">
      <alignment horizontal="right" readingOrder="1"/>
    </xf>
    <xf numFmtId="165" fontId="12" fillId="4" borderId="0" xfId="1" applyNumberFormat="1" applyFont="1" applyFill="1" applyBorder="1" applyAlignment="1">
      <alignment horizontal="right"/>
    </xf>
    <xf numFmtId="165" fontId="11" fillId="0" borderId="18" xfId="0" applyNumberFormat="1" applyFont="1" applyFill="1" applyBorder="1" applyAlignment="1">
      <alignment horizontal="right"/>
    </xf>
    <xf numFmtId="165" fontId="17" fillId="0" borderId="21" xfId="3" applyNumberFormat="1" applyFont="1" applyFill="1" applyBorder="1" applyAlignment="1">
      <alignment horizontal="right"/>
    </xf>
    <xf numFmtId="171" fontId="12" fillId="0" borderId="17" xfId="0" applyNumberFormat="1" applyFont="1" applyBorder="1" applyAlignment="1"/>
    <xf numFmtId="171" fontId="12" fillId="0" borderId="19" xfId="0" applyNumberFormat="1" applyFont="1" applyBorder="1" applyAlignment="1">
      <alignment horizontal="right"/>
    </xf>
    <xf numFmtId="165" fontId="4" fillId="6" borderId="18" xfId="0" applyNumberFormat="1" applyFont="1" applyFill="1" applyBorder="1"/>
    <xf numFmtId="165" fontId="4" fillId="6" borderId="18" xfId="0" applyNumberFormat="1" applyFont="1" applyFill="1" applyBorder="1" applyAlignment="1">
      <alignment horizontal="right"/>
    </xf>
    <xf numFmtId="165" fontId="8" fillId="0" borderId="19" xfId="0" applyNumberFormat="1" applyFont="1" applyFill="1" applyBorder="1" applyAlignment="1">
      <alignment horizontal="right"/>
    </xf>
    <xf numFmtId="165" fontId="8" fillId="0" borderId="21" xfId="0" applyNumberFormat="1" applyFont="1" applyFill="1" applyBorder="1" applyAlignment="1">
      <alignment horizontal="right"/>
    </xf>
    <xf numFmtId="175" fontId="8" fillId="0" borderId="4" xfId="0" applyNumberFormat="1" applyFont="1" applyBorder="1"/>
    <xf numFmtId="175" fontId="8" fillId="0" borderId="59" xfId="0" applyNumberFormat="1" applyFont="1" applyBorder="1"/>
    <xf numFmtId="165" fontId="8" fillId="0" borderId="4" xfId="0" applyNumberFormat="1" applyFont="1" applyFill="1" applyBorder="1"/>
    <xf numFmtId="165" fontId="8" fillId="0" borderId="5" xfId="0" applyNumberFormat="1" applyFont="1" applyBorder="1"/>
    <xf numFmtId="165" fontId="8" fillId="0" borderId="59" xfId="0" applyNumberFormat="1" applyFont="1" applyFill="1" applyBorder="1"/>
    <xf numFmtId="165" fontId="8" fillId="0" borderId="61" xfId="0" applyNumberFormat="1" applyFont="1" applyBorder="1"/>
    <xf numFmtId="165" fontId="6" fillId="2" borderId="4" xfId="2" applyNumberFormat="1" applyFont="1" applyFill="1" applyBorder="1" applyAlignment="1"/>
    <xf numFmtId="165" fontId="6" fillId="2" borderId="5" xfId="2" applyNumberFormat="1" applyFont="1" applyFill="1" applyBorder="1" applyAlignment="1">
      <alignment horizontal="right"/>
    </xf>
    <xf numFmtId="165" fontId="12" fillId="0" borderId="4" xfId="0" applyNumberFormat="1" applyFont="1" applyBorder="1"/>
    <xf numFmtId="165" fontId="12" fillId="0" borderId="5" xfId="0" applyNumberFormat="1" applyFont="1" applyBorder="1" applyAlignment="1">
      <alignment horizontal="right"/>
    </xf>
    <xf numFmtId="165" fontId="12" fillId="0" borderId="4" xfId="0" applyNumberFormat="1" applyFont="1" applyBorder="1" applyAlignment="1">
      <alignment horizontal="right"/>
    </xf>
    <xf numFmtId="165" fontId="12" fillId="0" borderId="59" xfId="3" applyNumberFormat="1" applyFont="1" applyBorder="1" applyAlignment="1">
      <alignment horizontal="right"/>
    </xf>
    <xf numFmtId="165" fontId="12" fillId="0" borderId="61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5" fontId="8" fillId="4" borderId="17" xfId="0" applyNumberFormat="1" applyFont="1" applyFill="1" applyBorder="1" applyAlignment="1">
      <alignment horizontal="right"/>
    </xf>
    <xf numFmtId="165" fontId="8" fillId="4" borderId="18" xfId="0" applyNumberFormat="1" applyFont="1" applyFill="1" applyBorder="1" applyAlignment="1">
      <alignment horizontal="right"/>
    </xf>
    <xf numFmtId="3" fontId="8" fillId="4" borderId="0" xfId="0" applyNumberFormat="1" applyFont="1" applyFill="1" applyAlignment="1">
      <alignment horizontal="right"/>
    </xf>
    <xf numFmtId="164" fontId="39" fillId="0" borderId="0" xfId="1" applyFont="1"/>
    <xf numFmtId="164" fontId="39" fillId="0" borderId="0" xfId="1" applyFont="1" applyFill="1" applyBorder="1"/>
    <xf numFmtId="165" fontId="4" fillId="2" borderId="4" xfId="1" applyNumberFormat="1" applyFont="1" applyFill="1" applyBorder="1" applyAlignment="1">
      <alignment horizontal="right"/>
    </xf>
    <xf numFmtId="165" fontId="11" fillId="0" borderId="6" xfId="1" applyNumberFormat="1" applyFont="1" applyBorder="1" applyAlignment="1">
      <alignment horizontal="right" wrapText="1"/>
    </xf>
    <xf numFmtId="165" fontId="8" fillId="4" borderId="7" xfId="0" applyNumberFormat="1" applyFont="1" applyFill="1" applyBorder="1" applyAlignment="1">
      <alignment horizontal="right"/>
    </xf>
    <xf numFmtId="166" fontId="4" fillId="2" borderId="4" xfId="0" applyNumberFormat="1" applyFont="1" applyFill="1" applyBorder="1" applyAlignment="1">
      <alignment horizontal="right"/>
    </xf>
    <xf numFmtId="166" fontId="11" fillId="0" borderId="4" xfId="0" applyNumberFormat="1" applyFont="1" applyBorder="1" applyAlignment="1">
      <alignment horizontal="right" wrapText="1" readingOrder="1"/>
    </xf>
    <xf numFmtId="166" fontId="12" fillId="0" borderId="4" xfId="3" applyNumberFormat="1" applyFont="1" applyBorder="1" applyAlignment="1">
      <alignment horizontal="right"/>
    </xf>
    <xf numFmtId="166" fontId="11" fillId="0" borderId="4" xfId="0" applyNumberFormat="1" applyFont="1" applyBorder="1" applyAlignment="1">
      <alignment horizontal="right" readingOrder="1"/>
    </xf>
    <xf numFmtId="166" fontId="11" fillId="0" borderId="6" xfId="0" applyNumberFormat="1" applyFont="1" applyBorder="1" applyAlignment="1">
      <alignment horizontal="right" readingOrder="1"/>
    </xf>
    <xf numFmtId="166" fontId="11" fillId="0" borderId="3" xfId="0" applyNumberFormat="1" applyFont="1" applyBorder="1" applyAlignment="1">
      <alignment horizontal="right" wrapText="1" readingOrder="1"/>
    </xf>
    <xf numFmtId="165" fontId="11" fillId="0" borderId="5" xfId="0" applyNumberFormat="1" applyFont="1" applyBorder="1" applyAlignment="1">
      <alignment horizontal="right" wrapText="1" readingOrder="1"/>
    </xf>
    <xf numFmtId="165" fontId="12" fillId="0" borderId="3" xfId="3" applyNumberFormat="1" applyFont="1" applyBorder="1" applyAlignment="1">
      <alignment horizontal="right"/>
    </xf>
    <xf numFmtId="0" fontId="8" fillId="6" borderId="6" xfId="0" applyFont="1" applyFill="1" applyBorder="1" applyAlignment="1"/>
    <xf numFmtId="165" fontId="8" fillId="6" borderId="3" xfId="0" applyNumberFormat="1" applyFont="1" applyFill="1" applyBorder="1" applyAlignment="1">
      <alignment horizontal="right"/>
    </xf>
    <xf numFmtId="167" fontId="8" fillId="6" borderId="3" xfId="1" applyNumberFormat="1" applyFont="1" applyFill="1" applyBorder="1" applyAlignment="1">
      <alignment horizontal="right"/>
    </xf>
    <xf numFmtId="1" fontId="8" fillId="6" borderId="3" xfId="1" applyNumberFormat="1" applyFont="1" applyFill="1" applyBorder="1" applyAlignment="1">
      <alignment horizontal="right"/>
    </xf>
    <xf numFmtId="0" fontId="12" fillId="6" borderId="4" xfId="3" applyFont="1" applyFill="1" applyBorder="1"/>
    <xf numFmtId="165" fontId="12" fillId="6" borderId="0" xfId="3" applyNumberFormat="1" applyFont="1" applyFill="1" applyBorder="1"/>
    <xf numFmtId="167" fontId="12" fillId="6" borderId="0" xfId="1" applyNumberFormat="1" applyFont="1" applyFill="1" applyBorder="1"/>
    <xf numFmtId="3" fontId="12" fillId="0" borderId="0" xfId="3" applyNumberFormat="1" applyFont="1" applyBorder="1" applyAlignment="1">
      <alignment horizontal="right"/>
    </xf>
    <xf numFmtId="167" fontId="8" fillId="6" borderId="6" xfId="1" applyNumberFormat="1" applyFont="1" applyFill="1" applyBorder="1" applyAlignment="1">
      <alignment horizontal="right"/>
    </xf>
    <xf numFmtId="167" fontId="6" fillId="2" borderId="0" xfId="1" applyNumberFormat="1" applyFont="1" applyFill="1" applyBorder="1" applyAlignment="1">
      <alignment horizontal="right"/>
    </xf>
    <xf numFmtId="165" fontId="12" fillId="4" borderId="4" xfId="0" applyNumberFormat="1" applyFont="1" applyFill="1" applyBorder="1"/>
    <xf numFmtId="0" fontId="40" fillId="0" borderId="0" xfId="0" applyFont="1"/>
    <xf numFmtId="0" fontId="40" fillId="0" borderId="0" xfId="0" applyFont="1" applyAlignment="1">
      <alignment horizontal="center" wrapText="1"/>
    </xf>
    <xf numFmtId="0" fontId="43" fillId="0" borderId="0" xfId="0" applyFont="1" applyAlignment="1">
      <alignment horizontal="center" vertical="center" wrapText="1"/>
    </xf>
    <xf numFmtId="0" fontId="41" fillId="0" borderId="44" xfId="5" applyFont="1" applyBorder="1"/>
    <xf numFmtId="0" fontId="42" fillId="0" borderId="0" xfId="0" applyFont="1" applyBorder="1" applyAlignment="1">
      <alignment vertical="center"/>
    </xf>
    <xf numFmtId="0" fontId="41" fillId="0" borderId="0" xfId="5" applyFont="1" applyBorder="1"/>
    <xf numFmtId="0" fontId="40" fillId="0" borderId="0" xfId="0" applyFont="1" applyBorder="1"/>
    <xf numFmtId="0" fontId="40" fillId="0" borderId="45" xfId="0" applyFont="1" applyBorder="1"/>
    <xf numFmtId="0" fontId="41" fillId="0" borderId="56" xfId="5" applyFont="1" applyBorder="1"/>
    <xf numFmtId="0" fontId="42" fillId="0" borderId="42" xfId="0" applyFont="1" applyBorder="1" applyAlignment="1">
      <alignment vertical="center"/>
    </xf>
    <xf numFmtId="0" fontId="41" fillId="0" borderId="42" xfId="5" applyFont="1" applyBorder="1"/>
    <xf numFmtId="0" fontId="40" fillId="0" borderId="42" xfId="0" applyFont="1" applyBorder="1"/>
    <xf numFmtId="0" fontId="40" fillId="0" borderId="51" xfId="0" applyFont="1" applyBorder="1"/>
    <xf numFmtId="0" fontId="44" fillId="0" borderId="62" xfId="0" applyFont="1" applyBorder="1" applyAlignment="1">
      <alignment vertical="center"/>
    </xf>
    <xf numFmtId="0" fontId="44" fillId="0" borderId="63" xfId="0" applyFont="1" applyBorder="1" applyAlignment="1">
      <alignment vertical="center"/>
    </xf>
    <xf numFmtId="0" fontId="40" fillId="0" borderId="63" xfId="0" applyFont="1" applyBorder="1"/>
    <xf numFmtId="0" fontId="40" fillId="0" borderId="64" xfId="0" applyFont="1" applyBorder="1"/>
    <xf numFmtId="0" fontId="45" fillId="0" borderId="63" xfId="0" applyFont="1" applyBorder="1" applyAlignment="1">
      <alignment vertical="center"/>
    </xf>
    <xf numFmtId="0" fontId="40" fillId="0" borderId="63" xfId="0" applyFont="1" applyBorder="1" applyAlignment="1">
      <alignment vertical="center"/>
    </xf>
    <xf numFmtId="0" fontId="40" fillId="0" borderId="64" xfId="0" applyFont="1" applyBorder="1" applyAlignment="1">
      <alignment vertical="center"/>
    </xf>
    <xf numFmtId="0" fontId="41" fillId="0" borderId="62" xfId="5" applyFont="1" applyBorder="1"/>
    <xf numFmtId="0" fontId="42" fillId="0" borderId="63" xfId="0" applyFont="1" applyBorder="1" applyAlignment="1">
      <alignment vertical="center"/>
    </xf>
    <xf numFmtId="0" fontId="41" fillId="0" borderId="63" xfId="5" applyFont="1" applyBorder="1"/>
    <xf numFmtId="0" fontId="8" fillId="4" borderId="10" xfId="0" applyFont="1" applyFill="1" applyBorder="1" applyAlignment="1">
      <alignment horizontal="left"/>
    </xf>
    <xf numFmtId="0" fontId="7" fillId="10" borderId="22" xfId="0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1" fontId="7" fillId="10" borderId="22" xfId="2" applyNumberFormat="1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3" fontId="7" fillId="10" borderId="12" xfId="2" applyNumberFormat="1" applyFont="1" applyFill="1" applyBorder="1" applyAlignment="1">
      <alignment horizontal="center" vertical="center" wrapText="1"/>
    </xf>
    <xf numFmtId="0" fontId="7" fillId="10" borderId="58" xfId="2" applyFont="1" applyFill="1" applyBorder="1" applyAlignment="1">
      <alignment horizontal="center" vertical="center" wrapText="1"/>
    </xf>
    <xf numFmtId="0" fontId="7" fillId="10" borderId="46" xfId="2" applyFont="1" applyFill="1" applyBorder="1" applyAlignment="1">
      <alignment horizontal="center" vertical="center" wrapText="1"/>
    </xf>
    <xf numFmtId="0" fontId="7" fillId="10" borderId="38" xfId="2" applyFont="1" applyFill="1" applyBorder="1" applyAlignment="1">
      <alignment horizontal="center" vertical="center" wrapText="1"/>
    </xf>
    <xf numFmtId="3" fontId="7" fillId="10" borderId="22" xfId="2" applyNumberFormat="1" applyFont="1" applyFill="1" applyBorder="1" applyAlignment="1">
      <alignment horizontal="center" vertical="center" wrapText="1"/>
    </xf>
    <xf numFmtId="0" fontId="7" fillId="10" borderId="5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65" xfId="2" applyFont="1" applyFill="1" applyBorder="1" applyAlignment="1">
      <alignment horizontal="center" vertical="center" wrapText="1"/>
    </xf>
    <xf numFmtId="1" fontId="7" fillId="10" borderId="65" xfId="2" applyNumberFormat="1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17" xfId="2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/>
    </xf>
    <xf numFmtId="165" fontId="7" fillId="10" borderId="17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165" fontId="7" fillId="10" borderId="18" xfId="1" applyNumberFormat="1" applyFont="1" applyFill="1" applyBorder="1" applyAlignment="1">
      <alignment horizontal="right" vertical="center"/>
    </xf>
    <xf numFmtId="0" fontId="7" fillId="10" borderId="30" xfId="0" applyFont="1" applyFill="1" applyBorder="1" applyAlignment="1">
      <alignment horizontal="center" vertical="center"/>
    </xf>
    <xf numFmtId="3" fontId="7" fillId="10" borderId="30" xfId="0" applyNumberFormat="1" applyFont="1" applyFill="1" applyBorder="1" applyAlignment="1">
      <alignment horizontal="center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49" xfId="0" applyFont="1" applyFill="1" applyBorder="1" applyAlignment="1">
      <alignment horizontal="center" vertical="center"/>
    </xf>
    <xf numFmtId="0" fontId="7" fillId="10" borderId="43" xfId="2" applyFont="1" applyFill="1" applyBorder="1" applyAlignment="1">
      <alignment horizontal="center" vertical="center"/>
    </xf>
    <xf numFmtId="4" fontId="7" fillId="10" borderId="43" xfId="2" applyNumberFormat="1" applyFont="1" applyFill="1" applyBorder="1" applyAlignment="1">
      <alignment horizontal="center" vertical="center"/>
    </xf>
    <xf numFmtId="4" fontId="7" fillId="10" borderId="55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45" xfId="2" applyNumberFormat="1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right" readingOrder="1"/>
    </xf>
    <xf numFmtId="165" fontId="11" fillId="0" borderId="7" xfId="0" applyNumberFormat="1" applyFont="1" applyBorder="1" applyAlignment="1">
      <alignment horizontal="right" readingOrder="1"/>
    </xf>
    <xf numFmtId="170" fontId="12" fillId="0" borderId="0" xfId="1" applyNumberFormat="1" applyFont="1" applyBorder="1" applyAlignment="1">
      <alignment horizontal="center"/>
    </xf>
    <xf numFmtId="165" fontId="12" fillId="4" borderId="0" xfId="0" applyNumberFormat="1" applyFont="1" applyFill="1" applyBorder="1" applyAlignment="1">
      <alignment horizontal="right"/>
    </xf>
    <xf numFmtId="170" fontId="8" fillId="0" borderId="0" xfId="1" applyNumberFormat="1" applyFont="1" applyBorder="1"/>
    <xf numFmtId="3" fontId="40" fillId="0" borderId="0" xfId="0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12" fillId="0" borderId="17" xfId="3" applyFont="1" applyFill="1" applyBorder="1"/>
    <xf numFmtId="0" fontId="7" fillId="10" borderId="22" xfId="2" applyFont="1" applyFill="1" applyBorder="1" applyAlignment="1">
      <alignment horizontal="center" vertical="center" wrapText="1"/>
    </xf>
    <xf numFmtId="10" fontId="8" fillId="0" borderId="0" xfId="0" applyNumberFormat="1" applyFont="1"/>
    <xf numFmtId="0" fontId="47" fillId="0" borderId="4" xfId="3" applyFont="1" applyFill="1" applyBorder="1"/>
    <xf numFmtId="165" fontId="38" fillId="0" borderId="0" xfId="0" applyNumberFormat="1" applyFont="1"/>
    <xf numFmtId="179" fontId="0" fillId="0" borderId="0" xfId="0" applyNumberFormat="1"/>
    <xf numFmtId="0" fontId="7" fillId="10" borderId="22" xfId="2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right" readingOrder="1"/>
    </xf>
    <xf numFmtId="165" fontId="11" fillId="4" borderId="5" xfId="0" applyNumberFormat="1" applyFont="1" applyFill="1" applyBorder="1" applyAlignment="1">
      <alignment horizontal="right" wrapText="1" readingOrder="1"/>
    </xf>
    <xf numFmtId="165" fontId="11" fillId="0" borderId="7" xfId="0" applyNumberFormat="1" applyFont="1" applyBorder="1" applyAlignment="1">
      <alignment horizontal="right" wrapText="1" readingOrder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4" fontId="8" fillId="0" borderId="0" xfId="0" applyNumberFormat="1" applyFont="1" applyBorder="1"/>
    <xf numFmtId="0" fontId="7" fillId="10" borderId="2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71" fontId="12" fillId="0" borderId="21" xfId="0" applyNumberFormat="1" applyFont="1" applyBorder="1" applyAlignment="1">
      <alignment horizontal="right"/>
    </xf>
    <xf numFmtId="0" fontId="8" fillId="4" borderId="4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4" xfId="1" applyNumberFormat="1" applyFont="1" applyFill="1" applyBorder="1" applyAlignment="1">
      <alignment horizontal="right" wrapText="1"/>
    </xf>
    <xf numFmtId="0" fontId="7" fillId="10" borderId="22" xfId="2" applyFont="1" applyFill="1" applyBorder="1" applyAlignment="1">
      <alignment horizontal="center" vertical="center" wrapText="1"/>
    </xf>
    <xf numFmtId="165" fontId="11" fillId="4" borderId="17" xfId="0" applyNumberFormat="1" applyFont="1" applyFill="1" applyBorder="1" applyAlignment="1">
      <alignment horizontal="right" wrapText="1" readingOrder="1"/>
    </xf>
    <xf numFmtId="165" fontId="11" fillId="4" borderId="18" xfId="0" applyNumberFormat="1" applyFont="1" applyFill="1" applyBorder="1" applyAlignment="1">
      <alignment horizontal="right" wrapText="1" readingOrder="1"/>
    </xf>
    <xf numFmtId="165" fontId="12" fillId="4" borderId="18" xfId="3" applyNumberFormat="1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165" fontId="17" fillId="4" borderId="4" xfId="0" applyNumberFormat="1" applyFont="1" applyFill="1" applyBorder="1" applyAlignment="1">
      <alignment horizontal="right" wrapText="1"/>
    </xf>
    <xf numFmtId="165" fontId="17" fillId="4" borderId="0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5" xfId="0" applyNumberFormat="1" applyFont="1" applyFill="1" applyBorder="1" applyAlignment="1">
      <alignment horizontal="right"/>
    </xf>
    <xf numFmtId="165" fontId="12" fillId="4" borderId="4" xfId="1" applyNumberFormat="1" applyFont="1" applyFill="1" applyBorder="1" applyAlignment="1">
      <alignment horizontal="right"/>
    </xf>
    <xf numFmtId="165" fontId="11" fillId="4" borderId="17" xfId="0" applyNumberFormat="1" applyFont="1" applyFill="1" applyBorder="1" applyAlignment="1">
      <alignment horizontal="right"/>
    </xf>
    <xf numFmtId="165" fontId="11" fillId="4" borderId="0" xfId="0" applyNumberFormat="1" applyFont="1" applyFill="1" applyBorder="1" applyAlignment="1">
      <alignment horizontal="right"/>
    </xf>
    <xf numFmtId="165" fontId="11" fillId="4" borderId="18" xfId="0" applyNumberFormat="1" applyFont="1" applyFill="1" applyBorder="1" applyAlignment="1">
      <alignment horizontal="right"/>
    </xf>
    <xf numFmtId="43" fontId="0" fillId="0" borderId="0" xfId="0" applyNumberFormat="1"/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8" fillId="6" borderId="0" xfId="0" applyNumberFormat="1" applyFont="1" applyFill="1"/>
    <xf numFmtId="181" fontId="0" fillId="0" borderId="0" xfId="1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65" fontId="4" fillId="2" borderId="0" xfId="0" applyNumberFormat="1" applyFont="1" applyFill="1"/>
    <xf numFmtId="165" fontId="8" fillId="6" borderId="0" xfId="0" applyNumberFormat="1" applyFont="1" applyFill="1"/>
    <xf numFmtId="165" fontId="0" fillId="0" borderId="17" xfId="1" applyNumberFormat="1" applyFont="1" applyBorder="1"/>
    <xf numFmtId="165" fontId="0" fillId="0" borderId="0" xfId="1" applyNumberFormat="1" applyFont="1"/>
    <xf numFmtId="165" fontId="8" fillId="6" borderId="19" xfId="0" applyNumberFormat="1" applyFont="1" applyFill="1" applyBorder="1"/>
    <xf numFmtId="0" fontId="7" fillId="10" borderId="1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right"/>
    </xf>
    <xf numFmtId="167" fontId="4" fillId="2" borderId="4" xfId="1" applyNumberFormat="1" applyFont="1" applyFill="1" applyBorder="1" applyAlignment="1">
      <alignment horizontal="right"/>
    </xf>
    <xf numFmtId="166" fontId="11" fillId="0" borderId="6" xfId="0" applyNumberFormat="1" applyFont="1" applyBorder="1" applyAlignment="1">
      <alignment horizontal="right" wrapText="1" readingOrder="1"/>
    </xf>
    <xf numFmtId="165" fontId="12" fillId="0" borderId="6" xfId="3" applyNumberFormat="1" applyFont="1" applyBorder="1" applyAlignment="1">
      <alignment horizontal="right"/>
    </xf>
    <xf numFmtId="165" fontId="8" fillId="0" borderId="18" xfId="1" applyNumberFormat="1" applyFont="1" applyBorder="1" applyAlignment="1">
      <alignment horizontal="right"/>
    </xf>
    <xf numFmtId="165" fontId="8" fillId="4" borderId="18" xfId="1" applyNumberFormat="1" applyFont="1" applyFill="1" applyBorder="1" applyAlignment="1">
      <alignment horizontal="right"/>
    </xf>
    <xf numFmtId="165" fontId="12" fillId="4" borderId="18" xfId="1" applyNumberFormat="1" applyFont="1" applyFill="1" applyBorder="1" applyAlignment="1">
      <alignment horizontal="right"/>
    </xf>
    <xf numFmtId="165" fontId="8" fillId="0" borderId="21" xfId="1" applyNumberFormat="1" applyFont="1" applyBorder="1" applyAlignment="1">
      <alignment horizontal="right"/>
    </xf>
    <xf numFmtId="165" fontId="8" fillId="6" borderId="18" xfId="0" applyNumberFormat="1" applyFont="1" applyFill="1" applyBorder="1" applyAlignment="1">
      <alignment horizontal="right"/>
    </xf>
    <xf numFmtId="180" fontId="8" fillId="6" borderId="18" xfId="0" applyNumberFormat="1" applyFont="1" applyFill="1" applyBorder="1" applyAlignment="1">
      <alignment horizontal="right"/>
    </xf>
    <xf numFmtId="165" fontId="12" fillId="6" borderId="18" xfId="3" applyNumberFormat="1" applyFont="1" applyFill="1" applyBorder="1" applyAlignment="1">
      <alignment horizontal="right"/>
    </xf>
    <xf numFmtId="165" fontId="8" fillId="6" borderId="70" xfId="0" applyNumberFormat="1" applyFont="1" applyFill="1" applyBorder="1" applyAlignment="1">
      <alignment horizontal="right"/>
    </xf>
    <xf numFmtId="165" fontId="8" fillId="6" borderId="71" xfId="0" applyNumberFormat="1" applyFont="1" applyFill="1" applyBorder="1" applyAlignment="1">
      <alignment horizontal="right"/>
    </xf>
    <xf numFmtId="0" fontId="7" fillId="10" borderId="30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165" fontId="8" fillId="0" borderId="20" xfId="0" applyNumberFormat="1" applyFont="1" applyFill="1" applyBorder="1" applyAlignment="1">
      <alignment horizontal="right"/>
    </xf>
    <xf numFmtId="0" fontId="7" fillId="10" borderId="1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49" xfId="2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/>
    <xf numFmtId="4" fontId="4" fillId="2" borderId="0" xfId="0" applyNumberFormat="1" applyFont="1" applyFill="1" applyBorder="1" applyAlignment="1"/>
    <xf numFmtId="4" fontId="8" fillId="3" borderId="17" xfId="0" applyNumberFormat="1" applyFont="1" applyFill="1" applyBorder="1"/>
    <xf numFmtId="4" fontId="8" fillId="3" borderId="0" xfId="0" applyNumberFormat="1" applyFont="1" applyFill="1" applyBorder="1"/>
    <xf numFmtId="4" fontId="8" fillId="0" borderId="17" xfId="0" applyNumberFormat="1" applyFont="1" applyBorder="1"/>
    <xf numFmtId="0" fontId="7" fillId="10" borderId="72" xfId="2" applyFont="1" applyFill="1" applyBorder="1" applyAlignment="1">
      <alignment horizontal="center" vertical="center" wrapText="1"/>
    </xf>
    <xf numFmtId="0" fontId="7" fillId="10" borderId="73" xfId="2" applyFont="1" applyFill="1" applyBorder="1" applyAlignment="1">
      <alignment horizontal="center" vertical="center" wrapText="1"/>
    </xf>
    <xf numFmtId="0" fontId="7" fillId="10" borderId="69" xfId="2" applyFont="1" applyFill="1" applyBorder="1" applyAlignment="1">
      <alignment horizontal="center" vertical="center" wrapText="1"/>
    </xf>
    <xf numFmtId="4" fontId="8" fillId="6" borderId="17" xfId="0" applyNumberFormat="1" applyFont="1" applyFill="1" applyBorder="1"/>
    <xf numFmtId="4" fontId="8" fillId="6" borderId="0" xfId="0" applyNumberFormat="1" applyFont="1" applyFill="1" applyBorder="1"/>
    <xf numFmtId="175" fontId="8" fillId="0" borderId="17" xfId="0" applyNumberFormat="1" applyFont="1" applyBorder="1"/>
    <xf numFmtId="175" fontId="8" fillId="0" borderId="19" xfId="0" applyNumberFormat="1" applyFont="1" applyBorder="1"/>
    <xf numFmtId="3" fontId="4" fillId="2" borderId="17" xfId="0" applyNumberFormat="1" applyFont="1" applyFill="1" applyBorder="1" applyAlignment="1"/>
    <xf numFmtId="3" fontId="4" fillId="2" borderId="0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6" fillId="0" borderId="0" xfId="0" applyFont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26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35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wrapText="1"/>
    </xf>
    <xf numFmtId="0" fontId="7" fillId="10" borderId="26" xfId="2" applyFont="1" applyFill="1" applyBorder="1" applyAlignment="1">
      <alignment horizontal="center" wrapText="1"/>
    </xf>
    <xf numFmtId="0" fontId="7" fillId="10" borderId="24" xfId="2" applyFont="1" applyFill="1" applyBorder="1" applyAlignment="1">
      <alignment horizontal="center" wrapText="1"/>
    </xf>
    <xf numFmtId="0" fontId="7" fillId="10" borderId="15" xfId="2" applyFont="1" applyFill="1" applyBorder="1" applyAlignment="1">
      <alignment horizontal="center" wrapText="1"/>
    </xf>
    <xf numFmtId="0" fontId="7" fillId="10" borderId="67" xfId="2" applyFont="1" applyFill="1" applyBorder="1" applyAlignment="1">
      <alignment horizontal="center" wrapText="1"/>
    </xf>
    <xf numFmtId="0" fontId="7" fillId="10" borderId="66" xfId="2" applyFont="1" applyFill="1" applyBorder="1" applyAlignment="1">
      <alignment horizontal="center" wrapText="1"/>
    </xf>
    <xf numFmtId="0" fontId="7" fillId="10" borderId="68" xfId="2" applyFont="1" applyFill="1" applyBorder="1" applyAlignment="1">
      <alignment horizontal="center" wrapText="1"/>
    </xf>
    <xf numFmtId="0" fontId="7" fillId="10" borderId="36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/>
    </xf>
    <xf numFmtId="0" fontId="7" fillId="10" borderId="36" xfId="0" applyFont="1" applyFill="1" applyBorder="1" applyAlignment="1">
      <alignment horizontal="center"/>
    </xf>
    <xf numFmtId="0" fontId="7" fillId="10" borderId="36" xfId="2" applyFont="1" applyFill="1" applyBorder="1" applyAlignment="1">
      <alignment horizontal="center" wrapText="1"/>
    </xf>
    <xf numFmtId="0" fontId="7" fillId="10" borderId="40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9" xfId="2" applyFont="1" applyFill="1" applyBorder="1" applyAlignment="1">
      <alignment horizontal="center" vertical="center"/>
    </xf>
    <xf numFmtId="0" fontId="7" fillId="10" borderId="50" xfId="2" applyFont="1" applyFill="1" applyBorder="1" applyAlignment="1">
      <alignment horizontal="center" wrapText="1"/>
    </xf>
    <xf numFmtId="0" fontId="7" fillId="10" borderId="37" xfId="2" applyFont="1" applyFill="1" applyBorder="1" applyAlignment="1">
      <alignment horizontal="center" wrapText="1"/>
    </xf>
    <xf numFmtId="0" fontId="7" fillId="10" borderId="41" xfId="2" applyFont="1" applyFill="1" applyBorder="1" applyAlignment="1">
      <alignment horizontal="center" wrapText="1"/>
    </xf>
    <xf numFmtId="0" fontId="7" fillId="10" borderId="10" xfId="2" applyFont="1" applyFill="1" applyBorder="1" applyAlignment="1">
      <alignment horizontal="center" vertical="center"/>
    </xf>
    <xf numFmtId="0" fontId="7" fillId="10" borderId="39" xfId="2" applyFont="1" applyFill="1" applyBorder="1" applyAlignment="1">
      <alignment horizontal="center" wrapText="1"/>
    </xf>
    <xf numFmtId="0" fontId="7" fillId="10" borderId="60" xfId="2" applyFont="1" applyFill="1" applyBorder="1" applyAlignment="1">
      <alignment horizontal="center" wrapText="1"/>
    </xf>
    <xf numFmtId="0" fontId="7" fillId="10" borderId="25" xfId="2" applyFont="1" applyFill="1" applyBorder="1" applyAlignment="1">
      <alignment horizontal="center" vertical="center"/>
    </xf>
    <xf numFmtId="0" fontId="7" fillId="10" borderId="16" xfId="2" applyFont="1" applyFill="1" applyBorder="1" applyAlignment="1">
      <alignment horizontal="center" vertical="center"/>
    </xf>
    <xf numFmtId="0" fontId="7" fillId="10" borderId="36" xfId="2" applyFont="1" applyFill="1" applyBorder="1" applyAlignment="1">
      <alignment horizontal="center" vertical="center" wrapText="1"/>
    </xf>
    <xf numFmtId="0" fontId="7" fillId="10" borderId="40" xfId="2" applyFont="1" applyFill="1" applyBorder="1" applyAlignment="1">
      <alignment horizontal="center" vertical="center" wrapText="1"/>
    </xf>
    <xf numFmtId="0" fontId="7" fillId="10" borderId="74" xfId="2" applyFont="1" applyFill="1" applyBorder="1" applyAlignment="1">
      <alignment horizontal="center" wrapText="1"/>
    </xf>
    <xf numFmtId="0" fontId="7" fillId="10" borderId="40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/>
    </xf>
    <xf numFmtId="0" fontId="7" fillId="10" borderId="27" xfId="2" applyFont="1" applyFill="1" applyBorder="1" applyAlignment="1">
      <alignment horizontal="center" vertical="center" wrapText="1"/>
    </xf>
    <xf numFmtId="0" fontId="7" fillId="10" borderId="28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/>
    </xf>
    <xf numFmtId="0" fontId="7" fillId="10" borderId="54" xfId="2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7" fillId="10" borderId="16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166" fontId="7" fillId="10" borderId="25" xfId="0" applyNumberFormat="1" applyFont="1" applyFill="1" applyBorder="1" applyAlignment="1">
      <alignment horizontal="center" vertical="center"/>
    </xf>
    <xf numFmtId="166" fontId="7" fillId="10" borderId="16" xfId="0" applyNumberFormat="1" applyFont="1" applyFill="1" applyBorder="1" applyAlignment="1">
      <alignment horizontal="center" vertical="center"/>
    </xf>
    <xf numFmtId="0" fontId="7" fillId="10" borderId="49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57" xfId="2" applyFont="1" applyFill="1" applyBorder="1" applyAlignment="1">
      <alignment horizontal="center" vertical="center"/>
    </xf>
    <xf numFmtId="0" fontId="7" fillId="10" borderId="44" xfId="2" applyFont="1" applyFill="1" applyBorder="1" applyAlignment="1">
      <alignment horizontal="center" vertical="center"/>
    </xf>
    <xf numFmtId="0" fontId="22" fillId="10" borderId="25" xfId="4" applyFont="1" applyFill="1" applyBorder="1" applyAlignment="1">
      <alignment horizontal="center" vertical="center" wrapText="1"/>
    </xf>
    <xf numFmtId="0" fontId="22" fillId="10" borderId="16" xfId="4" applyFont="1" applyFill="1" applyBorder="1" applyAlignment="1">
      <alignment horizontal="center" vertical="center" wrapText="1"/>
    </xf>
  </cellXfs>
  <cellStyles count="8">
    <cellStyle name="F2" xfId="6"/>
    <cellStyle name="Hipervínculo" xfId="5" builtinId="8"/>
    <cellStyle name="Millares" xfId="1" builtinId="3"/>
    <cellStyle name="Normal" xfId="0" builtinId="0"/>
    <cellStyle name="Normal 2" xfId="2"/>
    <cellStyle name="Normal 3" xfId="3"/>
    <cellStyle name="Normal 4" xfId="4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Desembarque_BOLETIN%20ENERO-MARZ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VENTA%20INTERNA_BOLETIN%20ENERO-MARZO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4.%20Boletin%20mensual/2019/02-feb/Estad&#237;stica/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D14">
            <v>172.38</v>
          </cell>
          <cell r="E14">
            <v>102.78</v>
          </cell>
        </row>
        <row r="29">
          <cell r="D29">
            <v>1304.76</v>
          </cell>
          <cell r="E29">
            <v>1351.92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>
        <row r="8">
          <cell r="B8" t="str">
            <v>Bonito</v>
          </cell>
          <cell r="C8">
            <v>3885</v>
          </cell>
          <cell r="D8">
            <v>1138</v>
          </cell>
          <cell r="E8">
            <v>1106</v>
          </cell>
          <cell r="F8">
            <v>1641</v>
          </cell>
        </row>
        <row r="9">
          <cell r="B9" t="str">
            <v>Caballa</v>
          </cell>
          <cell r="C9">
            <v>1049</v>
          </cell>
          <cell r="D9">
            <v>205</v>
          </cell>
          <cell r="E9">
            <v>478</v>
          </cell>
          <cell r="F9">
            <v>366</v>
          </cell>
        </row>
        <row r="10">
          <cell r="B10" t="str">
            <v>Cachema</v>
          </cell>
          <cell r="C10">
            <v>243</v>
          </cell>
          <cell r="D10">
            <v>154</v>
          </cell>
          <cell r="E10">
            <v>18</v>
          </cell>
          <cell r="F10">
            <v>71</v>
          </cell>
        </row>
        <row r="11">
          <cell r="B11" t="str">
            <v>Calamar</v>
          </cell>
          <cell r="C11">
            <v>149</v>
          </cell>
          <cell r="D11">
            <v>16</v>
          </cell>
          <cell r="E11">
            <v>46</v>
          </cell>
          <cell r="F11">
            <v>87</v>
          </cell>
        </row>
        <row r="12">
          <cell r="B12" t="str">
            <v>Cangrejo</v>
          </cell>
          <cell r="C12">
            <v>156</v>
          </cell>
          <cell r="D12">
            <v>69</v>
          </cell>
          <cell r="E12">
            <v>40</v>
          </cell>
          <cell r="F12">
            <v>47</v>
          </cell>
        </row>
        <row r="13">
          <cell r="B13" t="str">
            <v>Chiri</v>
          </cell>
          <cell r="C13">
            <v>77</v>
          </cell>
          <cell r="D13">
            <v>19</v>
          </cell>
          <cell r="E13">
            <v>40</v>
          </cell>
          <cell r="F13">
            <v>18</v>
          </cell>
        </row>
        <row r="14">
          <cell r="B14" t="str">
            <v>Choro</v>
          </cell>
          <cell r="C14">
            <v>31</v>
          </cell>
          <cell r="D14">
            <v>20</v>
          </cell>
          <cell r="E14">
            <v>5</v>
          </cell>
          <cell r="F14">
            <v>6</v>
          </cell>
        </row>
        <row r="15">
          <cell r="B15" t="str">
            <v>Jurel</v>
          </cell>
          <cell r="C15">
            <v>2641</v>
          </cell>
          <cell r="D15">
            <v>737</v>
          </cell>
          <cell r="E15">
            <v>1217</v>
          </cell>
          <cell r="F15">
            <v>687</v>
          </cell>
        </row>
        <row r="16">
          <cell r="B16" t="str">
            <v>Lisa</v>
          </cell>
          <cell r="C16">
            <v>1278</v>
          </cell>
          <cell r="D16">
            <v>407</v>
          </cell>
          <cell r="E16">
            <v>412</v>
          </cell>
          <cell r="F16">
            <v>459</v>
          </cell>
        </row>
        <row r="17">
          <cell r="B17" t="str">
            <v>Lorna</v>
          </cell>
          <cell r="C17">
            <v>270</v>
          </cell>
          <cell r="D17">
            <v>92</v>
          </cell>
          <cell r="E17">
            <v>57</v>
          </cell>
          <cell r="F17">
            <v>121</v>
          </cell>
        </row>
        <row r="18">
          <cell r="B18" t="str">
            <v>Merluza</v>
          </cell>
          <cell r="C18">
            <v>2148</v>
          </cell>
          <cell r="D18">
            <v>845</v>
          </cell>
          <cell r="E18">
            <v>501</v>
          </cell>
          <cell r="F18">
            <v>802</v>
          </cell>
        </row>
        <row r="19">
          <cell r="B19" t="str">
            <v>Pejerrey</v>
          </cell>
          <cell r="C19">
            <v>300</v>
          </cell>
          <cell r="D19">
            <v>113</v>
          </cell>
          <cell r="E19">
            <v>76</v>
          </cell>
          <cell r="F19">
            <v>111</v>
          </cell>
        </row>
        <row r="20">
          <cell r="B20" t="str">
            <v>Perico</v>
          </cell>
          <cell r="C20">
            <v>1535</v>
          </cell>
          <cell r="D20">
            <v>627</v>
          </cell>
          <cell r="E20">
            <v>556</v>
          </cell>
          <cell r="F20">
            <v>352</v>
          </cell>
        </row>
        <row r="21">
          <cell r="B21" t="str">
            <v>Pota</v>
          </cell>
          <cell r="C21">
            <v>1536</v>
          </cell>
          <cell r="D21">
            <v>514</v>
          </cell>
          <cell r="E21">
            <v>415</v>
          </cell>
          <cell r="F21">
            <v>607</v>
          </cell>
        </row>
        <row r="22">
          <cell r="B22" t="str">
            <v>Tollo</v>
          </cell>
          <cell r="C22">
            <v>23</v>
          </cell>
          <cell r="D22">
            <v>1</v>
          </cell>
          <cell r="E22" t="str">
            <v>-</v>
          </cell>
          <cell r="F22">
            <v>22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  <cell r="F23">
            <v>0</v>
          </cell>
        </row>
        <row r="24">
          <cell r="B24" t="str">
            <v>Otros</v>
          </cell>
          <cell r="C24">
            <v>2638</v>
          </cell>
          <cell r="D24">
            <v>1064</v>
          </cell>
          <cell r="E24">
            <v>651</v>
          </cell>
          <cell r="F24">
            <v>923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  <cell r="C8">
            <v>2128</v>
          </cell>
          <cell r="D8">
            <v>961</v>
          </cell>
          <cell r="E8">
            <v>1167</v>
          </cell>
        </row>
        <row r="9">
          <cell r="B9" t="str">
            <v>Caballa</v>
          </cell>
          <cell r="C9">
            <v>442</v>
          </cell>
          <cell r="D9">
            <v>202</v>
          </cell>
          <cell r="E9">
            <v>240</v>
          </cell>
        </row>
        <row r="10">
          <cell r="B10" t="str">
            <v>Cachema</v>
          </cell>
          <cell r="C10">
            <v>98</v>
          </cell>
          <cell r="D10">
            <v>69</v>
          </cell>
          <cell r="E10">
            <v>29</v>
          </cell>
        </row>
        <row r="11">
          <cell r="B11" t="str">
            <v>Calamar</v>
          </cell>
          <cell r="C11">
            <v>31</v>
          </cell>
          <cell r="D11">
            <v>14</v>
          </cell>
          <cell r="E11">
            <v>17</v>
          </cell>
        </row>
        <row r="12">
          <cell r="B12" t="str">
            <v>Camotillo</v>
          </cell>
          <cell r="C12">
            <v>13</v>
          </cell>
          <cell r="D12">
            <v>7</v>
          </cell>
          <cell r="E12">
            <v>6</v>
          </cell>
        </row>
        <row r="13">
          <cell r="B13" t="str">
            <v>Chiri</v>
          </cell>
          <cell r="C13">
            <v>25</v>
          </cell>
          <cell r="D13">
            <v>11</v>
          </cell>
          <cell r="E13">
            <v>14</v>
          </cell>
        </row>
        <row r="14">
          <cell r="B14" t="str">
            <v>Choro</v>
          </cell>
          <cell r="C14">
            <v>43</v>
          </cell>
          <cell r="D14">
            <v>37</v>
          </cell>
          <cell r="E14">
            <v>6</v>
          </cell>
        </row>
        <row r="15">
          <cell r="B15" t="str">
            <v>Jurel</v>
          </cell>
          <cell r="C15">
            <v>1569</v>
          </cell>
          <cell r="D15">
            <v>702</v>
          </cell>
          <cell r="E15">
            <v>867</v>
          </cell>
        </row>
        <row r="16">
          <cell r="B16" t="str">
            <v>Langostino</v>
          </cell>
          <cell r="C16">
            <v>435</v>
          </cell>
          <cell r="D16">
            <v>232</v>
          </cell>
          <cell r="E16">
            <v>203</v>
          </cell>
        </row>
        <row r="17">
          <cell r="B17" t="str">
            <v>Lisa</v>
          </cell>
          <cell r="C17">
            <v>350</v>
          </cell>
          <cell r="D17">
            <v>153</v>
          </cell>
          <cell r="E17">
            <v>197</v>
          </cell>
        </row>
        <row r="18">
          <cell r="B18" t="str">
            <v>Lorna</v>
          </cell>
          <cell r="C18">
            <v>79</v>
          </cell>
          <cell r="D18">
            <v>40</v>
          </cell>
          <cell r="E18">
            <v>39</v>
          </cell>
        </row>
        <row r="19">
          <cell r="B19" t="str">
            <v>Merluza</v>
          </cell>
          <cell r="C19">
            <v>548</v>
          </cell>
          <cell r="D19">
            <v>316</v>
          </cell>
          <cell r="E19">
            <v>232</v>
          </cell>
        </row>
        <row r="20">
          <cell r="B20" t="str">
            <v>Perico</v>
          </cell>
          <cell r="C20">
            <v>1944</v>
          </cell>
          <cell r="D20">
            <v>1097</v>
          </cell>
          <cell r="E20">
            <v>847</v>
          </cell>
        </row>
        <row r="21">
          <cell r="B21" t="str">
            <v>Pota</v>
          </cell>
          <cell r="C21">
            <v>1310</v>
          </cell>
          <cell r="D21">
            <v>654</v>
          </cell>
          <cell r="E21">
            <v>656</v>
          </cell>
        </row>
        <row r="22">
          <cell r="B22" t="str">
            <v>Tollo</v>
          </cell>
          <cell r="C22">
            <v>3</v>
          </cell>
          <cell r="D22">
            <v>1</v>
          </cell>
          <cell r="E22">
            <v>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</row>
        <row r="24">
          <cell r="B24" t="str">
            <v>Otros</v>
          </cell>
          <cell r="C24">
            <v>3563</v>
          </cell>
          <cell r="D24">
            <v>1802</v>
          </cell>
          <cell r="E24">
            <v>1761</v>
          </cell>
        </row>
      </sheetData>
      <sheetData sheetId="4">
        <row r="8">
          <cell r="B8" t="str">
            <v>Bonito</v>
          </cell>
          <cell r="C8">
            <v>4.41</v>
          </cell>
          <cell r="D8">
            <v>3.47</v>
          </cell>
        </row>
        <row r="9">
          <cell r="B9" t="str">
            <v>Caballa</v>
          </cell>
          <cell r="C9">
            <v>3.9</v>
          </cell>
          <cell r="D9">
            <v>2.82</v>
          </cell>
        </row>
        <row r="10">
          <cell r="B10" t="str">
            <v>Cachema</v>
          </cell>
          <cell r="C10">
            <v>9.23</v>
          </cell>
          <cell r="D10">
            <v>9.18</v>
          </cell>
        </row>
        <row r="11">
          <cell r="B11" t="str">
            <v>Jurel</v>
          </cell>
          <cell r="C11">
            <v>4.01</v>
          </cell>
          <cell r="D11">
            <v>3.29</v>
          </cell>
        </row>
        <row r="12">
          <cell r="B12" t="str">
            <v>Lisa</v>
          </cell>
          <cell r="C12">
            <v>3.6</v>
          </cell>
          <cell r="D12">
            <v>3.41</v>
          </cell>
        </row>
        <row r="13">
          <cell r="B13" t="str">
            <v>Lorna</v>
          </cell>
          <cell r="C13">
            <v>2.75</v>
          </cell>
          <cell r="D13">
            <v>2.34</v>
          </cell>
        </row>
        <row r="14">
          <cell r="B14" t="str">
            <v>Merluza</v>
          </cell>
          <cell r="C14">
            <v>2.1</v>
          </cell>
          <cell r="D14">
            <v>2.0699999999999998</v>
          </cell>
        </row>
        <row r="15">
          <cell r="B15" t="str">
            <v>Pejerrey</v>
          </cell>
          <cell r="C15">
            <v>6.39</v>
          </cell>
          <cell r="D15">
            <v>6.6</v>
          </cell>
        </row>
        <row r="16">
          <cell r="B16" t="str">
            <v>Perico</v>
          </cell>
          <cell r="C16">
            <v>5.75</v>
          </cell>
          <cell r="D16">
            <v>5.84</v>
          </cell>
        </row>
        <row r="17">
          <cell r="B17" t="str">
            <v>Pota</v>
          </cell>
          <cell r="C17">
            <v>3.92</v>
          </cell>
          <cell r="D17">
            <v>3.32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Y34"/>
  <sheetViews>
    <sheetView showGridLines="0" tabSelected="1" zoomScale="60" zoomScaleNormal="60" workbookViewId="0">
      <selection activeCell="F29" sqref="F29"/>
    </sheetView>
  </sheetViews>
  <sheetFormatPr baseColWidth="10" defaultColWidth="9.140625" defaultRowHeight="15" x14ac:dyDescent="0.25"/>
  <cols>
    <col min="1" max="1" width="2.5703125" style="398" customWidth="1"/>
    <col min="2" max="2" width="12.5703125" style="398" customWidth="1"/>
    <col min="3" max="3" width="22.140625" style="398" bestFit="1" customWidth="1"/>
    <col min="4" max="4" width="4.140625" style="398" customWidth="1"/>
    <col min="5" max="16384" width="9.140625" style="398"/>
  </cols>
  <sheetData>
    <row r="1" spans="2:25" ht="15.75" customHeight="1" x14ac:dyDescent="0.25"/>
    <row r="2" spans="2:25" ht="21" customHeight="1" x14ac:dyDescent="0.25">
      <c r="B2" s="551" t="s">
        <v>275</v>
      </c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551"/>
    </row>
    <row r="3" spans="2:25" ht="21" customHeight="1" x14ac:dyDescent="0.2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</row>
    <row r="4" spans="2:25" x14ac:dyDescent="0.25">
      <c r="B4" s="399"/>
      <c r="C4" s="399"/>
      <c r="D4" s="399"/>
      <c r="E4" s="399"/>
      <c r="F4" s="399"/>
      <c r="G4" s="399"/>
      <c r="H4" s="399"/>
      <c r="I4" s="399"/>
    </row>
    <row r="5" spans="2:25" ht="31.5" customHeight="1" x14ac:dyDescent="0.25">
      <c r="B5" s="411" t="s">
        <v>268</v>
      </c>
      <c r="C5" s="412" t="s">
        <v>200</v>
      </c>
      <c r="D5" s="412"/>
      <c r="E5" s="412" t="s">
        <v>195</v>
      </c>
      <c r="F5" s="415"/>
      <c r="G5" s="415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7"/>
    </row>
    <row r="6" spans="2:25" x14ac:dyDescent="0.25">
      <c r="B6" s="401" t="s">
        <v>173</v>
      </c>
      <c r="C6" s="402" t="str">
        <f>'Cdr 1 '!A5</f>
        <v>(En Miles TM)</v>
      </c>
      <c r="D6" s="403"/>
      <c r="E6" s="402" t="str">
        <f>'Cdr 1 '!A4</f>
        <v>DESEMBARQUE DE RECURSOS HIDROBIOLÓGICOS MARÍTIMOS Y CONTINENTALES SEGÚN UTILIZACIÓN</v>
      </c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5"/>
    </row>
    <row r="7" spans="2:25" x14ac:dyDescent="0.25">
      <c r="B7" s="401" t="s">
        <v>174</v>
      </c>
      <c r="C7" s="402" t="str">
        <f>'Cdr 2'!A5</f>
        <v>(En TM)</v>
      </c>
      <c r="D7" s="403"/>
      <c r="E7" s="402" t="str">
        <f>'Cdr 2'!A4</f>
        <v>DESEMBARQUE DE RECURSOS HIDROBIOLÓGICOS PARA ENLATADO SEGÚN ESPECIE</v>
      </c>
      <c r="F7" s="404"/>
      <c r="G7" s="404"/>
      <c r="H7" s="404"/>
      <c r="I7" s="404"/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5"/>
    </row>
    <row r="8" spans="2:25" x14ac:dyDescent="0.25">
      <c r="B8" s="401" t="s">
        <v>175</v>
      </c>
      <c r="C8" s="402" t="str">
        <f>'Cdr3'!A5</f>
        <v>(En TM)</v>
      </c>
      <c r="D8" s="403"/>
      <c r="E8" s="402" t="str">
        <f>'Cdr3'!A4</f>
        <v>DESEMBARQUE DE RECURSOS HIDROBIOLÓGICOS PARA CONGELADO SEGÚN ESPECIE</v>
      </c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5"/>
    </row>
    <row r="9" spans="2:25" x14ac:dyDescent="0.25">
      <c r="B9" s="401" t="s">
        <v>176</v>
      </c>
      <c r="C9" s="402" t="str">
        <f>'Cdr4'!A5</f>
        <v>(En TM)</v>
      </c>
      <c r="D9" s="403"/>
      <c r="E9" s="402" t="str">
        <f>'Cdr4'!A4</f>
        <v>DESEMBARQUE DE RECURSOS HIDROBIOLÓGICOS PARA CURADO SEGÚN ESPECIE</v>
      </c>
      <c r="F9" s="404"/>
      <c r="G9" s="404"/>
      <c r="H9" s="404"/>
      <c r="I9" s="404"/>
      <c r="J9" s="404"/>
      <c r="K9" s="404"/>
      <c r="L9" s="404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5"/>
    </row>
    <row r="10" spans="2:25" x14ac:dyDescent="0.25">
      <c r="B10" s="401" t="s">
        <v>177</v>
      </c>
      <c r="C10" s="402" t="str">
        <f>'Cdr5'!A5</f>
        <v>(En TM)</v>
      </c>
      <c r="D10" s="403"/>
      <c r="E10" s="402" t="str">
        <f>'Cdr5'!A4</f>
        <v>DESEMBARQUE DE RECURSOS HIDROBIOLÓGICOS PARA FRESCO SEGÚN ESPECIE</v>
      </c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5"/>
    </row>
    <row r="11" spans="2:25" x14ac:dyDescent="0.25">
      <c r="B11" s="401" t="s">
        <v>178</v>
      </c>
      <c r="C11" s="402" t="str">
        <f>'Cdr6'!A5</f>
        <v>(En TM)</v>
      </c>
      <c r="D11" s="403"/>
      <c r="E11" s="402" t="str">
        <f>'Cdr6'!A4</f>
        <v>DESEMBARQUE DE RECURSOS HIDROBIOLÓGICOS PARA ENLATADO SEGÚN LUGAR DE PROCESAMIENTO</v>
      </c>
      <c r="F11" s="404"/>
      <c r="G11" s="404"/>
      <c r="H11" s="404"/>
      <c r="I11" s="404"/>
      <c r="J11" s="404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5"/>
    </row>
    <row r="12" spans="2:25" x14ac:dyDescent="0.25">
      <c r="B12" s="401" t="s">
        <v>179</v>
      </c>
      <c r="C12" s="402" t="str">
        <f>'Cdr7'!A5</f>
        <v>(En TM)</v>
      </c>
      <c r="D12" s="403"/>
      <c r="E12" s="402" t="str">
        <f>'Cdr7'!A4</f>
        <v>DESEMBARQUE DE RECURSOS HIDROBIOLÓGICOS PARA CONGELADO SEGÚN LUGAR DE PROCEDENCIA</v>
      </c>
      <c r="F12" s="404"/>
      <c r="G12" s="404"/>
      <c r="H12" s="404"/>
      <c r="I12" s="404"/>
      <c r="J12" s="404"/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5"/>
    </row>
    <row r="13" spans="2:25" x14ac:dyDescent="0.25">
      <c r="B13" s="401" t="s">
        <v>180</v>
      </c>
      <c r="C13" s="402" t="str">
        <f>'Cdr8'!A5</f>
        <v>(En TM)</v>
      </c>
      <c r="D13" s="403"/>
      <c r="E13" s="402" t="str">
        <f>'Cdr8'!A4</f>
        <v>DESEMBARQUE DE ANCHOVETA PARA HARINA SEGÚN LUGAR DE PROCEDENCIA</v>
      </c>
      <c r="F13" s="404"/>
      <c r="G13" s="404"/>
      <c r="H13" s="404"/>
      <c r="I13" s="404"/>
      <c r="J13" s="404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5"/>
    </row>
    <row r="14" spans="2:25" x14ac:dyDescent="0.25">
      <c r="B14" s="401" t="s">
        <v>181</v>
      </c>
      <c r="C14" s="402" t="str">
        <f>'Cdr9'!A5</f>
        <v>(Soles constantes 2007)</v>
      </c>
      <c r="D14" s="403"/>
      <c r="E14" s="402" t="str">
        <f>'Cdr9'!A4</f>
        <v>VALOR BRUTO DEL DESEMBARQUE DE RECURSOS HIDROBIOLOGICOS SEGÚN UTILIZACION</v>
      </c>
      <c r="F14" s="404"/>
      <c r="G14" s="404"/>
      <c r="H14" s="404"/>
      <c r="I14" s="404"/>
      <c r="J14" s="404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5"/>
    </row>
    <row r="15" spans="2:25" x14ac:dyDescent="0.25">
      <c r="B15" s="401"/>
      <c r="C15" s="402"/>
      <c r="D15" s="403"/>
      <c r="E15" s="402"/>
      <c r="F15" s="404"/>
      <c r="G15" s="404"/>
      <c r="H15" s="404"/>
      <c r="I15" s="404"/>
      <c r="J15" s="404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5"/>
    </row>
    <row r="16" spans="2:25" ht="30.75" customHeight="1" x14ac:dyDescent="0.25">
      <c r="B16" s="418"/>
      <c r="C16" s="419"/>
      <c r="D16" s="420"/>
      <c r="E16" s="412" t="s">
        <v>196</v>
      </c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  <c r="V16" s="413"/>
      <c r="W16" s="413"/>
      <c r="X16" s="413"/>
      <c r="Y16" s="414"/>
    </row>
    <row r="17" spans="2:25" x14ac:dyDescent="0.25">
      <c r="B17" s="401" t="s">
        <v>182</v>
      </c>
      <c r="C17" s="402" t="str">
        <f>'Cdr10'!A6</f>
        <v>(En Miles TMB)</v>
      </c>
      <c r="D17" s="403"/>
      <c r="E17" s="402" t="str">
        <f>'Cdr10'!A5</f>
        <v>PROCESAMIENTO DE RECURSOS HIDROBIOLÓGICOS MARÍTIMOS Y CONTINENTALES SEGÚN UTILIZACIÓN</v>
      </c>
      <c r="F17" s="404"/>
      <c r="G17" s="404"/>
      <c r="H17" s="404"/>
      <c r="I17" s="404"/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5"/>
    </row>
    <row r="18" spans="2:25" x14ac:dyDescent="0.25">
      <c r="B18" s="401" t="s">
        <v>183</v>
      </c>
      <c r="C18" s="402" t="str">
        <f>'Crd11'!A5</f>
        <v>(En TMB)</v>
      </c>
      <c r="D18" s="403"/>
      <c r="E18" s="402" t="str">
        <f>'Crd11'!A4</f>
        <v>PRODUCCIÓN DE HARINA DE PESCADO SEGÚN LUGAR DE PROCESAMIENTO</v>
      </c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5"/>
    </row>
    <row r="19" spans="2:25" x14ac:dyDescent="0.25">
      <c r="B19" s="401" t="s">
        <v>184</v>
      </c>
      <c r="C19" s="402" t="str">
        <f>'Cdr12'!A5</f>
        <v>(En TMB)</v>
      </c>
      <c r="D19" s="403"/>
      <c r="E19" s="402" t="str">
        <f>'Cdr12'!A4</f>
        <v>PRODUCCIÓN DE ACEITE CRUDO DE PESCADO SEGÚN LUGAR DE PROCESAMIENTO</v>
      </c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5"/>
    </row>
    <row r="20" spans="2:25" x14ac:dyDescent="0.25">
      <c r="B20" s="401" t="s">
        <v>185</v>
      </c>
      <c r="C20" s="402" t="str">
        <f>'Cdr13'!A5</f>
        <v>(En TMB)</v>
      </c>
      <c r="D20" s="403"/>
      <c r="E20" s="402" t="str">
        <f>'Cdr13'!A4</f>
        <v>PRODUCCIÓN DE RECURSOS HIDROBIOLÓGICOS ENLATADOS SEGÚN LUGAR DE PROCESAMIENTO</v>
      </c>
      <c r="F20" s="404"/>
      <c r="G20" s="404"/>
      <c r="H20" s="404"/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5"/>
    </row>
    <row r="21" spans="2:25" x14ac:dyDescent="0.25">
      <c r="B21" s="401" t="s">
        <v>186</v>
      </c>
      <c r="C21" s="402" t="str">
        <f>'Cdr14'!A5</f>
        <v>(En TMB)</v>
      </c>
      <c r="D21" s="403"/>
      <c r="E21" s="402" t="str">
        <f>'Cdr14'!A4</f>
        <v>PRODUCCIÓN DE CONGELADO DE RECURSOS HIDROBIOLÓGICOS SEGÚN LUGAR DE PROCESAMIENTO</v>
      </c>
      <c r="F21" s="404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5"/>
    </row>
    <row r="22" spans="2:25" x14ac:dyDescent="0.25">
      <c r="B22" s="401"/>
      <c r="C22" s="402"/>
      <c r="D22" s="403"/>
      <c r="E22" s="402"/>
      <c r="F22" s="404"/>
      <c r="G22" s="404"/>
      <c r="H22" s="404"/>
      <c r="I22" s="404"/>
      <c r="J22" s="404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5"/>
    </row>
    <row r="23" spans="2:25" ht="30.75" customHeight="1" x14ac:dyDescent="0.25">
      <c r="B23" s="418"/>
      <c r="C23" s="419"/>
      <c r="D23" s="420"/>
      <c r="E23" s="412" t="s">
        <v>197</v>
      </c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3"/>
      <c r="T23" s="413"/>
      <c r="U23" s="413"/>
      <c r="V23" s="413"/>
      <c r="W23" s="413"/>
      <c r="X23" s="413"/>
      <c r="Y23" s="414"/>
    </row>
    <row r="24" spans="2:25" x14ac:dyDescent="0.25">
      <c r="B24" s="401" t="s">
        <v>187</v>
      </c>
      <c r="C24" s="402" t="str">
        <f>'Cdr15'!A5</f>
        <v>(En Miles TMB)</v>
      </c>
      <c r="D24" s="403"/>
      <c r="E24" s="402" t="str">
        <f>'Cdr15'!A4</f>
        <v>VENTA INTERNA DE PRODUCTOS HIDROBIOLÓGICOS MARÍTIMOS Y CONTINENTALES SEGÚN UTILIZACIÓN</v>
      </c>
      <c r="F24" s="404"/>
      <c r="G24" s="404"/>
      <c r="H24" s="404"/>
      <c r="I24" s="404"/>
      <c r="J24" s="404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5"/>
    </row>
    <row r="25" spans="2:25" x14ac:dyDescent="0.25">
      <c r="B25" s="401" t="s">
        <v>188</v>
      </c>
      <c r="C25" s="402" t="str">
        <f>'Cdr16'!A5</f>
        <v>(En TMB)</v>
      </c>
      <c r="D25" s="403"/>
      <c r="E25" s="402" t="str">
        <f>'Cdr16'!A4</f>
        <v>INGRESO DE RECURSOS HIDROBIOLÓGICOS A LOS MERCADOS MAYORISTAS PESQUEROS DE LIMA Y CALLAO</v>
      </c>
      <c r="F25" s="404"/>
      <c r="G25" s="404"/>
      <c r="H25" s="404"/>
      <c r="I25" s="404"/>
      <c r="J25" s="404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5"/>
    </row>
    <row r="26" spans="2:25" x14ac:dyDescent="0.25">
      <c r="B26" s="401" t="s">
        <v>189</v>
      </c>
      <c r="C26" s="402" t="str">
        <f>'Cdr17'!A5</f>
        <v>(En TMB)</v>
      </c>
      <c r="D26" s="403"/>
      <c r="E26" s="402" t="str">
        <f>'Cdr17'!A4</f>
        <v>INGRESO DE LOS PRINCIPALES RECURSOS HIDROBIOLÓGICOS AL MERCADO MAYORISTA PESQUERO DE VENTANILLA</v>
      </c>
      <c r="F26" s="404"/>
      <c r="G26" s="404"/>
      <c r="H26" s="404"/>
      <c r="I26" s="404"/>
      <c r="J26" s="404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5"/>
    </row>
    <row r="27" spans="2:25" x14ac:dyDescent="0.25">
      <c r="B27" s="401" t="s">
        <v>190</v>
      </c>
      <c r="C27" s="402" t="str">
        <f>'Cdr18'!A5</f>
        <v>(En TMB)</v>
      </c>
      <c r="D27" s="403"/>
      <c r="E27" s="402" t="str">
        <f>'Cdr18'!A4</f>
        <v>INGRESO DE LOS PRINCIPALES RECURSOS HIDROBIOLÓGICOS AL MERCADO MAYORISTA PESQUERO DE VILLA MARIA DEL TRIUNFO</v>
      </c>
      <c r="F27" s="404"/>
      <c r="G27" s="404"/>
      <c r="H27" s="404"/>
      <c r="I27" s="404"/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5"/>
    </row>
    <row r="28" spans="2:25" x14ac:dyDescent="0.25">
      <c r="B28" s="401" t="s">
        <v>191</v>
      </c>
      <c r="C28" s="402" t="str">
        <f>'Cdr19'!A5</f>
        <v>(En Soles x Kilo)</v>
      </c>
      <c r="D28" s="403"/>
      <c r="E28" s="402" t="str">
        <f>'Cdr19'!A4</f>
        <v>PRECIO PROMEDIO DE LOS PESCADOS DE MAYOR CONSUMO POPULAR COMERCIALIZADOS EN LOS MERCADOS MAYORISTAS PESQUEROS DE VENTANILLA Y VILLA MARIA DEL TRIUNFO</v>
      </c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5"/>
    </row>
    <row r="29" spans="2:25" x14ac:dyDescent="0.25">
      <c r="B29" s="401"/>
      <c r="C29" s="402"/>
      <c r="D29" s="403"/>
      <c r="E29" s="402"/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5"/>
    </row>
    <row r="30" spans="2:25" ht="30.75" customHeight="1" x14ac:dyDescent="0.25">
      <c r="B30" s="418"/>
      <c r="C30" s="419"/>
      <c r="D30" s="420"/>
      <c r="E30" s="412" t="s">
        <v>198</v>
      </c>
      <c r="F30" s="413"/>
      <c r="G30" s="413"/>
      <c r="H30" s="413"/>
      <c r="I30" s="413"/>
      <c r="J30" s="413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3"/>
      <c r="Y30" s="414"/>
    </row>
    <row r="31" spans="2:25" x14ac:dyDescent="0.25">
      <c r="B31" s="401" t="s">
        <v>192</v>
      </c>
      <c r="C31" s="402" t="str">
        <f>'Cdr20 '!A5</f>
        <v>(En Miles TMB)</v>
      </c>
      <c r="D31" s="403"/>
      <c r="E31" s="402" t="str">
        <f>'Cdr20 '!A4</f>
        <v>EXPORTACIÓN DE PRODUCTOS HIDROBIOLÓGICOS MARÍTIMOS Y CONTINENTALES SEGÚN UTILIZACIÓN</v>
      </c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5"/>
    </row>
    <row r="32" spans="2:25" x14ac:dyDescent="0.25">
      <c r="B32" s="401" t="s">
        <v>209</v>
      </c>
      <c r="C32" s="402" t="str">
        <f>'Cdr21'!A5</f>
        <v>(En Millones US$ FOB)</v>
      </c>
      <c r="D32" s="403"/>
      <c r="E32" s="402" t="str">
        <f>'Cdr21'!A4</f>
        <v>EXPORTACIÓN DE PRODUCTOS HIDROBIOLÓGICOS MARÍTIMOS Y CONTINENTALES SEGÚN UTILIZACIÓN</v>
      </c>
      <c r="F32" s="404"/>
      <c r="G32" s="404"/>
      <c r="H32" s="404"/>
      <c r="I32" s="404"/>
      <c r="J32" s="404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5"/>
    </row>
    <row r="33" spans="2:25" x14ac:dyDescent="0.25">
      <c r="B33" s="401" t="s">
        <v>193</v>
      </c>
      <c r="C33" s="402"/>
      <c r="D33" s="403"/>
      <c r="E33" s="402" t="str">
        <f>'Cdr22'!A4</f>
        <v>COTIZACIÓN INTERNACIONAL DE HARINA DE PESCADO Y SOYA</v>
      </c>
      <c r="F33" s="404"/>
      <c r="G33" s="404"/>
      <c r="H33" s="404"/>
      <c r="I33" s="404"/>
      <c r="J33" s="404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5"/>
    </row>
    <row r="34" spans="2:25" x14ac:dyDescent="0.25">
      <c r="B34" s="406" t="s">
        <v>194</v>
      </c>
      <c r="C34" s="407" t="str">
        <f>'Cdr23'!A5</f>
        <v>(En Millones US$ FOB)</v>
      </c>
      <c r="D34" s="408"/>
      <c r="E34" s="407" t="str">
        <f>'Cdr23'!A4</f>
        <v>INGRESO DE DIVISAS POR EXPORTACIONES SEGÚN SECTORES ECONÓMICOS</v>
      </c>
      <c r="F34" s="409"/>
      <c r="G34" s="409"/>
      <c r="H34" s="409"/>
      <c r="I34" s="409"/>
      <c r="J34" s="409"/>
      <c r="K34" s="409"/>
      <c r="L34" s="409"/>
      <c r="M34" s="409"/>
      <c r="N34" s="409"/>
      <c r="O34" s="409"/>
      <c r="P34" s="409"/>
      <c r="Q34" s="409"/>
      <c r="R34" s="409"/>
      <c r="S34" s="409"/>
      <c r="T34" s="409"/>
      <c r="U34" s="409"/>
      <c r="V34" s="409"/>
      <c r="W34" s="409"/>
      <c r="X34" s="409"/>
      <c r="Y34" s="410"/>
    </row>
  </sheetData>
  <mergeCells count="1">
    <mergeCell ref="B2:U2"/>
  </mergeCells>
  <hyperlinks>
    <hyperlink ref="B6" location="'Cdr 1 '!A1" display="Cuadro 1"/>
    <hyperlink ref="B7" location="'Cdr 2'!A1" display="Cuadro 2"/>
    <hyperlink ref="B8" location="'Cdr3'!A1" display="Cuadro 3"/>
    <hyperlink ref="B9" location="'Cdr4'!A1" display="Cuadro 4"/>
    <hyperlink ref="B10" location="'Cdr5'!A1" display="Cuadro 5"/>
    <hyperlink ref="B11" location="'Cdr6'!A1" display="Cuadro 6"/>
    <hyperlink ref="B12" location="'Cdr7'!A1" display="Cuadro 7"/>
    <hyperlink ref="B13" location="'Cdr8'!A1" display="Cuadro 8"/>
    <hyperlink ref="B14" location="'Cdr9'!A1" display="Cuadro 9"/>
    <hyperlink ref="B17" location="'Cdr10'!A1" display="Cuadro 10"/>
    <hyperlink ref="B18" location="'Crd11'!A1" display="Cuadro 11"/>
    <hyperlink ref="B19" location="'Cdr12'!A1" display="Cuadro 12"/>
    <hyperlink ref="B20" location="'Cdr13'!A1" display="Cuadro 13"/>
    <hyperlink ref="B21" location="'Cdr14'!A1" display="Cuadro 14"/>
    <hyperlink ref="B24" location="'Cdr15'!A1" display="Cuadro 15"/>
    <hyperlink ref="B25" location="'Cdr16'!A1" display="Cuadro 16"/>
    <hyperlink ref="B26" location="'Cdr17'!A1" display="Cuadro 17"/>
    <hyperlink ref="B27" location="'Cdr18'!A1" display="Cuadro 18"/>
    <hyperlink ref="B28" location="'Cdr19'!A1" display="Cuadro 19"/>
    <hyperlink ref="B31" location="'Cdr20 '!A1" display="Cuadro 20"/>
    <hyperlink ref="B32" location="'Cdr21'!A1" display="Cuadro 21"/>
    <hyperlink ref="B33" location="'Cdr22'!A1" display="Cuadro 22"/>
    <hyperlink ref="B34" location="'Cdr23'!A1" display="Cuadro 23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showGridLines="0" zoomScale="70" zoomScaleNormal="70" workbookViewId="0">
      <pane xSplit="1" ySplit="8" topLeftCell="Z9" activePane="bottomRight" state="frozen"/>
      <selection activeCell="E38" sqref="E38"/>
      <selection pane="topRight" activeCell="E38" sqref="E38"/>
      <selection pane="bottomLeft" activeCell="E38" sqref="E38"/>
      <selection pane="bottomRight" activeCell="AD9" sqref="AD9"/>
    </sheetView>
  </sheetViews>
  <sheetFormatPr baseColWidth="10" defaultRowHeight="12.75" x14ac:dyDescent="0.2"/>
  <cols>
    <col min="1" max="1" width="50.85546875" style="19" customWidth="1"/>
    <col min="2" max="2" width="18" style="19" bestFit="1" customWidth="1"/>
    <col min="3" max="3" width="18.28515625" style="19" bestFit="1" customWidth="1"/>
    <col min="4" max="4" width="17.5703125" style="300" bestFit="1" customWidth="1"/>
    <col min="5" max="5" width="18" style="300" bestFit="1" customWidth="1"/>
    <col min="6" max="7" width="17.7109375" style="300" bestFit="1" customWidth="1"/>
    <col min="8" max="8" width="17.5703125" style="300" bestFit="1" customWidth="1"/>
    <col min="9" max="9" width="17.28515625" style="300" bestFit="1" customWidth="1"/>
    <col min="10" max="10" width="16.5703125" style="300" bestFit="1" customWidth="1"/>
    <col min="11" max="11" width="17" style="300" bestFit="1" customWidth="1"/>
    <col min="12" max="12" width="17.7109375" style="300" bestFit="1" customWidth="1"/>
    <col min="13" max="13" width="18" style="300" bestFit="1" customWidth="1"/>
    <col min="14" max="15" width="17.7109375" style="300" bestFit="1" customWidth="1"/>
    <col min="16" max="16" width="17.5703125" style="300" bestFit="1" customWidth="1"/>
    <col min="17" max="17" width="17.7109375" style="300" bestFit="1" customWidth="1"/>
    <col min="18" max="18" width="18" style="300" bestFit="1" customWidth="1"/>
    <col min="19" max="19" width="18.28515625" style="300" bestFit="1" customWidth="1"/>
    <col min="20" max="20" width="18" style="300" bestFit="1" customWidth="1"/>
    <col min="21" max="21" width="17" style="300" bestFit="1" customWidth="1"/>
    <col min="22" max="22" width="16.85546875" style="300" bestFit="1" customWidth="1"/>
    <col min="23" max="23" width="17.7109375" style="300" bestFit="1" customWidth="1"/>
    <col min="24" max="24" width="18" style="300" bestFit="1" customWidth="1"/>
    <col min="25" max="25" width="17.5703125" style="300" bestFit="1" customWidth="1"/>
    <col min="26" max="26" width="19.5703125" style="300" customWidth="1"/>
    <col min="27" max="27" width="17" style="300" customWidth="1"/>
    <col min="28" max="28" width="20.85546875" style="19" customWidth="1"/>
    <col min="29" max="29" width="15.5703125" style="19" customWidth="1"/>
    <col min="30" max="30" width="19.42578125" style="19" customWidth="1"/>
    <col min="31" max="16384" width="11.42578125" style="19"/>
  </cols>
  <sheetData>
    <row r="1" spans="1:34" ht="15" x14ac:dyDescent="0.2">
      <c r="A1" s="73" t="s">
        <v>199</v>
      </c>
    </row>
    <row r="2" spans="1:34" ht="15" x14ac:dyDescent="0.25">
      <c r="A2" s="74"/>
    </row>
    <row r="3" spans="1:34" x14ac:dyDescent="0.2">
      <c r="A3" s="14" t="s">
        <v>95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4" ht="17.25" customHeight="1" x14ac:dyDescent="0.2">
      <c r="A4" s="14" t="s">
        <v>251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spans="1:34" s="78" customFormat="1" x14ac:dyDescent="0.2">
      <c r="A5" s="77" t="s">
        <v>203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1:34" s="78" customForma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4" ht="25.5" x14ac:dyDescent="0.2">
      <c r="A7" s="585" t="s">
        <v>96</v>
      </c>
      <c r="B7" s="552">
        <v>2018</v>
      </c>
      <c r="C7" s="553"/>
      <c r="D7" s="553"/>
      <c r="E7" s="553"/>
      <c r="F7" s="553"/>
      <c r="G7" s="553"/>
      <c r="H7" s="553"/>
      <c r="I7" s="553"/>
      <c r="J7" s="553"/>
      <c r="K7" s="553"/>
      <c r="L7" s="553"/>
      <c r="M7" s="553"/>
      <c r="N7" s="582">
        <v>2019</v>
      </c>
      <c r="O7" s="583"/>
      <c r="P7" s="583"/>
      <c r="Q7" s="583"/>
      <c r="R7" s="583"/>
      <c r="S7" s="583"/>
      <c r="T7" s="583"/>
      <c r="U7" s="583"/>
      <c r="V7" s="583"/>
      <c r="W7" s="583"/>
      <c r="X7" s="583"/>
      <c r="Y7" s="583"/>
      <c r="Z7" s="582">
        <v>2020</v>
      </c>
      <c r="AA7" s="583"/>
      <c r="AB7" s="584"/>
      <c r="AC7" s="527" t="s">
        <v>204</v>
      </c>
    </row>
    <row r="8" spans="1:34" ht="25.5" x14ac:dyDescent="0.2">
      <c r="A8" s="586"/>
      <c r="B8" s="423" t="s">
        <v>1</v>
      </c>
      <c r="C8" s="433" t="s">
        <v>2</v>
      </c>
      <c r="D8" s="433" t="s">
        <v>3</v>
      </c>
      <c r="E8" s="433" t="s">
        <v>4</v>
      </c>
      <c r="F8" s="433" t="s">
        <v>5</v>
      </c>
      <c r="G8" s="433" t="s">
        <v>6</v>
      </c>
      <c r="H8" s="433" t="s">
        <v>7</v>
      </c>
      <c r="I8" s="433" t="s">
        <v>8</v>
      </c>
      <c r="J8" s="433" t="s">
        <v>9</v>
      </c>
      <c r="K8" s="433" t="s">
        <v>10</v>
      </c>
      <c r="L8" s="433" t="s">
        <v>11</v>
      </c>
      <c r="M8" s="438" t="s">
        <v>12</v>
      </c>
      <c r="N8" s="479" t="s">
        <v>1</v>
      </c>
      <c r="O8" s="479" t="s">
        <v>2</v>
      </c>
      <c r="P8" s="479" t="s">
        <v>3</v>
      </c>
      <c r="Q8" s="479" t="s">
        <v>4</v>
      </c>
      <c r="R8" s="479" t="s">
        <v>5</v>
      </c>
      <c r="S8" s="479" t="s">
        <v>6</v>
      </c>
      <c r="T8" s="479" t="s">
        <v>7</v>
      </c>
      <c r="U8" s="479" t="s">
        <v>8</v>
      </c>
      <c r="V8" s="479" t="s">
        <v>9</v>
      </c>
      <c r="W8" s="479" t="s">
        <v>10</v>
      </c>
      <c r="X8" s="500" t="s">
        <v>11</v>
      </c>
      <c r="Y8" s="438" t="s">
        <v>12</v>
      </c>
      <c r="Z8" s="513" t="s">
        <v>1</v>
      </c>
      <c r="AA8" s="513" t="s">
        <v>2</v>
      </c>
      <c r="AB8" s="439" t="s">
        <v>277</v>
      </c>
      <c r="AC8" s="528" t="s">
        <v>278</v>
      </c>
    </row>
    <row r="9" spans="1:34" x14ac:dyDescent="0.2">
      <c r="A9" s="82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351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351"/>
      <c r="AA9" s="223"/>
      <c r="AB9" s="85"/>
      <c r="AC9" s="85"/>
      <c r="AD9" s="300"/>
    </row>
    <row r="10" spans="1:34" x14ac:dyDescent="0.2">
      <c r="A10" s="440" t="s">
        <v>98</v>
      </c>
      <c r="B10" s="442">
        <v>511411627.49841809</v>
      </c>
      <c r="C10" s="442">
        <f t="shared" ref="C10:H10" si="0">+SUM(C12,C29)</f>
        <v>235630008.46872643</v>
      </c>
      <c r="D10" s="442">
        <f t="shared" si="0"/>
        <v>225363237.13728324</v>
      </c>
      <c r="E10" s="442">
        <f t="shared" si="0"/>
        <v>638480891.44496036</v>
      </c>
      <c r="F10" s="442">
        <f t="shared" si="0"/>
        <v>871676913.12627745</v>
      </c>
      <c r="G10" s="442">
        <f t="shared" si="0"/>
        <v>410562921.46462929</v>
      </c>
      <c r="H10" s="442">
        <f t="shared" si="0"/>
        <v>176722998.80387202</v>
      </c>
      <c r="I10" s="442">
        <f>+SUM(I12,I29)</f>
        <v>173390192.00249246</v>
      </c>
      <c r="J10" s="442">
        <v>146851172.62753212</v>
      </c>
      <c r="K10" s="442">
        <v>191518472.26657313</v>
      </c>
      <c r="L10" s="442">
        <v>567323564.55827296</v>
      </c>
      <c r="M10" s="442">
        <v>635648778.17118466</v>
      </c>
      <c r="N10" s="441">
        <f>N12+N29</f>
        <v>351179263.62568754</v>
      </c>
      <c r="O10" s="442">
        <f t="shared" ref="O10:T10" si="1">+O12+O29</f>
        <v>213309385.77221215</v>
      </c>
      <c r="P10" s="442">
        <f t="shared" si="1"/>
        <v>208631759.90804082</v>
      </c>
      <c r="Q10" s="442">
        <f t="shared" si="1"/>
        <v>236093561.92652914</v>
      </c>
      <c r="R10" s="442">
        <f t="shared" si="1"/>
        <v>638176874.48397624</v>
      </c>
      <c r="S10" s="442">
        <f t="shared" si="1"/>
        <v>468772340.55227751</v>
      </c>
      <c r="T10" s="442">
        <f t="shared" si="1"/>
        <v>269206301.26617122</v>
      </c>
      <c r="U10" s="442">
        <f>+U12+U29</f>
        <v>177370878.3404884</v>
      </c>
      <c r="V10" s="442">
        <f>+V12+V29</f>
        <v>167815010.85105726</v>
      </c>
      <c r="W10" s="442">
        <f>+W12+W29</f>
        <v>190209972.29720724</v>
      </c>
      <c r="X10" s="442">
        <f>+X12+X29</f>
        <v>489209156.74200308</v>
      </c>
      <c r="Y10" s="442">
        <f>+Y12+Y29</f>
        <v>338565775.95970035</v>
      </c>
      <c r="Z10" s="441">
        <v>236268831.24515069</v>
      </c>
      <c r="AA10" s="442">
        <v>254519214.82928288</v>
      </c>
      <c r="AB10" s="443">
        <f>+IFERROR((AA10/O10-1)*100,"-")</f>
        <v>19.319276040238421</v>
      </c>
      <c r="AC10" s="443">
        <f>+IFERROR((SUM(Z10:AA10)/SUM(N10:O10)-1)*100,"-")</f>
        <v>-13.056170996897333</v>
      </c>
      <c r="AD10" s="300"/>
      <c r="AE10" s="277"/>
      <c r="AF10" s="277"/>
      <c r="AG10" s="277"/>
      <c r="AH10" s="277"/>
    </row>
    <row r="11" spans="1:34" x14ac:dyDescent="0.2">
      <c r="A11" s="8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3"/>
      <c r="O11" s="142"/>
      <c r="P11" s="142"/>
      <c r="Q11" s="142"/>
      <c r="R11" s="142"/>
      <c r="S11" s="142"/>
      <c r="T11" s="142"/>
      <c r="U11" s="142"/>
      <c r="V11" s="142"/>
      <c r="W11" s="142"/>
      <c r="X11" s="253"/>
      <c r="Y11" s="142"/>
      <c r="Z11" s="143"/>
      <c r="AA11" s="142"/>
      <c r="AB11" s="138"/>
      <c r="AC11" s="138"/>
      <c r="AD11" s="300"/>
    </row>
    <row r="12" spans="1:34" x14ac:dyDescent="0.2">
      <c r="A12" s="440" t="s">
        <v>99</v>
      </c>
      <c r="B12" s="442">
        <v>218632603.93615884</v>
      </c>
      <c r="C12" s="442">
        <f t="shared" ref="C12:I12" si="2">+SUM(C14,C17,C21,C25)</f>
        <v>203739443.37960112</v>
      </c>
      <c r="D12" s="442">
        <f t="shared" si="2"/>
        <v>216270112.98904157</v>
      </c>
      <c r="E12" s="442">
        <f t="shared" si="2"/>
        <v>172461859.48268077</v>
      </c>
      <c r="F12" s="442">
        <f t="shared" si="2"/>
        <v>170484288.18500787</v>
      </c>
      <c r="G12" s="442">
        <f t="shared" si="2"/>
        <v>168579267.60985273</v>
      </c>
      <c r="H12" s="442">
        <f t="shared" si="2"/>
        <v>151066671.31193578</v>
      </c>
      <c r="I12" s="442">
        <f t="shared" si="2"/>
        <v>172800314.89105195</v>
      </c>
      <c r="J12" s="442">
        <v>146851172.62753212</v>
      </c>
      <c r="K12" s="442">
        <v>189164082.0603897</v>
      </c>
      <c r="L12" s="442">
        <v>197567747.07667452</v>
      </c>
      <c r="M12" s="442">
        <v>194799273.66931534</v>
      </c>
      <c r="N12" s="441">
        <f>N14+N17+N21+N25</f>
        <v>222436182.74639302</v>
      </c>
      <c r="O12" s="442">
        <f t="shared" ref="O12:T12" si="3">+O14+O17+O21+O25</f>
        <v>199274870.01835257</v>
      </c>
      <c r="P12" s="442">
        <f t="shared" si="3"/>
        <v>208631759.90804082</v>
      </c>
      <c r="Q12" s="442">
        <f t="shared" si="3"/>
        <v>188764825.20509511</v>
      </c>
      <c r="R12" s="442">
        <f t="shared" si="3"/>
        <v>190642936.29677859</v>
      </c>
      <c r="S12" s="442">
        <f t="shared" si="3"/>
        <v>179099920.20850503</v>
      </c>
      <c r="T12" s="442">
        <f t="shared" si="3"/>
        <v>183879856.27756017</v>
      </c>
      <c r="U12" s="442">
        <f>+U14+U17+U21+U25</f>
        <v>175874851.03324342</v>
      </c>
      <c r="V12" s="442">
        <f>+V14+V17+V21+V25</f>
        <v>167785162.98391438</v>
      </c>
      <c r="W12" s="442">
        <f>+W14+W17+W21+W25</f>
        <v>189313290.84462327</v>
      </c>
      <c r="X12" s="442">
        <f>+X14+X17+X21+X25</f>
        <v>189861519.12790769</v>
      </c>
      <c r="Y12" s="442">
        <f>+Y14+Y17+Y21+Y25</f>
        <v>211646464.59387067</v>
      </c>
      <c r="Z12" s="441">
        <v>234042183.76845133</v>
      </c>
      <c r="AA12" s="442">
        <v>254519214.82928288</v>
      </c>
      <c r="AB12" s="443">
        <f>+IFERROR((AA12/O12-1)*100,"-")</f>
        <v>27.722685156358384</v>
      </c>
      <c r="AC12" s="443">
        <f>+IFERROR((SUM(Z12:AA12)/SUM(N12:O12)-1)*100,"-")</f>
        <v>15.852168302138757</v>
      </c>
      <c r="AD12" s="300"/>
    </row>
    <row r="13" spans="1:34" x14ac:dyDescent="0.2">
      <c r="A13" s="8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3"/>
      <c r="O13" s="142"/>
      <c r="P13" s="142"/>
      <c r="Q13" s="142"/>
      <c r="R13" s="142"/>
      <c r="S13" s="142"/>
      <c r="T13" s="142"/>
      <c r="U13" s="142"/>
      <c r="V13" s="142"/>
      <c r="W13" s="142"/>
      <c r="X13" s="253"/>
      <c r="Y13" s="142"/>
      <c r="Z13" s="143"/>
      <c r="AA13" s="142"/>
      <c r="AB13" s="138"/>
      <c r="AC13" s="138"/>
      <c r="AD13" s="300"/>
    </row>
    <row r="14" spans="1:34" x14ac:dyDescent="0.2">
      <c r="A14" s="82" t="s">
        <v>100</v>
      </c>
      <c r="B14" s="142">
        <v>4119766.4270911189</v>
      </c>
      <c r="C14" s="142">
        <v>4380793.8631953187</v>
      </c>
      <c r="D14" s="142">
        <v>7793262.2648442406</v>
      </c>
      <c r="E14" s="142">
        <v>6385241.4878615635</v>
      </c>
      <c r="F14" s="142">
        <v>5446133.5764157735</v>
      </c>
      <c r="G14" s="142">
        <v>2807442.1595177408</v>
      </c>
      <c r="H14" s="142">
        <v>2265864.9653869797</v>
      </c>
      <c r="I14" s="142">
        <v>5323635.098384914</v>
      </c>
      <c r="J14" s="142">
        <v>3112809.5907170386</v>
      </c>
      <c r="K14" s="142">
        <v>6814725.0837359941</v>
      </c>
      <c r="L14" s="142">
        <v>7357325.3644646844</v>
      </c>
      <c r="M14" s="142">
        <v>4872201.0041409722</v>
      </c>
      <c r="N14" s="143">
        <v>7155044.9567078259</v>
      </c>
      <c r="O14" s="142">
        <v>10460258.894110493</v>
      </c>
      <c r="P14" s="142">
        <v>10405077.361367609</v>
      </c>
      <c r="Q14" s="142">
        <v>6302179.168771754</v>
      </c>
      <c r="R14" s="142">
        <v>5517586.2288231505</v>
      </c>
      <c r="S14" s="142">
        <v>5922841.0658307327</v>
      </c>
      <c r="T14" s="142">
        <f>T15</f>
        <v>5714740.0000163522</v>
      </c>
      <c r="U14" s="142">
        <f>U15</f>
        <v>5802915.7300289441</v>
      </c>
      <c r="V14" s="142">
        <f>V15</f>
        <v>2955614.9579661889</v>
      </c>
      <c r="W14" s="142">
        <v>5760657.998913208</v>
      </c>
      <c r="X14" s="253">
        <f>+X15</f>
        <v>6639284.8564947098</v>
      </c>
      <c r="Y14" s="142">
        <f>+Y15</f>
        <v>7337883.6886313977</v>
      </c>
      <c r="Z14" s="143">
        <v>7477017.0019700835</v>
      </c>
      <c r="AA14" s="142">
        <v>11371152.359173845</v>
      </c>
      <c r="AB14" s="138">
        <f>+IFERROR((AA14/O14-1)*100,"-")</f>
        <v>8.7081349924925675</v>
      </c>
      <c r="AC14" s="138">
        <f>+IFERROR((SUM(Z14:AA14)/SUM(N14:O14)-1)*100,"-")</f>
        <v>6.9988319291371948</v>
      </c>
      <c r="AD14" s="300"/>
      <c r="AE14" s="328"/>
    </row>
    <row r="15" spans="1:34" x14ac:dyDescent="0.2">
      <c r="A15" s="82" t="s">
        <v>101</v>
      </c>
      <c r="B15" s="142">
        <v>4119766.4270911189</v>
      </c>
      <c r="C15" s="142">
        <v>4380793.8631953187</v>
      </c>
      <c r="D15" s="142">
        <v>7793262.2648442406</v>
      </c>
      <c r="E15" s="142">
        <v>6385241.4878615635</v>
      </c>
      <c r="F15" s="142">
        <v>5446133.5764157735</v>
      </c>
      <c r="G15" s="142">
        <v>2807442.1595177408</v>
      </c>
      <c r="H15" s="142">
        <v>2265864.9653869797</v>
      </c>
      <c r="I15" s="142">
        <v>5323635.098384914</v>
      </c>
      <c r="J15" s="142">
        <v>3112809.5907170386</v>
      </c>
      <c r="K15" s="142">
        <v>6814725.0837359941</v>
      </c>
      <c r="L15" s="142">
        <v>7357325.3644646844</v>
      </c>
      <c r="M15" s="142">
        <v>4872201.0041409722</v>
      </c>
      <c r="N15" s="143">
        <v>7155044.9567078259</v>
      </c>
      <c r="O15" s="142">
        <v>10460258.894110493</v>
      </c>
      <c r="P15" s="142">
        <v>10405077.361367609</v>
      </c>
      <c r="Q15" s="142">
        <v>6302179.168771754</v>
      </c>
      <c r="R15" s="142">
        <v>5517586.2288231505</v>
      </c>
      <c r="S15" s="142">
        <v>5922841.0658307327</v>
      </c>
      <c r="T15" s="142">
        <v>5714740.0000163522</v>
      </c>
      <c r="U15" s="142">
        <v>5802915.7300289441</v>
      </c>
      <c r="V15" s="142">
        <v>2955614.9579661889</v>
      </c>
      <c r="W15" s="142">
        <v>5760657.998913208</v>
      </c>
      <c r="X15" s="253">
        <v>6639284.8564947098</v>
      </c>
      <c r="Y15" s="142">
        <v>7337883.6886313977</v>
      </c>
      <c r="Z15" s="143">
        <v>7477017.0019700835</v>
      </c>
      <c r="AA15" s="142">
        <v>11371152.359173845</v>
      </c>
      <c r="AB15" s="138">
        <f>+IFERROR((AA15/O15-1)*100,"-")</f>
        <v>8.7081349924925675</v>
      </c>
      <c r="AC15" s="138">
        <f>+IFERROR((SUM(Z15:AA15)/SUM(N15:O15)-1)*100,"-")</f>
        <v>6.9988319291371948</v>
      </c>
      <c r="AD15" s="300"/>
      <c r="AE15" s="328"/>
    </row>
    <row r="16" spans="1:34" x14ac:dyDescent="0.2">
      <c r="A16" s="8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3"/>
      <c r="O16" s="142"/>
      <c r="P16" s="142"/>
      <c r="Q16" s="142"/>
      <c r="R16" s="142"/>
      <c r="S16" s="142"/>
      <c r="T16" s="142"/>
      <c r="U16" s="142"/>
      <c r="V16" s="142"/>
      <c r="W16" s="142"/>
      <c r="X16" s="253"/>
      <c r="Y16" s="142"/>
      <c r="Z16" s="143"/>
      <c r="AA16" s="142"/>
      <c r="AB16" s="138"/>
      <c r="AC16" s="138"/>
      <c r="AD16" s="300"/>
      <c r="AE16" s="328"/>
    </row>
    <row r="17" spans="1:31" x14ac:dyDescent="0.2">
      <c r="A17" s="82" t="s">
        <v>102</v>
      </c>
      <c r="B17" s="142">
        <v>104389185.52886225</v>
      </c>
      <c r="C17" s="142">
        <v>96571840.750466481</v>
      </c>
      <c r="D17" s="142">
        <v>105505942.72854155</v>
      </c>
      <c r="E17" s="142">
        <v>78815579.30743055</v>
      </c>
      <c r="F17" s="142">
        <v>79834584.80719237</v>
      </c>
      <c r="G17" s="142">
        <v>81700282.555274352</v>
      </c>
      <c r="H17" s="142">
        <v>64764631.609327309</v>
      </c>
      <c r="I17" s="142">
        <v>83497682.66563423</v>
      </c>
      <c r="J17" s="142">
        <v>68814763.159531474</v>
      </c>
      <c r="K17" s="142">
        <v>92734829.170921817</v>
      </c>
      <c r="L17" s="142">
        <v>93131049.739074484</v>
      </c>
      <c r="M17" s="142">
        <v>78848811.119138956</v>
      </c>
      <c r="N17" s="143">
        <v>120952474.82625259</v>
      </c>
      <c r="O17" s="142">
        <v>99072282.597707838</v>
      </c>
      <c r="P17" s="142">
        <v>99821646.893188477</v>
      </c>
      <c r="Q17" s="142">
        <v>84943964.667651296</v>
      </c>
      <c r="R17" s="142">
        <v>85543499.823532969</v>
      </c>
      <c r="S17" s="142">
        <v>81955799.228614792</v>
      </c>
      <c r="T17" s="142">
        <f>+T18+T19</f>
        <v>91116147.844236925</v>
      </c>
      <c r="U17" s="142">
        <f>+U18+U19</f>
        <v>83570537.841398567</v>
      </c>
      <c r="V17" s="142">
        <f>+V18+V19</f>
        <v>86727072.216423929</v>
      </c>
      <c r="W17" s="142">
        <v>87624685.998506472</v>
      </c>
      <c r="X17" s="253">
        <f>+X18+X19</f>
        <v>79924784.659185648</v>
      </c>
      <c r="Y17" s="142">
        <f>+Y18+Y19</f>
        <v>103836524.82724625</v>
      </c>
      <c r="Z17" s="143">
        <v>119932761.12877402</v>
      </c>
      <c r="AA17" s="142">
        <v>131784102.41719601</v>
      </c>
      <c r="AB17" s="138">
        <f>+IFERROR((AA17/O17-1)*100,"-")</f>
        <v>33.018134801958212</v>
      </c>
      <c r="AC17" s="138">
        <f>+IFERROR((SUM(Z17:AA17)/SUM(N17:O17)-1)*100,"-")</f>
        <v>14.403881859959423</v>
      </c>
      <c r="AD17" s="300"/>
      <c r="AE17" s="328"/>
    </row>
    <row r="18" spans="1:31" x14ac:dyDescent="0.2">
      <c r="A18" s="82" t="s">
        <v>101</v>
      </c>
      <c r="B18" s="142">
        <v>101822769.41285639</v>
      </c>
      <c r="C18" s="207">
        <v>94408718.595547244</v>
      </c>
      <c r="D18" s="207">
        <v>103562799.0978514</v>
      </c>
      <c r="E18" s="207">
        <v>76689120.239882827</v>
      </c>
      <c r="F18" s="207">
        <v>77451484.128044054</v>
      </c>
      <c r="G18" s="207">
        <v>79133866.439268485</v>
      </c>
      <c r="H18" s="207">
        <v>61831584.619606309</v>
      </c>
      <c r="I18" s="207">
        <v>80711288.025399283</v>
      </c>
      <c r="J18" s="207">
        <v>63676358.138239264</v>
      </c>
      <c r="K18" s="207">
        <v>87968627.8126252</v>
      </c>
      <c r="L18" s="207">
        <v>89464741.001923233</v>
      </c>
      <c r="M18" s="207">
        <v>74449240.634557456</v>
      </c>
      <c r="N18" s="143">
        <v>118606037.23447579</v>
      </c>
      <c r="O18" s="142">
        <v>93206188.618265837</v>
      </c>
      <c r="P18" s="142">
        <v>92855660.292601109</v>
      </c>
      <c r="Q18" s="142">
        <v>77400681.093312085</v>
      </c>
      <c r="R18" s="142">
        <v>76744358.854369968</v>
      </c>
      <c r="S18" s="142">
        <v>73091177.98540628</v>
      </c>
      <c r="T18" s="142">
        <v>83519189.509985819</v>
      </c>
      <c r="U18" s="142">
        <v>73909521.014306054</v>
      </c>
      <c r="V18" s="142">
        <v>76346798.941277087</v>
      </c>
      <c r="W18" s="142">
        <v>78433103.3421188</v>
      </c>
      <c r="X18" s="253">
        <v>70405653.980220884</v>
      </c>
      <c r="Y18" s="142">
        <v>93366280.335689709</v>
      </c>
      <c r="Z18" s="143">
        <v>106443091.4136492</v>
      </c>
      <c r="AA18" s="142">
        <v>118307704.73969968</v>
      </c>
      <c r="AB18" s="138">
        <f>+IFERROR((AA18/O18-1)*100,"-")</f>
        <v>26.931168942267682</v>
      </c>
      <c r="AC18" s="138">
        <f>+IFERROR((SUM(Z18:AA18)/SUM(N18:O18)-1)*100,"-")</f>
        <v>6.1085096710151721</v>
      </c>
      <c r="AD18" s="300"/>
      <c r="AE18" s="328"/>
    </row>
    <row r="19" spans="1:31" x14ac:dyDescent="0.2">
      <c r="A19" s="82" t="s">
        <v>103</v>
      </c>
      <c r="B19" s="142">
        <v>2566416.1160058738</v>
      </c>
      <c r="C19" s="207">
        <v>2163122.1549192364</v>
      </c>
      <c r="D19" s="207">
        <v>1943143.6306901616</v>
      </c>
      <c r="E19" s="207">
        <v>2126459.0675477241</v>
      </c>
      <c r="F19" s="207">
        <v>2383100.6791483113</v>
      </c>
      <c r="G19" s="207">
        <v>2566416.1160058738</v>
      </c>
      <c r="H19" s="207">
        <v>2933046.9897209988</v>
      </c>
      <c r="I19" s="207">
        <v>2786394.6402349486</v>
      </c>
      <c r="J19" s="207">
        <v>5138405.0212922171</v>
      </c>
      <c r="K19" s="207">
        <v>4766201.3582966225</v>
      </c>
      <c r="L19" s="207">
        <v>3666308.7371512484</v>
      </c>
      <c r="M19" s="207">
        <v>4399570.4845814984</v>
      </c>
      <c r="N19" s="143">
        <v>2346437.5917767989</v>
      </c>
      <c r="O19" s="142">
        <v>5866093.9794419976</v>
      </c>
      <c r="P19" s="142">
        <v>6965986.6005873717</v>
      </c>
      <c r="Q19" s="142">
        <v>7543283.5743392073</v>
      </c>
      <c r="R19" s="142">
        <v>8799140.9691629969</v>
      </c>
      <c r="S19" s="142">
        <v>8864621.2432085183</v>
      </c>
      <c r="T19" s="142">
        <v>7596958.3342511011</v>
      </c>
      <c r="U19" s="142">
        <v>9661016.8270925116</v>
      </c>
      <c r="V19" s="142">
        <v>10380273.275146844</v>
      </c>
      <c r="W19" s="142">
        <v>9191582.6563876662</v>
      </c>
      <c r="X19" s="253">
        <v>9519130.6789647583</v>
      </c>
      <c r="Y19" s="142">
        <v>10470244.491556536</v>
      </c>
      <c r="Z19" s="143">
        <v>13489669.715124818</v>
      </c>
      <c r="AA19" s="142">
        <v>13476397.677496329</v>
      </c>
      <c r="AB19" s="138">
        <f>+IFERROR((AA19/O19-1)*100,"-")</f>
        <v>129.73374999999999</v>
      </c>
      <c r="AC19" s="138">
        <f>+IFERROR((SUM(Z19:AA19)/SUM(N19:O19)-1)*100,"-")</f>
        <v>228.35267857142853</v>
      </c>
      <c r="AD19" s="300"/>
      <c r="AE19" s="328"/>
    </row>
    <row r="20" spans="1:31" x14ac:dyDescent="0.2">
      <c r="A20" s="8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3"/>
      <c r="O20" s="142"/>
      <c r="P20" s="142"/>
      <c r="Q20" s="142"/>
      <c r="R20" s="142"/>
      <c r="S20" s="142"/>
      <c r="T20" s="142"/>
      <c r="U20" s="142"/>
      <c r="V20" s="142"/>
      <c r="W20" s="142"/>
      <c r="X20" s="253"/>
      <c r="Y20" s="142"/>
      <c r="Z20" s="143"/>
      <c r="AA20" s="142"/>
      <c r="AB20" s="138"/>
      <c r="AC20" s="138"/>
      <c r="AD20" s="300"/>
      <c r="AE20" s="328"/>
    </row>
    <row r="21" spans="1:31" x14ac:dyDescent="0.2">
      <c r="A21" s="82" t="s">
        <v>104</v>
      </c>
      <c r="B21" s="142">
        <v>4292592.9955479577</v>
      </c>
      <c r="C21" s="142">
        <v>4505009.6958197057</v>
      </c>
      <c r="D21" s="142">
        <v>4013903.5809234753</v>
      </c>
      <c r="E21" s="142">
        <v>4801318.4294205662</v>
      </c>
      <c r="F21" s="142">
        <v>5395004.9219939113</v>
      </c>
      <c r="G21" s="142">
        <v>4891347.4297234789</v>
      </c>
      <c r="H21" s="142">
        <v>5599042.2934085485</v>
      </c>
      <c r="I21" s="142">
        <v>4912833.7345683724</v>
      </c>
      <c r="J21" s="142">
        <v>4731307.5525860153</v>
      </c>
      <c r="K21" s="142">
        <v>4814328.139640362</v>
      </c>
      <c r="L21" s="142">
        <v>4540975.4889042387</v>
      </c>
      <c r="M21" s="142">
        <v>4898526.1725723846</v>
      </c>
      <c r="N21" s="143">
        <v>4245287.8564339057</v>
      </c>
      <c r="O21" s="142">
        <v>4353535.442379592</v>
      </c>
      <c r="P21" s="142">
        <v>4756433.8594805207</v>
      </c>
      <c r="Q21" s="142">
        <v>5459877.5328774927</v>
      </c>
      <c r="R21" s="142">
        <v>4869485.8687643781</v>
      </c>
      <c r="S21" s="142">
        <v>4726905.2910345867</v>
      </c>
      <c r="T21" s="142">
        <f>T22+T23</f>
        <v>4692955.4910737053</v>
      </c>
      <c r="U21" s="142">
        <f>U22+U23</f>
        <v>5031005.3351952797</v>
      </c>
      <c r="V21" s="142">
        <f>V22+V23</f>
        <v>5159478.6421923134</v>
      </c>
      <c r="W21" s="142">
        <v>5313689.3344060704</v>
      </c>
      <c r="X21" s="253">
        <f>+X22+X23</f>
        <v>4764814.7434495483</v>
      </c>
      <c r="Y21" s="142">
        <f>+Y22+Y23</f>
        <v>5079920.511393059</v>
      </c>
      <c r="Z21" s="143">
        <v>4859977.498377569</v>
      </c>
      <c r="AA21" s="142">
        <v>6307557.9794287346</v>
      </c>
      <c r="AB21" s="138">
        <f>+IFERROR((AA21/O21-1)*100,"-")</f>
        <v>44.883579401413968</v>
      </c>
      <c r="AC21" s="138">
        <f>+IFERROR((SUM(Z21:AA21)/SUM(N21:O21)-1)*100,"-")</f>
        <v>29.872833639310258</v>
      </c>
      <c r="AD21" s="300"/>
      <c r="AE21" s="328"/>
    </row>
    <row r="22" spans="1:31" x14ac:dyDescent="0.2">
      <c r="A22" s="82" t="s">
        <v>101</v>
      </c>
      <c r="B22" s="142">
        <v>1674737.8196823574</v>
      </c>
      <c r="C22" s="207">
        <v>1538107.1631720262</v>
      </c>
      <c r="D22" s="207">
        <v>1396048.4050578757</v>
      </c>
      <c r="E22" s="207">
        <v>1485368.5399908065</v>
      </c>
      <c r="F22" s="207">
        <v>1555483.9973910316</v>
      </c>
      <c r="G22" s="207">
        <v>1400873.8619026793</v>
      </c>
      <c r="H22" s="207">
        <v>1410474.0120235891</v>
      </c>
      <c r="I22" s="207">
        <v>1596883.8451386131</v>
      </c>
      <c r="J22" s="207">
        <v>1240833.9847652151</v>
      </c>
      <c r="K22" s="207">
        <v>1672901.9286016421</v>
      </c>
      <c r="L22" s="207">
        <v>1574072.9562565587</v>
      </c>
      <c r="M22" s="207">
        <v>1582576.2831426251</v>
      </c>
      <c r="N22" s="143">
        <v>1801956.3589593458</v>
      </c>
      <c r="O22" s="142">
        <v>1561156.5881229518</v>
      </c>
      <c r="P22" s="142">
        <v>1440483.9700507615</v>
      </c>
      <c r="Q22" s="142">
        <v>1620356.6082746128</v>
      </c>
      <c r="R22" s="142">
        <v>1553535.9793346182</v>
      </c>
      <c r="S22" s="142">
        <v>1585479.0799958671</v>
      </c>
      <c r="T22" s="142">
        <v>1551529.2800349856</v>
      </c>
      <c r="U22" s="142">
        <v>1540531.7673744797</v>
      </c>
      <c r="V22" s="142">
        <v>1319957.717589434</v>
      </c>
      <c r="W22" s="142">
        <v>1997739.4449763109</v>
      </c>
      <c r="X22" s="253">
        <v>1623388.5324108279</v>
      </c>
      <c r="Y22" s="142">
        <v>1589446.9435722595</v>
      </c>
      <c r="Z22" s="143">
        <v>1893074.965729889</v>
      </c>
      <c r="AA22" s="142">
        <v>2991608.0899989749</v>
      </c>
      <c r="AB22" s="138">
        <f>+IFERROR((AA22/O22-1)*100,"-")</f>
        <v>91.627676093396815</v>
      </c>
      <c r="AC22" s="138">
        <f>+IFERROR((SUM(Z22:AA22)/SUM(N22:O22)-1)*100,"-")</f>
        <v>45.242908358656805</v>
      </c>
      <c r="AD22" s="300"/>
      <c r="AE22" s="328"/>
    </row>
    <row r="23" spans="1:31" x14ac:dyDescent="0.2">
      <c r="A23" s="82" t="s">
        <v>103</v>
      </c>
      <c r="B23" s="142">
        <v>2617855.1758655999</v>
      </c>
      <c r="C23" s="207">
        <v>2966902.53264768</v>
      </c>
      <c r="D23" s="207">
        <v>2617855.1758655999</v>
      </c>
      <c r="E23" s="207">
        <v>3315949.8894297597</v>
      </c>
      <c r="F23" s="207">
        <v>3839520.9246028797</v>
      </c>
      <c r="G23" s="207">
        <v>3490473.5678208</v>
      </c>
      <c r="H23" s="207">
        <v>4188568.2813849598</v>
      </c>
      <c r="I23" s="207">
        <v>3315949.8894297597</v>
      </c>
      <c r="J23" s="207">
        <v>3490473.5678208</v>
      </c>
      <c r="K23" s="207">
        <v>3141426.2110387199</v>
      </c>
      <c r="L23" s="207">
        <v>2966902.53264768</v>
      </c>
      <c r="M23" s="207">
        <v>3315949.8894297597</v>
      </c>
      <c r="N23" s="143">
        <v>2443331.49747456</v>
      </c>
      <c r="O23" s="142">
        <v>2792378.8542566397</v>
      </c>
      <c r="P23" s="142">
        <v>3315949.8894297597</v>
      </c>
      <c r="Q23" s="142">
        <v>3839520.9246028797</v>
      </c>
      <c r="R23" s="142">
        <v>3315949.8894297597</v>
      </c>
      <c r="S23" s="142">
        <v>3141426.2110387199</v>
      </c>
      <c r="T23" s="142">
        <v>3141426.2110387199</v>
      </c>
      <c r="U23" s="142">
        <v>3490473.5678208</v>
      </c>
      <c r="V23" s="142">
        <v>3839520.9246028797</v>
      </c>
      <c r="W23" s="142">
        <v>3315949.8894297597</v>
      </c>
      <c r="X23" s="253">
        <v>3141426.2110387199</v>
      </c>
      <c r="Y23" s="142">
        <v>3490473.5678208</v>
      </c>
      <c r="Z23" s="143">
        <v>2966902.53264768</v>
      </c>
      <c r="AA23" s="142">
        <v>3315949.8894297597</v>
      </c>
      <c r="AB23" s="138">
        <f>+IFERROR((AA23/O23-1)*100,"-")</f>
        <v>18.75</v>
      </c>
      <c r="AC23" s="138">
        <f>+IFERROR((SUM(Z23:AA23)/SUM(N23:O23)-1)*100,"-")</f>
        <v>19.999999999999996</v>
      </c>
      <c r="AD23" s="300"/>
      <c r="AE23" s="328"/>
    </row>
    <row r="24" spans="1:31" x14ac:dyDescent="0.2">
      <c r="A24" s="8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3"/>
      <c r="O24" s="142"/>
      <c r="P24" s="142"/>
      <c r="Q24" s="142"/>
      <c r="R24" s="142"/>
      <c r="S24" s="142"/>
      <c r="T24" s="142"/>
      <c r="U24" s="142"/>
      <c r="V24" s="142"/>
      <c r="W24" s="142"/>
      <c r="X24" s="253"/>
      <c r="Y24" s="142"/>
      <c r="Z24" s="143"/>
      <c r="AA24" s="142"/>
      <c r="AB24" s="138"/>
      <c r="AC24" s="138"/>
      <c r="AD24" s="300"/>
      <c r="AE24" s="328"/>
    </row>
    <row r="25" spans="1:31" x14ac:dyDescent="0.2">
      <c r="A25" s="82" t="s">
        <v>105</v>
      </c>
      <c r="B25" s="142">
        <v>105831058.98465748</v>
      </c>
      <c r="C25" s="142">
        <v>98281799.070119619</v>
      </c>
      <c r="D25" s="142">
        <v>98957004.414732307</v>
      </c>
      <c r="E25" s="142">
        <v>82459720.257968098</v>
      </c>
      <c r="F25" s="142">
        <v>79808564.879405826</v>
      </c>
      <c r="G25" s="142">
        <v>79180195.465337157</v>
      </c>
      <c r="H25" s="142">
        <v>78437132.443812966</v>
      </c>
      <c r="I25" s="142">
        <v>79066163.392464429</v>
      </c>
      <c r="J25" s="142">
        <v>70192292.324697584</v>
      </c>
      <c r="K25" s="142">
        <v>84800199.666091532</v>
      </c>
      <c r="L25" s="142">
        <v>92538396.484231129</v>
      </c>
      <c r="M25" s="142">
        <v>106179735.37346303</v>
      </c>
      <c r="N25" s="143">
        <v>90083375.106998727</v>
      </c>
      <c r="O25" s="142">
        <v>85388793.084154651</v>
      </c>
      <c r="P25" s="142">
        <v>93648601.794004202</v>
      </c>
      <c r="Q25" s="142">
        <v>92058803.835794568</v>
      </c>
      <c r="R25" s="142">
        <v>94712364.375658095</v>
      </c>
      <c r="S25" s="142">
        <v>86494374.623024911</v>
      </c>
      <c r="T25" s="142">
        <f>+T26+T27</f>
        <v>82356012.942233205</v>
      </c>
      <c r="U25" s="142">
        <f>+U26+U27</f>
        <v>81470392.12662062</v>
      </c>
      <c r="V25" s="142">
        <f>+V26+V27</f>
        <v>72942997.167331934</v>
      </c>
      <c r="W25" s="142">
        <v>90614257.512797505</v>
      </c>
      <c r="X25" s="253">
        <f>+X26+X27</f>
        <v>98532634.868777767</v>
      </c>
      <c r="Y25" s="142">
        <f>+Y26+Y27</f>
        <v>95392135.566599965</v>
      </c>
      <c r="Z25" s="143">
        <v>101772428.13932966</v>
      </c>
      <c r="AA25" s="142">
        <v>105056402.07348432</v>
      </c>
      <c r="AB25" s="138">
        <f>+IFERROR((AA25/O25-1)*100,"-")</f>
        <v>23.033009694780816</v>
      </c>
      <c r="AC25" s="138">
        <f>+IFERROR((SUM(Z25:AA25)/SUM(N25:O25)-1)*100,"-")</f>
        <v>17.869877795948664</v>
      </c>
      <c r="AD25" s="300"/>
      <c r="AE25" s="328"/>
    </row>
    <row r="26" spans="1:31" x14ac:dyDescent="0.2">
      <c r="A26" s="82" t="s">
        <v>101</v>
      </c>
      <c r="B26" s="142">
        <v>94965571.799807668</v>
      </c>
      <c r="C26" s="207">
        <v>87263276.854497284</v>
      </c>
      <c r="D26" s="207">
        <v>89162762.445290223</v>
      </c>
      <c r="E26" s="207">
        <v>71747268.103890821</v>
      </c>
      <c r="F26" s="207">
        <v>66800587.263740562</v>
      </c>
      <c r="G26" s="207">
        <v>65407042.69580923</v>
      </c>
      <c r="H26" s="207">
        <v>63745769.48964984</v>
      </c>
      <c r="I26" s="207">
        <v>64986940.561391436</v>
      </c>
      <c r="J26" s="207">
        <v>56419139.555169664</v>
      </c>
      <c r="K26" s="207">
        <v>72251327.142743871</v>
      </c>
      <c r="L26" s="207">
        <v>81519874.268608794</v>
      </c>
      <c r="M26" s="207">
        <v>94549073.034750566</v>
      </c>
      <c r="N26" s="143">
        <v>81513413.383736908</v>
      </c>
      <c r="O26" s="142">
        <v>75900621.17625764</v>
      </c>
      <c r="P26" s="142">
        <v>83854359.824562117</v>
      </c>
      <c r="Q26" s="142">
        <v>81040281.620172232</v>
      </c>
      <c r="R26" s="142">
        <v>83387772.098490685</v>
      </c>
      <c r="S26" s="142">
        <v>73945502.09967725</v>
      </c>
      <c r="T26" s="142">
        <v>69348035.326567933</v>
      </c>
      <c r="U26" s="142">
        <v>68615449.541727886</v>
      </c>
      <c r="V26" s="142">
        <v>59781984.52089414</v>
      </c>
      <c r="W26" s="142">
        <v>78065384.989449844</v>
      </c>
      <c r="X26" s="253">
        <v>86748937.499292761</v>
      </c>
      <c r="Y26" s="142">
        <v>82843263.043252304</v>
      </c>
      <c r="Z26" s="143">
        <v>92284256.231432647</v>
      </c>
      <c r="AA26" s="142">
        <v>94037879.857861981</v>
      </c>
      <c r="AB26" s="138">
        <f>+IFERROR((AA26/O26-1)*100,"-")</f>
        <v>23.896060928784379</v>
      </c>
      <c r="AC26" s="138">
        <f>+IFERROR((SUM(Z26:AA26)/SUM(N26:O26)-1)*100,"-")</f>
        <v>18.364373678690281</v>
      </c>
      <c r="AD26" s="300"/>
    </row>
    <row r="27" spans="1:31" x14ac:dyDescent="0.2">
      <c r="A27" s="82" t="s">
        <v>103</v>
      </c>
      <c r="B27" s="142">
        <v>10865487.184849808</v>
      </c>
      <c r="C27" s="207">
        <v>11018522.215622341</v>
      </c>
      <c r="D27" s="207">
        <v>9794241.9694420807</v>
      </c>
      <c r="E27" s="207">
        <v>10712452.154077277</v>
      </c>
      <c r="F27" s="207">
        <v>13007977.615665264</v>
      </c>
      <c r="G27" s="207">
        <v>13773152.769527927</v>
      </c>
      <c r="H27" s="207">
        <v>14691362.954163121</v>
      </c>
      <c r="I27" s="207">
        <v>14079222.831072992</v>
      </c>
      <c r="J27" s="207">
        <v>13773152.769527927</v>
      </c>
      <c r="K27" s="207">
        <v>12548872.523347666</v>
      </c>
      <c r="L27" s="207">
        <v>11018522.215622341</v>
      </c>
      <c r="M27" s="207">
        <v>11630662.338712471</v>
      </c>
      <c r="N27" s="143">
        <v>8569961.7232618202</v>
      </c>
      <c r="O27" s="142">
        <v>9488171.907897016</v>
      </c>
      <c r="P27" s="142">
        <v>9794241.9694420807</v>
      </c>
      <c r="Q27" s="142">
        <v>11018522.215622341</v>
      </c>
      <c r="R27" s="142">
        <v>11324592.277167406</v>
      </c>
      <c r="S27" s="142">
        <v>12548872.523347666</v>
      </c>
      <c r="T27" s="142">
        <v>13007977.615665264</v>
      </c>
      <c r="U27" s="142">
        <v>12854942.584892731</v>
      </c>
      <c r="V27" s="142">
        <v>13161012.646437796</v>
      </c>
      <c r="W27" s="142">
        <v>12548872.523347666</v>
      </c>
      <c r="X27" s="253">
        <v>11783697.369485004</v>
      </c>
      <c r="Y27" s="142">
        <v>12548872.523347666</v>
      </c>
      <c r="Z27" s="143">
        <v>9488171.907897016</v>
      </c>
      <c r="AA27" s="142">
        <v>11018522.215622341</v>
      </c>
      <c r="AB27" s="138">
        <f>+IFERROR((AA27/O27-1)*100,"-")</f>
        <v>16.129032258064523</v>
      </c>
      <c r="AC27" s="138">
        <f>+IFERROR((SUM(Z27:AA27)/SUM(N27:O27)-1)*100,"-")</f>
        <v>13.559322033898313</v>
      </c>
      <c r="AD27" s="300"/>
    </row>
    <row r="28" spans="1:31" x14ac:dyDescent="0.2">
      <c r="A28" s="8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3"/>
      <c r="O28" s="142"/>
      <c r="P28" s="142"/>
      <c r="Q28" s="142"/>
      <c r="R28" s="142"/>
      <c r="S28" s="142"/>
      <c r="T28" s="142"/>
      <c r="U28" s="142"/>
      <c r="V28" s="142"/>
      <c r="W28" s="142"/>
      <c r="X28" s="253"/>
      <c r="Y28" s="142"/>
      <c r="Z28" s="143"/>
      <c r="AA28" s="142"/>
      <c r="AB28" s="138"/>
      <c r="AC28" s="138"/>
      <c r="AD28" s="300"/>
    </row>
    <row r="29" spans="1:31" x14ac:dyDescent="0.2">
      <c r="A29" s="440" t="s">
        <v>106</v>
      </c>
      <c r="B29" s="442">
        <v>292779023.56225926</v>
      </c>
      <c r="C29" s="442">
        <f t="shared" ref="C29:I29" si="4">+SUM(C31,C33)</f>
        <v>31890565.089125317</v>
      </c>
      <c r="D29" s="442">
        <f t="shared" si="4"/>
        <v>9093124.1482416559</v>
      </c>
      <c r="E29" s="442">
        <f t="shared" si="4"/>
        <v>466019031.96227962</v>
      </c>
      <c r="F29" s="442">
        <f t="shared" si="4"/>
        <v>701192624.94126964</v>
      </c>
      <c r="G29" s="442">
        <f t="shared" si="4"/>
        <v>241983653.85477656</v>
      </c>
      <c r="H29" s="442">
        <f t="shared" si="4"/>
        <v>25656327.491936233</v>
      </c>
      <c r="I29" s="442">
        <f t="shared" si="4"/>
        <v>589877.1114405141</v>
      </c>
      <c r="J29" s="442">
        <v>0</v>
      </c>
      <c r="K29" s="442">
        <v>2354390.2061833967</v>
      </c>
      <c r="L29" s="442">
        <v>369755817.48159832</v>
      </c>
      <c r="M29" s="442">
        <v>440849504.50186932</v>
      </c>
      <c r="N29" s="441">
        <f>N31+N33</f>
        <v>128743080.87929451</v>
      </c>
      <c r="O29" s="442">
        <f>+O31+O33</f>
        <v>14034515.753859578</v>
      </c>
      <c r="P29" s="442">
        <f>+P31+P33</f>
        <v>0</v>
      </c>
      <c r="Q29" s="442">
        <f>+Q31+Q33</f>
        <v>47328736.721434034</v>
      </c>
      <c r="R29" s="442">
        <f>+R31+R33</f>
        <v>447533938.18719763</v>
      </c>
      <c r="S29" s="442">
        <f>+S31+S33</f>
        <v>289672420.34377247</v>
      </c>
      <c r="T29" s="442">
        <f>+T31</f>
        <v>85326444.988611028</v>
      </c>
      <c r="U29" s="442">
        <f>+U31</f>
        <v>1496027.3072449977</v>
      </c>
      <c r="V29" s="442">
        <f>+V31</f>
        <v>29847.867142882991</v>
      </c>
      <c r="W29" s="442">
        <f>+W31+W33</f>
        <v>896681.45258396352</v>
      </c>
      <c r="X29" s="442">
        <f>+X31+X33</f>
        <v>299347637.61409539</v>
      </c>
      <c r="Y29" s="442">
        <f>+Y31+Y33</f>
        <v>126919311.36582971</v>
      </c>
      <c r="Z29" s="441">
        <v>2226647.4766993518</v>
      </c>
      <c r="AA29" s="442">
        <v>0</v>
      </c>
      <c r="AB29" s="443">
        <f>+IFERROR((AA29/O29-1)*100,"-")</f>
        <v>-100</v>
      </c>
      <c r="AC29" s="443">
        <f>+IFERROR((SUM(Z29:AA29)/SUM(N29:O29)-1)*100,"-")</f>
        <v>-98.44047838792217</v>
      </c>
      <c r="AD29" s="300"/>
    </row>
    <row r="30" spans="1:31" x14ac:dyDescent="0.2">
      <c r="A30" s="8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3"/>
      <c r="O30" s="142"/>
      <c r="P30" s="142"/>
      <c r="Q30" s="142"/>
      <c r="R30" s="142"/>
      <c r="S30" s="142"/>
      <c r="T30" s="142"/>
      <c r="U30" s="142"/>
      <c r="V30" s="142"/>
      <c r="W30" s="142"/>
      <c r="X30" s="253"/>
      <c r="Y30" s="142"/>
      <c r="Z30" s="143"/>
      <c r="AA30" s="142"/>
      <c r="AB30" s="138"/>
      <c r="AC30" s="138"/>
      <c r="AD30" s="300"/>
    </row>
    <row r="31" spans="1:31" x14ac:dyDescent="0.2">
      <c r="A31" s="82" t="s">
        <v>107</v>
      </c>
      <c r="B31" s="142">
        <v>292734607.63608903</v>
      </c>
      <c r="C31" s="207">
        <v>31890565.089125317</v>
      </c>
      <c r="D31" s="207">
        <v>9093124.1482416559</v>
      </c>
      <c r="E31" s="207">
        <v>466019031.96227962</v>
      </c>
      <c r="F31" s="207">
        <v>701192624.94126964</v>
      </c>
      <c r="G31" s="207">
        <v>241983653.85477656</v>
      </c>
      <c r="H31" s="207">
        <v>25656327.491936233</v>
      </c>
      <c r="I31" s="207">
        <v>589877.1114405141</v>
      </c>
      <c r="J31" s="207">
        <v>0</v>
      </c>
      <c r="K31" s="207">
        <v>2354390.2061833967</v>
      </c>
      <c r="L31" s="207">
        <v>369755817.48159832</v>
      </c>
      <c r="M31" s="207">
        <v>440849504.50186932</v>
      </c>
      <c r="N31" s="206">
        <v>128743080.87929451</v>
      </c>
      <c r="O31" s="207">
        <v>14034515.753859578</v>
      </c>
      <c r="P31" s="207">
        <v>0</v>
      </c>
      <c r="Q31" s="207">
        <v>47328736.721434034</v>
      </c>
      <c r="R31" s="207">
        <v>447533938.18719763</v>
      </c>
      <c r="S31" s="207">
        <v>289672420.34377247</v>
      </c>
      <c r="T31" s="207">
        <v>85326444.988611028</v>
      </c>
      <c r="U31" s="207">
        <v>1496027.3072449977</v>
      </c>
      <c r="V31" s="207">
        <v>29847.867142882991</v>
      </c>
      <c r="W31" s="207">
        <v>896681.45258396352</v>
      </c>
      <c r="X31" s="252">
        <v>299347637.61409539</v>
      </c>
      <c r="Y31" s="207">
        <v>126919311.36582971</v>
      </c>
      <c r="Z31" s="206">
        <v>2226647.4766993518</v>
      </c>
      <c r="AA31" s="207">
        <v>0</v>
      </c>
      <c r="AB31" s="138">
        <f>+IFERROR((AA31/O31-1)*100,"-")</f>
        <v>-100</v>
      </c>
      <c r="AC31" s="138">
        <f>+IFERROR((SUM(Z31:AA31)/SUM(N31:O31)-1)*100,"-")</f>
        <v>-98.44047838792217</v>
      </c>
      <c r="AD31" s="300"/>
    </row>
    <row r="32" spans="1:31" x14ac:dyDescent="0.2">
      <c r="A32" s="82"/>
      <c r="B32" s="142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6"/>
      <c r="O32" s="207"/>
      <c r="P32" s="207"/>
      <c r="Q32" s="207"/>
      <c r="R32" s="207"/>
      <c r="S32" s="207"/>
      <c r="T32" s="207"/>
      <c r="U32" s="207"/>
      <c r="V32" s="207"/>
      <c r="W32" s="207"/>
      <c r="X32" s="252"/>
      <c r="Y32" s="207"/>
      <c r="Z32" s="206"/>
      <c r="AA32" s="207"/>
      <c r="AB32" s="138"/>
      <c r="AC32" s="138"/>
      <c r="AD32" s="300"/>
    </row>
    <row r="33" spans="1:30" x14ac:dyDescent="0.2">
      <c r="A33" s="82" t="s">
        <v>108</v>
      </c>
      <c r="B33" s="142">
        <v>44415.92617021277</v>
      </c>
      <c r="C33" s="207">
        <v>0</v>
      </c>
      <c r="D33" s="207">
        <v>0</v>
      </c>
      <c r="E33" s="207">
        <v>0</v>
      </c>
      <c r="F33" s="207">
        <v>0</v>
      </c>
      <c r="G33" s="207">
        <v>0</v>
      </c>
      <c r="H33" s="207">
        <v>0</v>
      </c>
      <c r="I33" s="207">
        <v>0</v>
      </c>
      <c r="J33" s="207">
        <v>0</v>
      </c>
      <c r="K33" s="207">
        <v>0</v>
      </c>
      <c r="L33" s="207">
        <v>0</v>
      </c>
      <c r="M33" s="207">
        <v>0</v>
      </c>
      <c r="N33" s="206">
        <v>0</v>
      </c>
      <c r="O33" s="207">
        <v>0</v>
      </c>
      <c r="P33" s="207">
        <v>0</v>
      </c>
      <c r="Q33" s="207">
        <v>0</v>
      </c>
      <c r="R33" s="207">
        <v>0</v>
      </c>
      <c r="S33" s="207">
        <v>0</v>
      </c>
      <c r="T33" s="207">
        <v>0</v>
      </c>
      <c r="U33" s="207">
        <v>0</v>
      </c>
      <c r="V33" s="207">
        <v>0</v>
      </c>
      <c r="W33" s="207">
        <v>0</v>
      </c>
      <c r="X33" s="252">
        <v>0</v>
      </c>
      <c r="Y33" s="207">
        <v>0</v>
      </c>
      <c r="Z33" s="206">
        <v>0</v>
      </c>
      <c r="AA33" s="207">
        <v>0</v>
      </c>
      <c r="AB33" s="138" t="str">
        <f>+IFERROR((AA33/O33-1)*100,"-")</f>
        <v>-</v>
      </c>
      <c r="AC33" s="138" t="str">
        <f>+IFERROR((SUM(Z33:AA33)/SUM(N33:O33)-1)*100,"-")</f>
        <v>-</v>
      </c>
      <c r="AD33" s="300"/>
    </row>
    <row r="34" spans="1:30" x14ac:dyDescent="0.2">
      <c r="A34" s="83"/>
      <c r="B34" s="8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352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352"/>
      <c r="AA34" s="224"/>
      <c r="AB34" s="481"/>
      <c r="AC34" s="481"/>
      <c r="AD34" s="300"/>
    </row>
    <row r="35" spans="1:30" s="81" customFormat="1" x14ac:dyDescent="0.2">
      <c r="A35" s="79" t="s">
        <v>205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80"/>
      <c r="AC35" s="80"/>
      <c r="AD35" s="300"/>
    </row>
    <row r="36" spans="1:30" x14ac:dyDescent="0.2">
      <c r="A36" s="3" t="s">
        <v>207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233"/>
      <c r="AA36" s="233"/>
      <c r="AB36" s="76"/>
      <c r="AC36" s="76"/>
      <c r="AD36" s="300"/>
    </row>
    <row r="37" spans="1:30" x14ac:dyDescent="0.2">
      <c r="A37" s="75"/>
      <c r="B37" s="310"/>
      <c r="C37" s="13"/>
      <c r="D37" s="13"/>
      <c r="E37" s="13"/>
      <c r="F37" s="13"/>
      <c r="G37" s="13"/>
      <c r="H37" s="13"/>
      <c r="I37" s="13"/>
      <c r="J37" s="328"/>
      <c r="K37" s="13"/>
      <c r="L37" s="13"/>
      <c r="M37" s="459"/>
      <c r="N37" s="13"/>
      <c r="O37" s="13"/>
      <c r="P37" s="13"/>
      <c r="Q37" s="13"/>
      <c r="Y37" s="13"/>
      <c r="Z37" s="233"/>
      <c r="AA37" s="233"/>
      <c r="AB37" s="76"/>
      <c r="AC37" s="76"/>
      <c r="AD37" s="300"/>
    </row>
    <row r="38" spans="1:30" x14ac:dyDescent="0.2">
      <c r="A38" s="26"/>
      <c r="M38" s="459"/>
      <c r="Y38" s="13"/>
      <c r="Z38" s="233"/>
      <c r="AA38" s="233"/>
      <c r="AB38" s="233"/>
      <c r="AC38" s="233"/>
      <c r="AD38" s="300"/>
    </row>
    <row r="39" spans="1:30" x14ac:dyDescent="0.2">
      <c r="B39" s="300"/>
      <c r="C39" s="233"/>
      <c r="J39" s="233"/>
      <c r="V39" s="233"/>
      <c r="W39" s="233"/>
      <c r="X39" s="233"/>
      <c r="Y39" s="233"/>
      <c r="Z39" s="233"/>
      <c r="AA39" s="233"/>
      <c r="AB39" s="328"/>
    </row>
    <row r="40" spans="1:30" x14ac:dyDescent="0.2">
      <c r="B40" s="300"/>
      <c r="C40" s="233"/>
      <c r="D40" s="329"/>
      <c r="E40" s="330"/>
    </row>
    <row r="41" spans="1:30" x14ac:dyDescent="0.2">
      <c r="B41" s="300"/>
      <c r="J41" s="233"/>
      <c r="N41" s="468"/>
      <c r="V41" s="233"/>
      <c r="W41" s="233"/>
      <c r="X41" s="233"/>
      <c r="Y41" s="233"/>
      <c r="Z41" s="233"/>
      <c r="AA41" s="233"/>
      <c r="AB41" s="328"/>
    </row>
    <row r="42" spans="1:30" x14ac:dyDescent="0.2">
      <c r="B42" s="300"/>
      <c r="C42" s="257"/>
      <c r="D42" s="327"/>
      <c r="M42" s="257"/>
      <c r="N42" s="257"/>
    </row>
    <row r="43" spans="1:30" x14ac:dyDescent="0.2">
      <c r="B43" s="300"/>
      <c r="C43" s="257"/>
      <c r="D43" s="327"/>
    </row>
    <row r="44" spans="1:30" x14ac:dyDescent="0.2">
      <c r="B44" s="326"/>
      <c r="C44" s="257"/>
      <c r="D44" s="327"/>
      <c r="M44" s="233"/>
    </row>
    <row r="45" spans="1:30" x14ac:dyDescent="0.2">
      <c r="D45" s="327"/>
      <c r="M45" s="468"/>
      <c r="N45" s="468"/>
    </row>
    <row r="46" spans="1:30" x14ac:dyDescent="0.2">
      <c r="D46" s="329"/>
      <c r="M46" s="257"/>
      <c r="N46" s="257"/>
    </row>
    <row r="52" spans="10:28" x14ac:dyDescent="0.2">
      <c r="J52" s="233"/>
      <c r="V52" s="233"/>
      <c r="W52" s="233"/>
      <c r="X52" s="233"/>
      <c r="Y52" s="233"/>
      <c r="Z52" s="233"/>
      <c r="AA52" s="233"/>
      <c r="AB52" s="328"/>
    </row>
    <row r="53" spans="10:28" x14ac:dyDescent="0.2">
      <c r="V53" s="233"/>
      <c r="W53" s="233"/>
      <c r="X53" s="233"/>
      <c r="Y53" s="233"/>
      <c r="Z53" s="233"/>
      <c r="AA53" s="233"/>
    </row>
    <row r="54" spans="10:28" x14ac:dyDescent="0.2">
      <c r="V54" s="233"/>
      <c r="W54" s="233"/>
      <c r="X54" s="233"/>
      <c r="Y54" s="233"/>
      <c r="Z54" s="233"/>
      <c r="AA54" s="233"/>
    </row>
  </sheetData>
  <mergeCells count="4">
    <mergeCell ref="N7:Y7"/>
    <mergeCell ref="Z7:AB7"/>
    <mergeCell ref="A7:A8"/>
    <mergeCell ref="B7:M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showGridLines="0" zoomScaleNormal="100" workbookViewId="0">
      <pane xSplit="1" ySplit="8" topLeftCell="N9" activePane="bottomRight" state="frozen"/>
      <selection activeCell="AR52" sqref="AR52"/>
      <selection pane="topRight" activeCell="AR52" sqref="AR52"/>
      <selection pane="bottomLeft" activeCell="AR52" sqref="AR52"/>
      <selection pane="bottomRight" activeCell="AA9" sqref="AA9"/>
    </sheetView>
  </sheetViews>
  <sheetFormatPr baseColWidth="10" defaultColWidth="9.140625" defaultRowHeight="15" x14ac:dyDescent="0.25"/>
  <cols>
    <col min="1" max="1" width="25.140625" customWidth="1"/>
    <col min="2" max="2" width="8.42578125" bestFit="1" customWidth="1"/>
    <col min="3" max="3" width="6.85546875" bestFit="1" customWidth="1"/>
    <col min="4" max="4" width="7" style="299" customWidth="1"/>
    <col min="5" max="5" width="8.42578125" style="299" bestFit="1" customWidth="1"/>
    <col min="6" max="6" width="8.28515625" style="299" bestFit="1" customWidth="1"/>
    <col min="7" max="7" width="8" style="299" bestFit="1" customWidth="1"/>
    <col min="8" max="9" width="7" style="299" customWidth="1"/>
    <col min="10" max="10" width="5.85546875" style="299" bestFit="1" customWidth="1"/>
    <col min="11" max="11" width="7" style="299" customWidth="1"/>
    <col min="12" max="12" width="8.28515625" style="299" bestFit="1" customWidth="1"/>
    <col min="13" max="14" width="8" style="299" bestFit="1" customWidth="1"/>
    <col min="15" max="17" width="7" style="299" customWidth="1"/>
    <col min="18" max="19" width="8.28515625" style="299" bestFit="1" customWidth="1"/>
    <col min="20" max="20" width="7.7109375" style="299" bestFit="1" customWidth="1"/>
    <col min="21" max="21" width="7" style="299" customWidth="1"/>
    <col min="22" max="22" width="6.85546875" style="299" bestFit="1" customWidth="1"/>
    <col min="23" max="23" width="7" style="299" customWidth="1"/>
    <col min="24" max="24" width="8.42578125" style="299" bestFit="1" customWidth="1"/>
    <col min="25" max="25" width="7.7109375" style="299" bestFit="1" customWidth="1"/>
    <col min="26" max="26" width="6.5703125" style="299" bestFit="1" customWidth="1"/>
    <col min="27" max="27" width="6.85546875" style="299" bestFit="1" customWidth="1"/>
    <col min="28" max="28" width="13.28515625" bestFit="1" customWidth="1"/>
  </cols>
  <sheetData>
    <row r="1" spans="1:29" x14ac:dyDescent="0.25">
      <c r="A1" s="29" t="s">
        <v>199</v>
      </c>
    </row>
    <row r="2" spans="1:29" x14ac:dyDescent="0.25">
      <c r="A2" s="29"/>
    </row>
    <row r="3" spans="1:29" x14ac:dyDescent="0.25">
      <c r="A3" s="29"/>
    </row>
    <row r="4" spans="1:29" x14ac:dyDescent="0.25">
      <c r="A4" s="14" t="s">
        <v>109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29" ht="15" customHeight="1" x14ac:dyDescent="0.25">
      <c r="A5" s="14" t="s">
        <v>252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 x14ac:dyDescent="0.25">
      <c r="A6" s="14" t="s">
        <v>212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15" customHeight="1" x14ac:dyDescent="0.25">
      <c r="A7" s="588" t="s">
        <v>0</v>
      </c>
      <c r="B7" s="556">
        <v>2018</v>
      </c>
      <c r="C7" s="557"/>
      <c r="D7" s="557"/>
      <c r="E7" s="557"/>
      <c r="F7" s="557"/>
      <c r="G7" s="557"/>
      <c r="H7" s="557"/>
      <c r="I7" s="557"/>
      <c r="J7" s="557"/>
      <c r="K7" s="557"/>
      <c r="L7" s="557"/>
      <c r="M7" s="557"/>
      <c r="N7" s="552">
        <v>2019</v>
      </c>
      <c r="O7" s="553"/>
      <c r="P7" s="553"/>
      <c r="Q7" s="553"/>
      <c r="R7" s="553"/>
      <c r="S7" s="553"/>
      <c r="T7" s="553"/>
      <c r="U7" s="553"/>
      <c r="V7" s="553"/>
      <c r="W7" s="553"/>
      <c r="X7" s="553"/>
      <c r="Y7" s="553"/>
      <c r="Z7" s="556">
        <v>2020</v>
      </c>
      <c r="AA7" s="557"/>
      <c r="AB7" s="558"/>
    </row>
    <row r="8" spans="1:29" ht="25.5" x14ac:dyDescent="0.25">
      <c r="A8" s="589"/>
      <c r="B8" s="429" t="s">
        <v>1</v>
      </c>
      <c r="C8" s="436" t="s">
        <v>2</v>
      </c>
      <c r="D8" s="423" t="s">
        <v>3</v>
      </c>
      <c r="E8" s="423" t="s">
        <v>4</v>
      </c>
      <c r="F8" s="423" t="s">
        <v>5</v>
      </c>
      <c r="G8" s="423" t="s">
        <v>6</v>
      </c>
      <c r="H8" s="423" t="s">
        <v>7</v>
      </c>
      <c r="I8" s="423" t="s">
        <v>8</v>
      </c>
      <c r="J8" s="423" t="s">
        <v>9</v>
      </c>
      <c r="K8" s="423" t="s">
        <v>10</v>
      </c>
      <c r="L8" s="423" t="s">
        <v>11</v>
      </c>
      <c r="M8" s="424" t="s">
        <v>12</v>
      </c>
      <c r="N8" s="423" t="s">
        <v>1</v>
      </c>
      <c r="O8" s="433" t="s">
        <v>2</v>
      </c>
      <c r="P8" s="423" t="s">
        <v>3</v>
      </c>
      <c r="Q8" s="433" t="s">
        <v>4</v>
      </c>
      <c r="R8" s="456" t="s">
        <v>5</v>
      </c>
      <c r="S8" s="463" t="s">
        <v>6</v>
      </c>
      <c r="T8" s="464" t="s">
        <v>7</v>
      </c>
      <c r="U8" s="467" t="s">
        <v>8</v>
      </c>
      <c r="V8" s="472" t="s">
        <v>9</v>
      </c>
      <c r="W8" s="485" t="s">
        <v>10</v>
      </c>
      <c r="X8" s="499" t="s">
        <v>11</v>
      </c>
      <c r="Y8" s="511" t="s">
        <v>12</v>
      </c>
      <c r="Z8" s="512" t="s">
        <v>1</v>
      </c>
      <c r="AA8" s="512" t="s">
        <v>2</v>
      </c>
      <c r="AB8" s="512" t="s">
        <v>276</v>
      </c>
    </row>
    <row r="9" spans="1:29" x14ac:dyDescent="0.25">
      <c r="A9" s="91" t="s">
        <v>13</v>
      </c>
      <c r="B9" s="234">
        <f t="shared" ref="B9:P9" si="0">SUM(B10,B18)</f>
        <v>208.94</v>
      </c>
      <c r="C9" s="66">
        <f t="shared" si="0"/>
        <v>54.2</v>
      </c>
      <c r="D9" s="66">
        <f t="shared" si="0"/>
        <v>61.960000000000008</v>
      </c>
      <c r="E9" s="66">
        <f t="shared" si="0"/>
        <v>347.12</v>
      </c>
      <c r="F9" s="66">
        <f t="shared" si="0"/>
        <v>506.51</v>
      </c>
      <c r="G9" s="66">
        <f t="shared" si="0"/>
        <v>216.34999999999997</v>
      </c>
      <c r="H9" s="66">
        <f t="shared" si="0"/>
        <v>39.180000000000007</v>
      </c>
      <c r="I9" s="66">
        <f t="shared" si="0"/>
        <v>28.400000000000002</v>
      </c>
      <c r="J9" s="66">
        <f t="shared" si="0"/>
        <v>15.1</v>
      </c>
      <c r="K9" s="66">
        <f t="shared" si="0"/>
        <v>33.97</v>
      </c>
      <c r="L9" s="66">
        <f t="shared" si="0"/>
        <v>243.53000000000003</v>
      </c>
      <c r="M9" s="66">
        <f t="shared" si="0"/>
        <v>297.71000000000004</v>
      </c>
      <c r="N9" s="234">
        <f t="shared" si="0"/>
        <v>139.77000000000001</v>
      </c>
      <c r="O9" s="66">
        <f t="shared" si="0"/>
        <v>99.8</v>
      </c>
      <c r="P9" s="66">
        <f t="shared" si="0"/>
        <v>66.36999999999999</v>
      </c>
      <c r="Q9" s="66">
        <f t="shared" ref="Q9:Y9" si="1">SUM(Q10,Q18)</f>
        <v>70.33</v>
      </c>
      <c r="R9" s="66">
        <f t="shared" si="1"/>
        <v>325.03999999999996</v>
      </c>
      <c r="S9" s="66">
        <f t="shared" si="1"/>
        <v>235.20000000000002</v>
      </c>
      <c r="T9" s="66">
        <f t="shared" si="1"/>
        <v>103.53999999999999</v>
      </c>
      <c r="U9" s="66">
        <f t="shared" si="1"/>
        <v>42.429999999999993</v>
      </c>
      <c r="V9" s="66">
        <f t="shared" si="1"/>
        <v>32.470000000000006</v>
      </c>
      <c r="W9" s="66">
        <f t="shared" si="1"/>
        <v>41.52</v>
      </c>
      <c r="X9" s="66">
        <f t="shared" si="1"/>
        <v>223.9</v>
      </c>
      <c r="Y9" s="66">
        <f t="shared" si="1"/>
        <v>107.32</v>
      </c>
      <c r="Z9" s="234">
        <v>45.5</v>
      </c>
      <c r="AA9" s="66">
        <v>73.959999999999994</v>
      </c>
      <c r="AB9" s="86">
        <f>+IFERROR((AA9/O9-1)*100,"-")</f>
        <v>-25.891783567134276</v>
      </c>
      <c r="AC9" s="299"/>
    </row>
    <row r="10" spans="1:29" x14ac:dyDescent="0.25">
      <c r="A10" s="92" t="s">
        <v>234</v>
      </c>
      <c r="B10" s="235">
        <f t="shared" ref="B10:F10" si="2">SUM(B11:B12,B15)</f>
        <v>23.21</v>
      </c>
      <c r="C10" s="236">
        <f t="shared" si="2"/>
        <v>36.68</v>
      </c>
      <c r="D10" s="236">
        <f t="shared" si="2"/>
        <v>56.680000000000007</v>
      </c>
      <c r="E10" s="236">
        <f t="shared" si="2"/>
        <v>47.13</v>
      </c>
      <c r="F10" s="236">
        <f t="shared" si="2"/>
        <v>37.85</v>
      </c>
      <c r="G10" s="236">
        <f t="shared" ref="G10:M10" si="3">SUM(G11:G12,G15)</f>
        <v>44.76</v>
      </c>
      <c r="H10" s="236">
        <f t="shared" si="3"/>
        <v>23.800000000000004</v>
      </c>
      <c r="I10" s="236">
        <f t="shared" si="3"/>
        <v>28.05</v>
      </c>
      <c r="J10" s="236">
        <f t="shared" si="3"/>
        <v>15.1</v>
      </c>
      <c r="K10" s="236">
        <f t="shared" si="3"/>
        <v>32.75</v>
      </c>
      <c r="L10" s="236">
        <f t="shared" si="3"/>
        <v>30.75</v>
      </c>
      <c r="M10" s="236">
        <f t="shared" si="3"/>
        <v>19.04</v>
      </c>
      <c r="N10" s="235">
        <v>61.57</v>
      </c>
      <c r="O10" s="236">
        <f>SUM(O11:O12,O15)</f>
        <v>91.77</v>
      </c>
      <c r="P10" s="236">
        <f>SUM(P11:P12,P15)</f>
        <v>66.36999999999999</v>
      </c>
      <c r="Q10" s="236">
        <f>SUM(Q11:Q12,Q15)</f>
        <v>40.229999999999997</v>
      </c>
      <c r="R10" s="236">
        <f t="shared" ref="R10:Y10" si="4">SUM(R11:R12,R15)</f>
        <v>33.409999999999997</v>
      </c>
      <c r="S10" s="236">
        <f t="shared" si="4"/>
        <v>51.37</v>
      </c>
      <c r="T10" s="236">
        <f t="shared" si="4"/>
        <v>48.73</v>
      </c>
      <c r="U10" s="236">
        <f t="shared" si="4"/>
        <v>41.599999999999994</v>
      </c>
      <c r="V10" s="236">
        <f t="shared" si="4"/>
        <v>32.450000000000003</v>
      </c>
      <c r="W10" s="236">
        <f t="shared" si="4"/>
        <v>40.840000000000003</v>
      </c>
      <c r="X10" s="236">
        <f t="shared" si="4"/>
        <v>32.06</v>
      </c>
      <c r="Y10" s="236">
        <f t="shared" si="4"/>
        <v>27.32</v>
      </c>
      <c r="Z10" s="235">
        <v>44.12</v>
      </c>
      <c r="AA10" s="236">
        <v>73.959999999999994</v>
      </c>
      <c r="AB10" s="353">
        <f>+IFERROR((AA10/O10-1)*100,"-")</f>
        <v>-19.407213686389891</v>
      </c>
      <c r="AC10" s="299"/>
    </row>
    <row r="11" spans="1:29" x14ac:dyDescent="0.25">
      <c r="A11" s="93" t="s">
        <v>15</v>
      </c>
      <c r="B11" s="115">
        <v>3.97</v>
      </c>
      <c r="C11" s="28">
        <v>4.45</v>
      </c>
      <c r="D11" s="28">
        <v>8.06</v>
      </c>
      <c r="E11" s="28">
        <v>6.54</v>
      </c>
      <c r="F11" s="28">
        <v>5.67</v>
      </c>
      <c r="G11" s="28">
        <v>3.13</v>
      </c>
      <c r="H11" s="28">
        <v>3.01</v>
      </c>
      <c r="I11" s="28">
        <v>6.37</v>
      </c>
      <c r="J11" s="28">
        <v>4.3899999999999997</v>
      </c>
      <c r="K11" s="28">
        <v>7.42</v>
      </c>
      <c r="L11" s="28">
        <v>7.66</v>
      </c>
      <c r="M11" s="28">
        <v>4.72</v>
      </c>
      <c r="N11" s="115">
        <v>7.17</v>
      </c>
      <c r="O11" s="28">
        <v>9.48</v>
      </c>
      <c r="P11" s="28">
        <v>8.86</v>
      </c>
      <c r="Q11" s="28">
        <v>6.58</v>
      </c>
      <c r="R11" s="28">
        <v>6.36</v>
      </c>
      <c r="S11" s="28">
        <v>7.32</v>
      </c>
      <c r="T11" s="28">
        <v>6.7</v>
      </c>
      <c r="U11" s="28">
        <v>7.18</v>
      </c>
      <c r="V11" s="28">
        <v>4.6900000000000004</v>
      </c>
      <c r="W11" s="28">
        <v>7.52</v>
      </c>
      <c r="X11" s="28">
        <v>7.97</v>
      </c>
      <c r="Y11" s="28">
        <v>5.97</v>
      </c>
      <c r="Z11" s="115">
        <v>7.25</v>
      </c>
      <c r="AA11" s="28">
        <v>12.25</v>
      </c>
      <c r="AB11" s="106">
        <f>+IFERROR((AA11/O11-1)*100,"-")</f>
        <v>29.219409282700415</v>
      </c>
      <c r="AC11" s="299"/>
    </row>
    <row r="12" spans="1:29" x14ac:dyDescent="0.25">
      <c r="A12" s="93" t="s">
        <v>16</v>
      </c>
      <c r="B12" s="115">
        <f t="shared" ref="B12:D12" si="5">SUM(B13:B14)</f>
        <v>18.3</v>
      </c>
      <c r="C12" s="28">
        <f t="shared" si="5"/>
        <v>31.3</v>
      </c>
      <c r="D12" s="28">
        <f t="shared" si="5"/>
        <v>47.84</v>
      </c>
      <c r="E12" s="28">
        <f>SUM(E13:E14)</f>
        <v>39.42</v>
      </c>
      <c r="F12" s="28">
        <f>SUM(F13:F14)</f>
        <v>31.18</v>
      </c>
      <c r="G12" s="28">
        <f>SUM(G13:G14)</f>
        <v>40.669999999999995</v>
      </c>
      <c r="H12" s="28">
        <v>19.62</v>
      </c>
      <c r="I12" s="28">
        <f>SUM(I13:I14)</f>
        <v>20.62</v>
      </c>
      <c r="J12" s="28">
        <f>SUM(J13:J14)</f>
        <v>9.77</v>
      </c>
      <c r="K12" s="28">
        <f>SUM(K13:K14)</f>
        <v>24.39</v>
      </c>
      <c r="L12" s="28">
        <f>SUM(L13:L14)</f>
        <v>20.67</v>
      </c>
      <c r="M12" s="28">
        <f>SUM(M13:M14)</f>
        <v>12.870000000000001</v>
      </c>
      <c r="N12" s="115">
        <v>53</v>
      </c>
      <c r="O12" s="28">
        <f t="shared" ref="O12:Y12" si="6">SUM(O13:O14)</f>
        <v>81.429999999999993</v>
      </c>
      <c r="P12" s="28">
        <f t="shared" si="6"/>
        <v>56.62</v>
      </c>
      <c r="Q12" s="28">
        <f t="shared" si="6"/>
        <v>32.69</v>
      </c>
      <c r="R12" s="28">
        <f t="shared" si="6"/>
        <v>26.08</v>
      </c>
      <c r="S12" s="28">
        <f t="shared" si="6"/>
        <v>42.93</v>
      </c>
      <c r="T12" s="28">
        <f t="shared" si="6"/>
        <v>41.199999999999996</v>
      </c>
      <c r="U12" s="28">
        <f t="shared" si="6"/>
        <v>33.549999999999997</v>
      </c>
      <c r="V12" s="28">
        <f t="shared" si="6"/>
        <v>26.73</v>
      </c>
      <c r="W12" s="28">
        <f t="shared" si="6"/>
        <v>31.990000000000002</v>
      </c>
      <c r="X12" s="28">
        <f t="shared" si="6"/>
        <v>23.03</v>
      </c>
      <c r="Y12" s="28">
        <f t="shared" si="6"/>
        <v>20.53</v>
      </c>
      <c r="Z12" s="115">
        <v>36.049999999999997</v>
      </c>
      <c r="AA12" s="28">
        <v>59.39</v>
      </c>
      <c r="AB12" s="106">
        <f>+IFERROR((AA12/O12-1)*100,"-")</f>
        <v>-27.066191821196117</v>
      </c>
      <c r="AC12" s="299"/>
    </row>
    <row r="13" spans="1:29" x14ac:dyDescent="0.25">
      <c r="A13" s="94" t="s">
        <v>17</v>
      </c>
      <c r="B13" s="115">
        <v>18.09</v>
      </c>
      <c r="C13" s="28">
        <v>31.12</v>
      </c>
      <c r="D13" s="28">
        <v>47.67</v>
      </c>
      <c r="E13" s="28">
        <v>39.21</v>
      </c>
      <c r="F13" s="28">
        <v>30.97</v>
      </c>
      <c r="G13" s="28">
        <v>40.44</v>
      </c>
      <c r="H13" s="28">
        <v>19.34</v>
      </c>
      <c r="I13" s="28">
        <v>20.350000000000001</v>
      </c>
      <c r="J13" s="28">
        <v>9.41</v>
      </c>
      <c r="K13" s="28">
        <v>24</v>
      </c>
      <c r="L13" s="28">
        <v>20.32</v>
      </c>
      <c r="M13" s="28">
        <v>12.48</v>
      </c>
      <c r="N13" s="115">
        <v>52.78</v>
      </c>
      <c r="O13" s="28">
        <v>80.989999999999995</v>
      </c>
      <c r="P13" s="28">
        <v>56.19</v>
      </c>
      <c r="Q13" s="28">
        <v>32.25</v>
      </c>
      <c r="R13" s="28">
        <v>25.54</v>
      </c>
      <c r="S13" s="28">
        <v>42.43</v>
      </c>
      <c r="T13" s="28">
        <v>40.76</v>
      </c>
      <c r="U13" s="28">
        <v>32.89</v>
      </c>
      <c r="V13" s="28">
        <v>26.03</v>
      </c>
      <c r="W13" s="28">
        <v>31.42</v>
      </c>
      <c r="X13" s="28">
        <v>22.39</v>
      </c>
      <c r="Y13" s="28">
        <v>19.78</v>
      </c>
      <c r="Z13" s="115">
        <v>35.159999999999997</v>
      </c>
      <c r="AA13" s="28">
        <v>58.55</v>
      </c>
      <c r="AB13" s="106">
        <f>+IFERROR((AA13/O13-1)*100,"-")</f>
        <v>-27.70712433633782</v>
      </c>
      <c r="AC13" s="299"/>
    </row>
    <row r="14" spans="1:29" x14ac:dyDescent="0.25">
      <c r="A14" s="94" t="s">
        <v>18</v>
      </c>
      <c r="B14" s="115">
        <v>0.21</v>
      </c>
      <c r="C14" s="28">
        <v>0.18</v>
      </c>
      <c r="D14" s="28">
        <v>0.17</v>
      </c>
      <c r="E14" s="28">
        <v>0.21</v>
      </c>
      <c r="F14" s="28">
        <v>0.21</v>
      </c>
      <c r="G14" s="28">
        <v>0.23</v>
      </c>
      <c r="H14" s="28">
        <v>0.28000000000000003</v>
      </c>
      <c r="I14" s="28">
        <v>0.27</v>
      </c>
      <c r="J14" s="28">
        <v>0.36</v>
      </c>
      <c r="K14" s="28">
        <v>0.39</v>
      </c>
      <c r="L14" s="28">
        <v>0.35</v>
      </c>
      <c r="M14" s="28">
        <v>0.39</v>
      </c>
      <c r="N14" s="115">
        <v>0.22</v>
      </c>
      <c r="O14" s="28">
        <v>0.44</v>
      </c>
      <c r="P14" s="28">
        <v>0.43</v>
      </c>
      <c r="Q14" s="28">
        <v>0.44</v>
      </c>
      <c r="R14" s="28">
        <v>0.54</v>
      </c>
      <c r="S14" s="28">
        <v>0.5</v>
      </c>
      <c r="T14" s="28">
        <v>0.44</v>
      </c>
      <c r="U14" s="28">
        <v>0.66</v>
      </c>
      <c r="V14" s="28">
        <v>0.7</v>
      </c>
      <c r="W14" s="28">
        <v>0.56999999999999995</v>
      </c>
      <c r="X14" s="28">
        <v>0.64</v>
      </c>
      <c r="Y14" s="28">
        <v>0.75</v>
      </c>
      <c r="Z14" s="115">
        <v>0.89</v>
      </c>
      <c r="AA14" s="28">
        <v>0.84</v>
      </c>
      <c r="AB14" s="106">
        <f>+IFERROR((AA14/O14-1)*100,"-")</f>
        <v>90.909090909090892</v>
      </c>
      <c r="AC14" s="299"/>
    </row>
    <row r="15" spans="1:29" x14ac:dyDescent="0.25">
      <c r="A15" s="93" t="s">
        <v>19</v>
      </c>
      <c r="B15" s="115">
        <f t="shared" ref="B15:D15" si="7">SUM(B16:B17)</f>
        <v>0.94</v>
      </c>
      <c r="C15" s="28">
        <f t="shared" si="7"/>
        <v>0.93</v>
      </c>
      <c r="D15" s="28">
        <f t="shared" si="7"/>
        <v>0.78</v>
      </c>
      <c r="E15" s="28">
        <f>SUM(E16:E17)</f>
        <v>1.17</v>
      </c>
      <c r="F15" s="28">
        <f>SUM(F16:F17)</f>
        <v>1</v>
      </c>
      <c r="G15" s="28">
        <f>SUM(G16:G17)</f>
        <v>0.96</v>
      </c>
      <c r="H15" s="28">
        <v>1.17</v>
      </c>
      <c r="I15" s="28">
        <f>SUM(I16:I17)</f>
        <v>1.06</v>
      </c>
      <c r="J15" s="28">
        <f>SUM(J16:J17)</f>
        <v>0.94</v>
      </c>
      <c r="K15" s="28">
        <f>SUM(K16:K17)</f>
        <v>0.94</v>
      </c>
      <c r="L15" s="28">
        <f>SUM(L16:L17)</f>
        <v>2.42</v>
      </c>
      <c r="M15" s="28">
        <f>SUM(M16:M17)</f>
        <v>1.45</v>
      </c>
      <c r="N15" s="115">
        <v>1.4000000000000001</v>
      </c>
      <c r="O15" s="28">
        <f t="shared" ref="O15:Y15" si="8">SUM(O16:O17)</f>
        <v>0.86</v>
      </c>
      <c r="P15" s="28">
        <f t="shared" si="8"/>
        <v>0.89</v>
      </c>
      <c r="Q15" s="28">
        <f t="shared" si="8"/>
        <v>0.96</v>
      </c>
      <c r="R15" s="28">
        <f t="shared" si="8"/>
        <v>0.97</v>
      </c>
      <c r="S15" s="28">
        <f t="shared" si="8"/>
        <v>1.1199999999999999</v>
      </c>
      <c r="T15" s="28">
        <f t="shared" si="8"/>
        <v>0.83</v>
      </c>
      <c r="U15" s="28">
        <f t="shared" si="8"/>
        <v>0.87</v>
      </c>
      <c r="V15" s="28">
        <f t="shared" si="8"/>
        <v>1.03</v>
      </c>
      <c r="W15" s="28">
        <f t="shared" si="8"/>
        <v>1.33</v>
      </c>
      <c r="X15" s="28">
        <f t="shared" si="8"/>
        <v>1.06</v>
      </c>
      <c r="Y15" s="28">
        <f t="shared" si="8"/>
        <v>0.82000000000000006</v>
      </c>
      <c r="Z15" s="115">
        <v>0.82000000000000006</v>
      </c>
      <c r="AA15" s="28">
        <v>2.3199999999999998</v>
      </c>
      <c r="AB15" s="106">
        <f>+IFERROR((AA15/O15-1)*100,"-")</f>
        <v>169.76744186046511</v>
      </c>
      <c r="AC15" s="299"/>
    </row>
    <row r="16" spans="1:29" x14ac:dyDescent="0.25">
      <c r="A16" s="94" t="s">
        <v>17</v>
      </c>
      <c r="B16" s="115">
        <v>0.6</v>
      </c>
      <c r="C16" s="28">
        <v>0.54</v>
      </c>
      <c r="D16" s="28">
        <v>0.44</v>
      </c>
      <c r="E16" s="28">
        <v>0.74</v>
      </c>
      <c r="F16" s="28">
        <v>0.5</v>
      </c>
      <c r="G16" s="28">
        <v>0.51</v>
      </c>
      <c r="H16" s="28">
        <v>0.63</v>
      </c>
      <c r="I16" s="28">
        <v>0.63</v>
      </c>
      <c r="J16" s="28">
        <v>0.49</v>
      </c>
      <c r="K16" s="28">
        <v>0.53</v>
      </c>
      <c r="L16" s="28">
        <v>2.0299999999999998</v>
      </c>
      <c r="M16" s="28">
        <v>1.02</v>
      </c>
      <c r="N16" s="115">
        <v>1.08</v>
      </c>
      <c r="O16" s="28">
        <v>0.5</v>
      </c>
      <c r="P16" s="28">
        <v>0.46</v>
      </c>
      <c r="Q16" s="28">
        <v>0.46</v>
      </c>
      <c r="R16" s="28">
        <v>0.54</v>
      </c>
      <c r="S16" s="28">
        <v>0.71</v>
      </c>
      <c r="T16" s="28">
        <v>0.42</v>
      </c>
      <c r="U16" s="28">
        <v>0.42</v>
      </c>
      <c r="V16" s="28">
        <v>0.53</v>
      </c>
      <c r="W16" s="28">
        <v>0.9</v>
      </c>
      <c r="X16" s="28">
        <v>0.65</v>
      </c>
      <c r="Y16" s="28">
        <v>0.37</v>
      </c>
      <c r="Z16" s="115">
        <v>0.44</v>
      </c>
      <c r="AA16" s="28">
        <v>1.89</v>
      </c>
      <c r="AB16" s="106">
        <f>+IFERROR((AA16/O16-1)*100,"-")</f>
        <v>278</v>
      </c>
      <c r="AC16" s="299"/>
    </row>
    <row r="17" spans="1:29" x14ac:dyDescent="0.25">
      <c r="A17" s="94" t="s">
        <v>18</v>
      </c>
      <c r="B17" s="115">
        <v>0.34</v>
      </c>
      <c r="C17" s="28">
        <v>0.39</v>
      </c>
      <c r="D17" s="28">
        <v>0.34</v>
      </c>
      <c r="E17" s="28">
        <v>0.43</v>
      </c>
      <c r="F17" s="28">
        <v>0.5</v>
      </c>
      <c r="G17" s="28">
        <v>0.45</v>
      </c>
      <c r="H17" s="28">
        <v>0.54</v>
      </c>
      <c r="I17" s="28">
        <v>0.43</v>
      </c>
      <c r="J17" s="28">
        <v>0.45</v>
      </c>
      <c r="K17" s="28">
        <v>0.41</v>
      </c>
      <c r="L17" s="28">
        <v>0.39</v>
      </c>
      <c r="M17" s="28">
        <v>0.43</v>
      </c>
      <c r="N17" s="115">
        <v>0.32</v>
      </c>
      <c r="O17" s="28">
        <v>0.36</v>
      </c>
      <c r="P17" s="28">
        <v>0.43</v>
      </c>
      <c r="Q17" s="28">
        <v>0.5</v>
      </c>
      <c r="R17" s="28">
        <v>0.43</v>
      </c>
      <c r="S17" s="28">
        <v>0.41</v>
      </c>
      <c r="T17" s="28">
        <v>0.41</v>
      </c>
      <c r="U17" s="28">
        <v>0.45</v>
      </c>
      <c r="V17" s="28">
        <v>0.5</v>
      </c>
      <c r="W17" s="28">
        <v>0.43</v>
      </c>
      <c r="X17" s="28">
        <v>0.41</v>
      </c>
      <c r="Y17" s="28">
        <v>0.45</v>
      </c>
      <c r="Z17" s="115">
        <v>0.38</v>
      </c>
      <c r="AA17" s="28">
        <v>0.43</v>
      </c>
      <c r="AB17" s="106">
        <f>+IFERROR((AA17/O17-1)*100,"-")</f>
        <v>19.444444444444443</v>
      </c>
      <c r="AC17" s="299"/>
    </row>
    <row r="18" spans="1:29" x14ac:dyDescent="0.25">
      <c r="A18" s="92" t="s">
        <v>235</v>
      </c>
      <c r="B18" s="237">
        <f t="shared" ref="B18:D18" si="9">SUM(B19:B20)</f>
        <v>185.73</v>
      </c>
      <c r="C18" s="238">
        <f t="shared" si="9"/>
        <v>17.52</v>
      </c>
      <c r="D18" s="238">
        <f t="shared" si="9"/>
        <v>5.28</v>
      </c>
      <c r="E18" s="238">
        <f t="shared" ref="E18:M18" si="10">SUM(E19:E20)</f>
        <v>299.99</v>
      </c>
      <c r="F18" s="238">
        <f t="shared" si="10"/>
        <v>468.65999999999997</v>
      </c>
      <c r="G18" s="238">
        <f t="shared" si="10"/>
        <v>171.58999999999997</v>
      </c>
      <c r="H18" s="238">
        <f t="shared" si="10"/>
        <v>15.379999999999999</v>
      </c>
      <c r="I18" s="238">
        <f t="shared" si="10"/>
        <v>0.35000000000000003</v>
      </c>
      <c r="J18" s="238">
        <f t="shared" si="10"/>
        <v>0</v>
      </c>
      <c r="K18" s="238">
        <f t="shared" si="10"/>
        <v>1.22</v>
      </c>
      <c r="L18" s="238">
        <f t="shared" si="10"/>
        <v>212.78000000000003</v>
      </c>
      <c r="M18" s="238">
        <f t="shared" si="10"/>
        <v>278.67</v>
      </c>
      <c r="N18" s="237">
        <v>78.2</v>
      </c>
      <c r="O18" s="238">
        <f t="shared" ref="O18:Y18" si="11">SUM(O19:O20)</f>
        <v>8.0299999999999994</v>
      </c>
      <c r="P18" s="238">
        <f t="shared" si="11"/>
        <v>0</v>
      </c>
      <c r="Q18" s="238">
        <f t="shared" si="11"/>
        <v>30.1</v>
      </c>
      <c r="R18" s="238">
        <f t="shared" si="11"/>
        <v>291.63</v>
      </c>
      <c r="S18" s="238">
        <f t="shared" si="11"/>
        <v>183.83</v>
      </c>
      <c r="T18" s="238">
        <f t="shared" si="11"/>
        <v>54.81</v>
      </c>
      <c r="U18" s="238">
        <f t="shared" si="11"/>
        <v>0.83000000000000007</v>
      </c>
      <c r="V18" s="238">
        <f t="shared" si="11"/>
        <v>0.02</v>
      </c>
      <c r="W18" s="238">
        <f t="shared" si="11"/>
        <v>0.68</v>
      </c>
      <c r="X18" s="238">
        <f t="shared" si="11"/>
        <v>191.84</v>
      </c>
      <c r="Y18" s="238">
        <f t="shared" si="11"/>
        <v>80</v>
      </c>
      <c r="Z18" s="237">
        <v>1.3800000000000001</v>
      </c>
      <c r="AA18" s="238">
        <v>0</v>
      </c>
      <c r="AB18" s="354">
        <f>+IFERROR((AA18/O18-1)*100,"-")</f>
        <v>-100</v>
      </c>
      <c r="AC18" s="299"/>
    </row>
    <row r="19" spans="1:29" x14ac:dyDescent="0.25">
      <c r="A19" s="93" t="s">
        <v>111</v>
      </c>
      <c r="B19" s="115">
        <v>161.47</v>
      </c>
      <c r="C19" s="28">
        <v>16.559999999999999</v>
      </c>
      <c r="D19" s="28">
        <v>4.82</v>
      </c>
      <c r="E19" s="28">
        <v>253.67</v>
      </c>
      <c r="F19" s="28">
        <v>386.89</v>
      </c>
      <c r="G19" s="28">
        <v>136.54</v>
      </c>
      <c r="H19" s="28">
        <v>14.26</v>
      </c>
      <c r="I19" s="28">
        <v>0.33</v>
      </c>
      <c r="J19" s="28">
        <v>0</v>
      </c>
      <c r="K19" s="28">
        <v>1.21</v>
      </c>
      <c r="L19" s="28">
        <v>191.61</v>
      </c>
      <c r="M19" s="28">
        <v>248.02</v>
      </c>
      <c r="N19" s="115">
        <v>69.89</v>
      </c>
      <c r="O19" s="28">
        <v>7.76</v>
      </c>
      <c r="P19" s="28">
        <v>0</v>
      </c>
      <c r="Q19" s="28">
        <v>25.14</v>
      </c>
      <c r="R19" s="28">
        <v>252.55</v>
      </c>
      <c r="S19" s="28">
        <v>161.9</v>
      </c>
      <c r="T19" s="28">
        <v>47.35</v>
      </c>
      <c r="U19" s="28">
        <v>0.79</v>
      </c>
      <c r="V19" s="28">
        <v>0.02</v>
      </c>
      <c r="W19" s="28">
        <v>0.51</v>
      </c>
      <c r="X19" s="28">
        <v>170.62</v>
      </c>
      <c r="Y19" s="28">
        <v>74.319999999999993</v>
      </c>
      <c r="Z19" s="115">
        <v>1.31</v>
      </c>
      <c r="AA19" s="28">
        <v>0</v>
      </c>
      <c r="AB19" s="106">
        <f>+IFERROR((AA19/O19-1)*100,"-")</f>
        <v>-100</v>
      </c>
      <c r="AC19" s="299"/>
    </row>
    <row r="20" spans="1:29" x14ac:dyDescent="0.25">
      <c r="A20" s="95" t="s">
        <v>112</v>
      </c>
      <c r="B20" s="107">
        <v>24.26</v>
      </c>
      <c r="C20" s="108">
        <v>0.96</v>
      </c>
      <c r="D20" s="108">
        <v>0.46</v>
      </c>
      <c r="E20" s="108">
        <v>46.32</v>
      </c>
      <c r="F20" s="108">
        <v>81.77</v>
      </c>
      <c r="G20" s="108">
        <v>35.049999999999997</v>
      </c>
      <c r="H20" s="108">
        <v>1.1200000000000001</v>
      </c>
      <c r="I20" s="108">
        <v>0.02</v>
      </c>
      <c r="J20" s="108">
        <v>0</v>
      </c>
      <c r="K20" s="108">
        <v>0.01</v>
      </c>
      <c r="L20" s="108">
        <v>21.17</v>
      </c>
      <c r="M20" s="108">
        <v>30.65</v>
      </c>
      <c r="N20" s="107">
        <v>8.31</v>
      </c>
      <c r="O20" s="108">
        <v>0.27</v>
      </c>
      <c r="P20" s="108">
        <v>0</v>
      </c>
      <c r="Q20" s="108">
        <v>4.96</v>
      </c>
      <c r="R20" s="108">
        <v>39.08</v>
      </c>
      <c r="S20" s="108">
        <v>21.93</v>
      </c>
      <c r="T20" s="108">
        <v>7.46</v>
      </c>
      <c r="U20" s="108">
        <v>0.04</v>
      </c>
      <c r="V20" s="108">
        <v>0</v>
      </c>
      <c r="W20" s="108">
        <v>0.17</v>
      </c>
      <c r="X20" s="108">
        <v>21.22</v>
      </c>
      <c r="Y20" s="108">
        <v>5.68</v>
      </c>
      <c r="Z20" s="107">
        <v>7.0000000000000007E-2</v>
      </c>
      <c r="AA20" s="108">
        <v>0</v>
      </c>
      <c r="AB20" s="109">
        <f>+IFERROR((AA20/O20-1)*100,"-")</f>
        <v>-100</v>
      </c>
      <c r="AC20" s="299"/>
    </row>
    <row r="21" spans="1:29" x14ac:dyDescent="0.25">
      <c r="A21" s="2" t="s">
        <v>23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</row>
    <row r="22" spans="1:29" x14ac:dyDescent="0.25">
      <c r="A22" s="2" t="s">
        <v>24</v>
      </c>
      <c r="B22" s="265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503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</row>
    <row r="23" spans="1:29" x14ac:dyDescent="0.25">
      <c r="A23" s="3" t="s">
        <v>207</v>
      </c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</row>
    <row r="24" spans="1:29" x14ac:dyDescent="0.25">
      <c r="B24" s="265"/>
      <c r="C24" s="265"/>
      <c r="D24" s="265"/>
      <c r="E24" s="265"/>
      <c r="F24" s="265"/>
      <c r="H24" s="265"/>
      <c r="I24" s="265"/>
      <c r="J24" s="265"/>
      <c r="K24" s="265"/>
      <c r="L24" s="265"/>
      <c r="M24" s="265"/>
      <c r="N24" s="471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</row>
    <row r="25" spans="1:29" x14ac:dyDescent="0.25">
      <c r="B25" s="265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</row>
    <row r="26" spans="1:29" x14ac:dyDescent="0.25"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</row>
    <row r="27" spans="1:29" x14ac:dyDescent="0.25"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</row>
    <row r="28" spans="1:29" x14ac:dyDescent="0.25"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</row>
    <row r="29" spans="1:29" x14ac:dyDescent="0.25"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</row>
    <row r="30" spans="1:29" x14ac:dyDescent="0.25"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</row>
    <row r="31" spans="1:29" x14ac:dyDescent="0.25"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</row>
    <row r="32" spans="1:29" x14ac:dyDescent="0.25"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</row>
    <row r="33" spans="3:27" x14ac:dyDescent="0.25"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</row>
    <row r="34" spans="3:27" x14ac:dyDescent="0.25"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</row>
    <row r="35" spans="3:27" x14ac:dyDescent="0.25"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</row>
    <row r="36" spans="3:27" x14ac:dyDescent="0.25"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</row>
    <row r="37" spans="3:27" x14ac:dyDescent="0.25"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</row>
  </sheetData>
  <mergeCells count="4">
    <mergeCell ref="Z7:AB7"/>
    <mergeCell ref="A7:A8"/>
    <mergeCell ref="B7:M7"/>
    <mergeCell ref="N7:Y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showGridLines="0" zoomScale="70" zoomScaleNormal="70" workbookViewId="0">
      <pane xSplit="1" ySplit="7" topLeftCell="N8" activePane="bottomRight" state="frozen"/>
      <selection activeCell="BE28" sqref="BE28"/>
      <selection pane="topRight" activeCell="BE28" sqref="BE28"/>
      <selection pane="bottomLeft" activeCell="BE28" sqref="BE28"/>
      <selection pane="bottomRight" activeCell="Y32" sqref="Y32"/>
    </sheetView>
  </sheetViews>
  <sheetFormatPr baseColWidth="10" defaultRowHeight="15" x14ac:dyDescent="0.25"/>
  <cols>
    <col min="1" max="1" width="15.42578125" customWidth="1"/>
    <col min="4" max="24" width="11.42578125" style="299"/>
    <col min="25" max="25" width="13.5703125" style="299" bestFit="1" customWidth="1"/>
    <col min="26" max="27" width="13.5703125" style="299" customWidth="1"/>
    <col min="28" max="28" width="13.42578125" bestFit="1" customWidth="1"/>
  </cols>
  <sheetData>
    <row r="1" spans="1:28" x14ac:dyDescent="0.25">
      <c r="A1" s="29" t="s">
        <v>199</v>
      </c>
    </row>
    <row r="2" spans="1:28" x14ac:dyDescent="0.25">
      <c r="A2" s="29"/>
    </row>
    <row r="3" spans="1:28" ht="15" customHeight="1" x14ac:dyDescent="0.25">
      <c r="A3" s="14" t="s">
        <v>113</v>
      </c>
    </row>
    <row r="4" spans="1:28" x14ac:dyDescent="0.25">
      <c r="A4" s="54" t="s">
        <v>253</v>
      </c>
    </row>
    <row r="5" spans="1:28" x14ac:dyDescent="0.25">
      <c r="A5" s="54" t="s">
        <v>213</v>
      </c>
    </row>
    <row r="6" spans="1:28" x14ac:dyDescent="0.25">
      <c r="A6" s="591" t="s">
        <v>26</v>
      </c>
      <c r="B6" s="556">
        <v>2018</v>
      </c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2">
        <v>2019</v>
      </c>
      <c r="O6" s="553"/>
      <c r="P6" s="553"/>
      <c r="Q6" s="553"/>
      <c r="R6" s="553"/>
      <c r="S6" s="553"/>
      <c r="T6" s="553"/>
      <c r="U6" s="553"/>
      <c r="V6" s="553"/>
      <c r="W6" s="553"/>
      <c r="X6" s="553"/>
      <c r="Y6" s="553"/>
      <c r="Z6" s="556">
        <v>2020</v>
      </c>
      <c r="AA6" s="557"/>
      <c r="AB6" s="558"/>
    </row>
    <row r="7" spans="1:28" ht="25.5" x14ac:dyDescent="0.25">
      <c r="A7" s="592"/>
      <c r="B7" s="425" t="s">
        <v>1</v>
      </c>
      <c r="C7" s="425" t="s">
        <v>2</v>
      </c>
      <c r="D7" s="425" t="s">
        <v>3</v>
      </c>
      <c r="E7" s="423" t="s">
        <v>4</v>
      </c>
      <c r="F7" s="423" t="s">
        <v>5</v>
      </c>
      <c r="G7" s="423" t="s">
        <v>6</v>
      </c>
      <c r="H7" s="423" t="s">
        <v>7</v>
      </c>
      <c r="I7" s="423" t="s">
        <v>8</v>
      </c>
      <c r="J7" s="423" t="s">
        <v>9</v>
      </c>
      <c r="K7" s="423" t="s">
        <v>10</v>
      </c>
      <c r="L7" s="423" t="s">
        <v>11</v>
      </c>
      <c r="M7" s="424" t="s">
        <v>12</v>
      </c>
      <c r="N7" s="423" t="s">
        <v>1</v>
      </c>
      <c r="O7" s="433" t="s">
        <v>2</v>
      </c>
      <c r="P7" s="423" t="s">
        <v>3</v>
      </c>
      <c r="Q7" s="433" t="s">
        <v>4</v>
      </c>
      <c r="R7" s="456" t="s">
        <v>5</v>
      </c>
      <c r="S7" s="463" t="s">
        <v>6</v>
      </c>
      <c r="T7" s="464" t="s">
        <v>7</v>
      </c>
      <c r="U7" s="467" t="s">
        <v>8</v>
      </c>
      <c r="V7" s="476" t="s">
        <v>9</v>
      </c>
      <c r="W7" s="485" t="s">
        <v>10</v>
      </c>
      <c r="X7" s="499" t="s">
        <v>11</v>
      </c>
      <c r="Y7" s="511" t="s">
        <v>12</v>
      </c>
      <c r="Z7" s="512" t="s">
        <v>1</v>
      </c>
      <c r="AA7" s="512" t="s">
        <v>2</v>
      </c>
      <c r="AB7" s="512" t="s">
        <v>276</v>
      </c>
    </row>
    <row r="8" spans="1:28" x14ac:dyDescent="0.25">
      <c r="A8" s="96" t="s">
        <v>13</v>
      </c>
      <c r="B8" s="298">
        <f t="shared" ref="B8:C8" si="0">SUM(B9:B30)</f>
        <v>161465.36000000002</v>
      </c>
      <c r="C8" s="101">
        <f t="shared" si="0"/>
        <v>16555.25</v>
      </c>
      <c r="D8" s="101">
        <f t="shared" ref="D8:Q8" si="1">SUM(D9:D30)</f>
        <v>4821.1900000000005</v>
      </c>
      <c r="E8" s="101">
        <f t="shared" si="1"/>
        <v>253666.14</v>
      </c>
      <c r="F8" s="101">
        <f t="shared" si="1"/>
        <v>386886.76000000007</v>
      </c>
      <c r="G8" s="101">
        <f t="shared" si="1"/>
        <v>136537.76999999999</v>
      </c>
      <c r="H8" s="101">
        <f t="shared" si="1"/>
        <v>14263.55</v>
      </c>
      <c r="I8" s="101">
        <f t="shared" si="1"/>
        <v>328.20000000000005</v>
      </c>
      <c r="J8" s="101">
        <f t="shared" si="1"/>
        <v>0</v>
      </c>
      <c r="K8" s="101">
        <f t="shared" si="1"/>
        <v>1209.3600000000001</v>
      </c>
      <c r="L8" s="101">
        <f t="shared" si="1"/>
        <v>191605.55</v>
      </c>
      <c r="M8" s="101">
        <f t="shared" si="1"/>
        <v>248019.79</v>
      </c>
      <c r="N8" s="100">
        <f t="shared" si="1"/>
        <v>69889.559999999983</v>
      </c>
      <c r="O8" s="396">
        <f t="shared" si="1"/>
        <v>7756.6900000000005</v>
      </c>
      <c r="P8" s="101">
        <f t="shared" si="1"/>
        <v>0</v>
      </c>
      <c r="Q8" s="101">
        <f t="shared" si="1"/>
        <v>25140.04</v>
      </c>
      <c r="R8" s="101">
        <f t="shared" ref="R8:W8" si="2">SUM(R9:R30)</f>
        <v>252551.41999999998</v>
      </c>
      <c r="S8" s="101">
        <f t="shared" si="2"/>
        <v>161897.03000000003</v>
      </c>
      <c r="T8" s="101">
        <f t="shared" si="2"/>
        <v>47352.469999999994</v>
      </c>
      <c r="U8" s="101">
        <f t="shared" si="2"/>
        <v>795.02</v>
      </c>
      <c r="V8" s="101">
        <f t="shared" si="2"/>
        <v>16.37</v>
      </c>
      <c r="W8" s="101">
        <f t="shared" si="2"/>
        <v>505.53999999999996</v>
      </c>
      <c r="X8" s="101">
        <f>SUM(X9:X30)</f>
        <v>170622.20999999996</v>
      </c>
      <c r="Y8" s="101">
        <f>SUM(Y9:Y30)</f>
        <v>74317.820000000007</v>
      </c>
      <c r="Z8" s="100">
        <f>SUM(Z9:Z30)</f>
        <v>1314.41</v>
      </c>
      <c r="AA8" s="101">
        <f>SUM(AA9:AA30)</f>
        <v>0</v>
      </c>
      <c r="AB8" s="102">
        <f>+IFERROR((AA8/O8-1)*100,"-")</f>
        <v>-100</v>
      </c>
    </row>
    <row r="9" spans="1:28" x14ac:dyDescent="0.25">
      <c r="A9" s="110" t="s">
        <v>61</v>
      </c>
      <c r="B9" s="103">
        <v>0</v>
      </c>
      <c r="C9" s="297">
        <v>0</v>
      </c>
      <c r="D9" s="297">
        <v>0</v>
      </c>
      <c r="E9" s="297">
        <v>0</v>
      </c>
      <c r="F9" s="297">
        <v>0</v>
      </c>
      <c r="G9" s="297">
        <v>0</v>
      </c>
      <c r="H9" s="297">
        <v>0</v>
      </c>
      <c r="I9" s="297">
        <v>0</v>
      </c>
      <c r="J9" s="297">
        <v>0</v>
      </c>
      <c r="K9" s="297">
        <v>0</v>
      </c>
      <c r="L9" s="297">
        <v>0</v>
      </c>
      <c r="M9" s="297">
        <v>0</v>
      </c>
      <c r="N9" s="103">
        <v>0</v>
      </c>
      <c r="O9" s="297">
        <v>0</v>
      </c>
      <c r="P9" s="297">
        <v>0</v>
      </c>
      <c r="Q9" s="297">
        <v>0</v>
      </c>
      <c r="R9" s="297">
        <v>0</v>
      </c>
      <c r="S9" s="297">
        <v>0</v>
      </c>
      <c r="T9" s="297">
        <v>0</v>
      </c>
      <c r="U9" s="297">
        <v>0</v>
      </c>
      <c r="V9" s="297">
        <v>0</v>
      </c>
      <c r="W9" s="297">
        <v>0</v>
      </c>
      <c r="X9" s="297">
        <v>0</v>
      </c>
      <c r="Y9" s="297">
        <v>0</v>
      </c>
      <c r="Z9" s="103">
        <v>0</v>
      </c>
      <c r="AA9" s="297">
        <v>0</v>
      </c>
      <c r="AB9" s="105" t="str">
        <f>+IFERROR((AA9/O9-1)*100,"-")</f>
        <v>-</v>
      </c>
    </row>
    <row r="10" spans="1:28" x14ac:dyDescent="0.25">
      <c r="A10" s="110" t="s">
        <v>62</v>
      </c>
      <c r="B10" s="103">
        <v>0</v>
      </c>
      <c r="C10" s="297">
        <v>0</v>
      </c>
      <c r="D10" s="297">
        <v>0</v>
      </c>
      <c r="E10" s="297">
        <v>0</v>
      </c>
      <c r="F10" s="297">
        <v>0</v>
      </c>
      <c r="G10" s="297">
        <v>0</v>
      </c>
      <c r="H10" s="297">
        <v>0</v>
      </c>
      <c r="I10" s="297">
        <v>0</v>
      </c>
      <c r="J10" s="297">
        <v>0</v>
      </c>
      <c r="K10" s="297">
        <v>0</v>
      </c>
      <c r="L10" s="297">
        <v>0</v>
      </c>
      <c r="M10" s="297">
        <v>0</v>
      </c>
      <c r="N10" s="103">
        <v>0</v>
      </c>
      <c r="O10" s="297">
        <v>0</v>
      </c>
      <c r="P10" s="297">
        <v>0</v>
      </c>
      <c r="Q10" s="297">
        <v>0</v>
      </c>
      <c r="R10" s="297">
        <v>0</v>
      </c>
      <c r="S10" s="297">
        <v>0</v>
      </c>
      <c r="T10" s="297">
        <v>0</v>
      </c>
      <c r="U10" s="297">
        <v>0</v>
      </c>
      <c r="V10" s="297">
        <v>0</v>
      </c>
      <c r="W10" s="297">
        <v>0</v>
      </c>
      <c r="X10" s="297">
        <v>0</v>
      </c>
      <c r="Y10" s="297">
        <v>0</v>
      </c>
      <c r="Z10" s="103">
        <v>0</v>
      </c>
      <c r="AA10" s="297">
        <v>0</v>
      </c>
      <c r="AB10" s="105" t="str">
        <f>+IFERROR((AA10/O10-1)*100,"-")</f>
        <v>-</v>
      </c>
    </row>
    <row r="11" spans="1:28" x14ac:dyDescent="0.25">
      <c r="A11" s="110" t="s">
        <v>87</v>
      </c>
      <c r="B11" s="103">
        <v>4662.8999999999996</v>
      </c>
      <c r="C11" s="297">
        <v>0</v>
      </c>
      <c r="D11" s="297">
        <v>0</v>
      </c>
      <c r="E11" s="297">
        <v>9515.44</v>
      </c>
      <c r="F11" s="297">
        <v>10718.5</v>
      </c>
      <c r="G11" s="297">
        <v>6224.43</v>
      </c>
      <c r="H11" s="297">
        <v>0</v>
      </c>
      <c r="I11" s="297">
        <v>0</v>
      </c>
      <c r="J11" s="297">
        <v>0</v>
      </c>
      <c r="K11" s="297">
        <v>0</v>
      </c>
      <c r="L11" s="297">
        <v>2874.71</v>
      </c>
      <c r="M11" s="297">
        <v>3420.34</v>
      </c>
      <c r="N11" s="103">
        <v>0</v>
      </c>
      <c r="O11" s="297">
        <v>0</v>
      </c>
      <c r="P11" s="297">
        <v>0</v>
      </c>
      <c r="Q11" s="297">
        <v>364.68</v>
      </c>
      <c r="R11" s="297">
        <v>6275.72</v>
      </c>
      <c r="S11" s="297">
        <v>14434.75</v>
      </c>
      <c r="T11" s="297">
        <v>9632.82</v>
      </c>
      <c r="U11" s="297">
        <v>0</v>
      </c>
      <c r="V11" s="297">
        <v>0</v>
      </c>
      <c r="W11" s="297">
        <v>0</v>
      </c>
      <c r="X11" s="297">
        <v>760.52</v>
      </c>
      <c r="Y11" s="297">
        <v>1826.28</v>
      </c>
      <c r="Z11" s="103">
        <v>119.68</v>
      </c>
      <c r="AA11" s="297">
        <v>0</v>
      </c>
      <c r="AB11" s="105" t="str">
        <f>+IFERROR((AA11/O11-1)*100,"-")</f>
        <v>-</v>
      </c>
    </row>
    <row r="12" spans="1:28" x14ac:dyDescent="0.25">
      <c r="A12" s="110" t="s">
        <v>88</v>
      </c>
      <c r="B12" s="103">
        <v>56096.1</v>
      </c>
      <c r="C12" s="297">
        <v>0</v>
      </c>
      <c r="D12" s="297">
        <v>0</v>
      </c>
      <c r="E12" s="297">
        <v>48381.53</v>
      </c>
      <c r="F12" s="297">
        <v>66822.62</v>
      </c>
      <c r="G12" s="297">
        <v>15000.39</v>
      </c>
      <c r="H12" s="297">
        <v>0</v>
      </c>
      <c r="I12" s="297">
        <v>0</v>
      </c>
      <c r="J12" s="297">
        <v>0</v>
      </c>
      <c r="K12" s="297">
        <v>0</v>
      </c>
      <c r="L12" s="297">
        <v>40466.400000000001</v>
      </c>
      <c r="M12" s="297">
        <v>51568.28</v>
      </c>
      <c r="N12" s="103">
        <v>6556.72</v>
      </c>
      <c r="O12" s="297">
        <v>0</v>
      </c>
      <c r="P12" s="297">
        <v>0</v>
      </c>
      <c r="Q12" s="297">
        <v>2085.0300000000002</v>
      </c>
      <c r="R12" s="297">
        <v>53592.56</v>
      </c>
      <c r="S12" s="297">
        <v>54886.76</v>
      </c>
      <c r="T12" s="297">
        <v>24759.91</v>
      </c>
      <c r="U12" s="297">
        <v>0</v>
      </c>
      <c r="V12" s="297">
        <v>0</v>
      </c>
      <c r="W12" s="297">
        <v>0</v>
      </c>
      <c r="X12" s="297">
        <v>48765</v>
      </c>
      <c r="Y12" s="297">
        <v>18308.2</v>
      </c>
      <c r="Z12" s="103">
        <v>1194.73</v>
      </c>
      <c r="AA12" s="297">
        <v>0</v>
      </c>
      <c r="AB12" s="105" t="str">
        <f>+IFERROR((AA12/O12-1)*100,"-")</f>
        <v>-</v>
      </c>
    </row>
    <row r="13" spans="1:28" x14ac:dyDescent="0.25">
      <c r="A13" s="110" t="s">
        <v>63</v>
      </c>
      <c r="B13" s="103">
        <v>11522.75</v>
      </c>
      <c r="C13" s="297">
        <v>0</v>
      </c>
      <c r="D13" s="297">
        <v>0</v>
      </c>
      <c r="E13" s="297">
        <v>27039.88</v>
      </c>
      <c r="F13" s="297">
        <v>20760</v>
      </c>
      <c r="G13" s="297">
        <v>7226.9</v>
      </c>
      <c r="H13" s="297">
        <v>0</v>
      </c>
      <c r="I13" s="297">
        <v>0</v>
      </c>
      <c r="J13" s="297">
        <v>0</v>
      </c>
      <c r="K13" s="297">
        <v>0</v>
      </c>
      <c r="L13" s="297">
        <v>11515.84</v>
      </c>
      <c r="M13" s="297">
        <v>13796.46</v>
      </c>
      <c r="N13" s="103">
        <v>282.3</v>
      </c>
      <c r="O13" s="297">
        <v>0</v>
      </c>
      <c r="P13" s="297">
        <v>0</v>
      </c>
      <c r="Q13" s="297">
        <v>972.8</v>
      </c>
      <c r="R13" s="297">
        <v>14014.08</v>
      </c>
      <c r="S13" s="297">
        <v>2870.8</v>
      </c>
      <c r="T13" s="297">
        <v>521</v>
      </c>
      <c r="U13" s="297">
        <v>0</v>
      </c>
      <c r="V13" s="297">
        <v>0</v>
      </c>
      <c r="W13" s="297">
        <v>0</v>
      </c>
      <c r="X13" s="297">
        <v>14500.75</v>
      </c>
      <c r="Y13" s="297">
        <v>4620.7</v>
      </c>
      <c r="Z13" s="103">
        <v>0</v>
      </c>
      <c r="AA13" s="297">
        <v>0</v>
      </c>
      <c r="AB13" s="105" t="str">
        <f>+IFERROR((AA13/O13-1)*100,"-")</f>
        <v>-</v>
      </c>
    </row>
    <row r="14" spans="1:28" x14ac:dyDescent="0.25">
      <c r="A14" s="110" t="s">
        <v>64</v>
      </c>
      <c r="B14" s="103">
        <v>54591.59</v>
      </c>
      <c r="C14" s="297">
        <v>0</v>
      </c>
      <c r="D14" s="297">
        <v>457.97</v>
      </c>
      <c r="E14" s="297">
        <v>57493.68</v>
      </c>
      <c r="F14" s="297">
        <v>94387.39</v>
      </c>
      <c r="G14" s="297">
        <v>29887.62</v>
      </c>
      <c r="H14" s="297">
        <v>0</v>
      </c>
      <c r="I14" s="297">
        <v>0</v>
      </c>
      <c r="J14" s="297">
        <v>0</v>
      </c>
      <c r="K14" s="297">
        <v>0</v>
      </c>
      <c r="L14" s="297">
        <v>42942.73</v>
      </c>
      <c r="M14" s="297">
        <v>62955.61</v>
      </c>
      <c r="N14" s="103">
        <v>22482.25</v>
      </c>
      <c r="O14" s="297">
        <v>0</v>
      </c>
      <c r="P14" s="297">
        <v>0</v>
      </c>
      <c r="Q14" s="297">
        <v>7337.43</v>
      </c>
      <c r="R14" s="297">
        <v>55812.31</v>
      </c>
      <c r="S14" s="297">
        <v>25254.81</v>
      </c>
      <c r="T14" s="297">
        <v>11929.22</v>
      </c>
      <c r="U14" s="297">
        <v>145.69999999999999</v>
      </c>
      <c r="V14" s="297">
        <v>16.37</v>
      </c>
      <c r="W14" s="297">
        <v>0</v>
      </c>
      <c r="X14" s="297">
        <v>71914.73</v>
      </c>
      <c r="Y14" s="297">
        <v>14381.94</v>
      </c>
      <c r="Z14" s="103">
        <v>0</v>
      </c>
      <c r="AA14" s="297">
        <v>0</v>
      </c>
      <c r="AB14" s="105" t="str">
        <f>+IFERROR((AA14/O14-1)*100,"-")</f>
        <v>-</v>
      </c>
    </row>
    <row r="15" spans="1:28" x14ac:dyDescent="0.25">
      <c r="A15" s="110" t="s">
        <v>65</v>
      </c>
      <c r="B15" s="103">
        <v>3186.25</v>
      </c>
      <c r="C15" s="297">
        <v>0</v>
      </c>
      <c r="D15" s="297">
        <v>0</v>
      </c>
      <c r="E15" s="297">
        <v>4214</v>
      </c>
      <c r="F15" s="297">
        <v>5646.4</v>
      </c>
      <c r="G15" s="297">
        <v>431.2</v>
      </c>
      <c r="H15" s="297">
        <v>0</v>
      </c>
      <c r="I15" s="297">
        <v>0</v>
      </c>
      <c r="J15" s="297">
        <v>0</v>
      </c>
      <c r="K15" s="297">
        <v>0</v>
      </c>
      <c r="L15" s="297">
        <v>3750</v>
      </c>
      <c r="M15" s="297">
        <v>2715.35</v>
      </c>
      <c r="N15" s="103">
        <v>1026</v>
      </c>
      <c r="O15" s="297">
        <v>0</v>
      </c>
      <c r="P15" s="297">
        <v>0</v>
      </c>
      <c r="Q15" s="297">
        <v>417.75</v>
      </c>
      <c r="R15" s="297">
        <v>3290.25</v>
      </c>
      <c r="S15" s="297">
        <v>185.45</v>
      </c>
      <c r="T15" s="297">
        <v>367.85</v>
      </c>
      <c r="U15" s="297">
        <v>0</v>
      </c>
      <c r="V15" s="297">
        <v>0</v>
      </c>
      <c r="W15" s="297">
        <v>0</v>
      </c>
      <c r="X15" s="297">
        <v>4498.1099999999997</v>
      </c>
      <c r="Y15" s="297">
        <v>600.67999999999995</v>
      </c>
      <c r="Z15" s="103">
        <v>0</v>
      </c>
      <c r="AA15" s="297">
        <v>0</v>
      </c>
      <c r="AB15" s="105" t="str">
        <f>+IFERROR((AA15/O15-1)*100,"-")</f>
        <v>-</v>
      </c>
    </row>
    <row r="16" spans="1:28" x14ac:dyDescent="0.25">
      <c r="A16" s="110" t="s">
        <v>79</v>
      </c>
      <c r="B16" s="103">
        <v>0</v>
      </c>
      <c r="C16" s="297">
        <v>0</v>
      </c>
      <c r="D16" s="297">
        <v>0</v>
      </c>
      <c r="E16" s="297">
        <v>0</v>
      </c>
      <c r="F16" s="297">
        <v>0</v>
      </c>
      <c r="G16" s="297">
        <v>0</v>
      </c>
      <c r="H16" s="297">
        <v>0</v>
      </c>
      <c r="I16" s="297">
        <v>0</v>
      </c>
      <c r="J16" s="297">
        <v>0</v>
      </c>
      <c r="K16" s="297">
        <v>0</v>
      </c>
      <c r="L16" s="297">
        <v>0</v>
      </c>
      <c r="M16" s="297">
        <v>0</v>
      </c>
      <c r="N16" s="103">
        <v>0</v>
      </c>
      <c r="O16" s="297">
        <v>0</v>
      </c>
      <c r="P16" s="297">
        <v>0</v>
      </c>
      <c r="Q16" s="297">
        <v>0</v>
      </c>
      <c r="R16" s="297">
        <v>0</v>
      </c>
      <c r="S16" s="297">
        <v>0</v>
      </c>
      <c r="T16" s="297">
        <v>0</v>
      </c>
      <c r="U16" s="297">
        <v>0</v>
      </c>
      <c r="V16" s="297">
        <v>0</v>
      </c>
      <c r="W16" s="297">
        <v>0</v>
      </c>
      <c r="X16" s="297">
        <v>0</v>
      </c>
      <c r="Y16" s="297">
        <v>0</v>
      </c>
      <c r="Z16" s="103">
        <v>0</v>
      </c>
      <c r="AA16" s="297">
        <v>0</v>
      </c>
      <c r="AB16" s="105" t="str">
        <f>+IFERROR((AA16/O16-1)*100,"-")</f>
        <v>-</v>
      </c>
    </row>
    <row r="17" spans="1:28" x14ac:dyDescent="0.25">
      <c r="A17" s="110" t="s">
        <v>66</v>
      </c>
      <c r="B17" s="103">
        <v>13348.42</v>
      </c>
      <c r="C17" s="297">
        <v>0</v>
      </c>
      <c r="D17" s="297">
        <v>0</v>
      </c>
      <c r="E17" s="297">
        <v>18271.27</v>
      </c>
      <c r="F17" s="297">
        <v>29610.080000000002</v>
      </c>
      <c r="G17" s="297">
        <v>2053.31</v>
      </c>
      <c r="H17" s="297">
        <v>0</v>
      </c>
      <c r="I17" s="297">
        <v>0</v>
      </c>
      <c r="J17" s="297">
        <v>0</v>
      </c>
      <c r="K17" s="297">
        <v>0</v>
      </c>
      <c r="L17" s="297">
        <v>14421.91</v>
      </c>
      <c r="M17" s="297">
        <v>17826.810000000001</v>
      </c>
      <c r="N17" s="103">
        <v>212.16</v>
      </c>
      <c r="O17" s="297">
        <v>0</v>
      </c>
      <c r="P17" s="297">
        <v>0</v>
      </c>
      <c r="Q17" s="297">
        <v>2767.95</v>
      </c>
      <c r="R17" s="297">
        <v>15615.65</v>
      </c>
      <c r="S17" s="297">
        <v>233.3</v>
      </c>
      <c r="T17" s="297">
        <v>0</v>
      </c>
      <c r="U17" s="297">
        <v>0</v>
      </c>
      <c r="V17" s="297">
        <v>0</v>
      </c>
      <c r="W17" s="297">
        <v>0</v>
      </c>
      <c r="X17" s="297">
        <v>7970.29</v>
      </c>
      <c r="Y17" s="297">
        <v>8137.07</v>
      </c>
      <c r="Z17" s="103">
        <v>0</v>
      </c>
      <c r="AA17" s="297">
        <v>0</v>
      </c>
      <c r="AB17" s="105" t="str">
        <f>+IFERROR((AA17/O17-1)*100,"-")</f>
        <v>-</v>
      </c>
    </row>
    <row r="18" spans="1:28" x14ac:dyDescent="0.25">
      <c r="A18" s="110" t="s">
        <v>90</v>
      </c>
      <c r="B18" s="103">
        <v>7583.7</v>
      </c>
      <c r="C18" s="297">
        <v>0</v>
      </c>
      <c r="D18" s="297">
        <v>0</v>
      </c>
      <c r="E18" s="297">
        <v>13476.46</v>
      </c>
      <c r="F18" s="297">
        <v>25216.3</v>
      </c>
      <c r="G18" s="297">
        <v>2718.8</v>
      </c>
      <c r="H18" s="297">
        <v>0</v>
      </c>
      <c r="I18" s="297">
        <v>0</v>
      </c>
      <c r="J18" s="297">
        <v>0</v>
      </c>
      <c r="K18" s="297">
        <v>0</v>
      </c>
      <c r="L18" s="297">
        <v>9526.2199999999993</v>
      </c>
      <c r="M18" s="297">
        <v>15314.1</v>
      </c>
      <c r="N18" s="103">
        <v>254.8</v>
      </c>
      <c r="O18" s="297">
        <v>0</v>
      </c>
      <c r="P18" s="297">
        <v>0</v>
      </c>
      <c r="Q18" s="297">
        <v>2059.5</v>
      </c>
      <c r="R18" s="297">
        <v>12256.67</v>
      </c>
      <c r="S18" s="297">
        <v>0</v>
      </c>
      <c r="T18" s="297">
        <v>50.02</v>
      </c>
      <c r="U18" s="297">
        <v>0</v>
      </c>
      <c r="V18" s="297">
        <v>0</v>
      </c>
      <c r="W18" s="297">
        <v>0</v>
      </c>
      <c r="X18" s="297">
        <v>6188.93</v>
      </c>
      <c r="Y18" s="297">
        <v>7208.42</v>
      </c>
      <c r="Z18" s="103">
        <v>0</v>
      </c>
      <c r="AA18" s="297">
        <v>0</v>
      </c>
      <c r="AB18" s="105" t="str">
        <f>+IFERROR((AA18/O18-1)*100,"-")</f>
        <v>-</v>
      </c>
    </row>
    <row r="19" spans="1:28" x14ac:dyDescent="0.25">
      <c r="A19" s="110" t="s">
        <v>80</v>
      </c>
      <c r="B19" s="103">
        <v>4065.3</v>
      </c>
      <c r="C19" s="297">
        <v>0</v>
      </c>
      <c r="D19" s="297">
        <v>0</v>
      </c>
      <c r="E19" s="297">
        <v>7435.75</v>
      </c>
      <c r="F19" s="297">
        <v>14377.7</v>
      </c>
      <c r="G19" s="297">
        <v>5920.8</v>
      </c>
      <c r="H19" s="297">
        <v>0</v>
      </c>
      <c r="I19" s="297">
        <v>0</v>
      </c>
      <c r="J19" s="297">
        <v>0</v>
      </c>
      <c r="K19" s="297">
        <v>0</v>
      </c>
      <c r="L19" s="297">
        <v>6414.3</v>
      </c>
      <c r="M19" s="297">
        <v>9764.5</v>
      </c>
      <c r="N19" s="103">
        <v>234.65</v>
      </c>
      <c r="O19" s="297">
        <v>0</v>
      </c>
      <c r="P19" s="297">
        <v>0</v>
      </c>
      <c r="Q19" s="297">
        <v>784</v>
      </c>
      <c r="R19" s="297">
        <v>6869.64</v>
      </c>
      <c r="S19" s="297">
        <v>198.2</v>
      </c>
      <c r="T19" s="297">
        <v>0</v>
      </c>
      <c r="U19" s="297">
        <v>0</v>
      </c>
      <c r="V19" s="297">
        <v>0</v>
      </c>
      <c r="W19" s="297">
        <v>0</v>
      </c>
      <c r="X19" s="297">
        <v>3228.55</v>
      </c>
      <c r="Y19" s="297">
        <v>3937.4</v>
      </c>
      <c r="Z19" s="103">
        <v>0</v>
      </c>
      <c r="AA19" s="297">
        <v>0</v>
      </c>
      <c r="AB19" s="105" t="str">
        <f>+IFERROR((AA19/O19-1)*100,"-")</f>
        <v>-</v>
      </c>
    </row>
    <row r="20" spans="1:28" x14ac:dyDescent="0.25">
      <c r="A20" s="110" t="s">
        <v>67</v>
      </c>
      <c r="B20" s="103">
        <v>0</v>
      </c>
      <c r="C20" s="297">
        <v>0</v>
      </c>
      <c r="D20" s="297">
        <v>0</v>
      </c>
      <c r="E20" s="297">
        <v>0</v>
      </c>
      <c r="F20" s="297">
        <v>0</v>
      </c>
      <c r="G20" s="297">
        <v>0</v>
      </c>
      <c r="H20" s="297">
        <v>0</v>
      </c>
      <c r="I20" s="297">
        <v>0</v>
      </c>
      <c r="J20" s="297">
        <v>0</v>
      </c>
      <c r="K20" s="297">
        <v>0</v>
      </c>
      <c r="L20" s="297">
        <v>0</v>
      </c>
      <c r="M20" s="297">
        <v>0</v>
      </c>
      <c r="N20" s="103">
        <v>0</v>
      </c>
      <c r="O20" s="297">
        <v>0</v>
      </c>
      <c r="P20" s="297">
        <v>0</v>
      </c>
      <c r="Q20" s="297">
        <v>0</v>
      </c>
      <c r="R20" s="297">
        <v>0</v>
      </c>
      <c r="S20" s="297">
        <v>0</v>
      </c>
      <c r="T20" s="297">
        <v>0</v>
      </c>
      <c r="U20" s="297">
        <v>0</v>
      </c>
      <c r="V20" s="297">
        <v>0</v>
      </c>
      <c r="W20" s="297">
        <v>0</v>
      </c>
      <c r="X20" s="297">
        <v>0</v>
      </c>
      <c r="Y20" s="297">
        <v>0</v>
      </c>
      <c r="Z20" s="103">
        <v>0</v>
      </c>
      <c r="AA20" s="297">
        <v>0</v>
      </c>
      <c r="AB20" s="105" t="str">
        <f>+IFERROR((AA20/O20-1)*100,"-")</f>
        <v>-</v>
      </c>
    </row>
    <row r="21" spans="1:28" x14ac:dyDescent="0.25">
      <c r="A21" s="110" t="s">
        <v>68</v>
      </c>
      <c r="B21" s="103">
        <v>4440.4799999999996</v>
      </c>
      <c r="C21" s="297">
        <v>0</v>
      </c>
      <c r="D21" s="297">
        <v>0</v>
      </c>
      <c r="E21" s="297">
        <v>17316.04</v>
      </c>
      <c r="F21" s="297">
        <v>40401.449999999997</v>
      </c>
      <c r="G21" s="297">
        <v>10884.72</v>
      </c>
      <c r="H21" s="297">
        <v>0</v>
      </c>
      <c r="I21" s="297">
        <v>0</v>
      </c>
      <c r="J21" s="297">
        <v>0</v>
      </c>
      <c r="K21" s="297">
        <v>0</v>
      </c>
      <c r="L21" s="297">
        <v>9961.15</v>
      </c>
      <c r="M21" s="297">
        <v>19730.46</v>
      </c>
      <c r="N21" s="103">
        <v>631.41999999999996</v>
      </c>
      <c r="O21" s="297">
        <v>0</v>
      </c>
      <c r="P21" s="297">
        <v>0</v>
      </c>
      <c r="Q21" s="297">
        <v>2040.18</v>
      </c>
      <c r="R21" s="297">
        <v>17154.900000000001</v>
      </c>
      <c r="S21" s="297">
        <v>2459.0500000000002</v>
      </c>
      <c r="T21" s="297">
        <v>0</v>
      </c>
      <c r="U21" s="297">
        <v>0</v>
      </c>
      <c r="V21" s="297">
        <v>0</v>
      </c>
      <c r="W21" s="297">
        <v>0</v>
      </c>
      <c r="X21" s="297">
        <v>3262.59</v>
      </c>
      <c r="Y21" s="297">
        <v>8647.61</v>
      </c>
      <c r="Z21" s="103">
        <v>0</v>
      </c>
      <c r="AA21" s="297">
        <v>0</v>
      </c>
      <c r="AB21" s="105" t="str">
        <f>+IFERROR((AA21/O21-1)*100,"-")</f>
        <v>-</v>
      </c>
    </row>
    <row r="22" spans="1:28" x14ac:dyDescent="0.25">
      <c r="A22" s="110" t="s">
        <v>69</v>
      </c>
      <c r="B22" s="103">
        <v>861.6</v>
      </c>
      <c r="C22" s="297">
        <v>0</v>
      </c>
      <c r="D22" s="297">
        <v>46.2</v>
      </c>
      <c r="E22" s="297">
        <v>22533.71</v>
      </c>
      <c r="F22" s="297">
        <v>43066.34</v>
      </c>
      <c r="G22" s="297">
        <v>11672.15</v>
      </c>
      <c r="H22" s="297">
        <v>835.3</v>
      </c>
      <c r="I22" s="297">
        <v>0</v>
      </c>
      <c r="J22" s="297">
        <v>0</v>
      </c>
      <c r="K22" s="297">
        <v>0</v>
      </c>
      <c r="L22" s="297">
        <v>8418.81</v>
      </c>
      <c r="M22" s="297">
        <v>28168.77</v>
      </c>
      <c r="N22" s="103">
        <v>4622.6499999999996</v>
      </c>
      <c r="O22" s="297">
        <v>0</v>
      </c>
      <c r="P22" s="297">
        <v>0</v>
      </c>
      <c r="Q22" s="297">
        <v>2125.6999999999998</v>
      </c>
      <c r="R22" s="297">
        <v>30463.45</v>
      </c>
      <c r="S22" s="297">
        <v>8545.6</v>
      </c>
      <c r="T22" s="297">
        <v>91.65</v>
      </c>
      <c r="U22" s="297">
        <v>8.1999999999999993</v>
      </c>
      <c r="V22" s="297">
        <v>0</v>
      </c>
      <c r="W22" s="297">
        <v>45.54</v>
      </c>
      <c r="X22" s="297">
        <v>5859.27</v>
      </c>
      <c r="Y22" s="297">
        <v>5884.12</v>
      </c>
      <c r="Z22" s="103">
        <v>0</v>
      </c>
      <c r="AA22" s="297">
        <v>0</v>
      </c>
      <c r="AB22" s="106" t="str">
        <f>+IFERROR((AA22/O22-1)*100,"-")</f>
        <v>-</v>
      </c>
    </row>
    <row r="23" spans="1:28" x14ac:dyDescent="0.25">
      <c r="A23" s="98" t="s">
        <v>82</v>
      </c>
      <c r="B23" s="103">
        <v>0</v>
      </c>
      <c r="C23" s="297">
        <v>0</v>
      </c>
      <c r="D23" s="297">
        <v>0</v>
      </c>
      <c r="E23" s="297">
        <v>11419.79</v>
      </c>
      <c r="F23" s="297">
        <v>15216.03</v>
      </c>
      <c r="G23" s="297">
        <v>15014.82</v>
      </c>
      <c r="H23" s="297">
        <v>0</v>
      </c>
      <c r="I23" s="297">
        <v>0</v>
      </c>
      <c r="J23" s="297">
        <v>0</v>
      </c>
      <c r="K23" s="297">
        <v>0</v>
      </c>
      <c r="L23" s="297">
        <v>15553.5</v>
      </c>
      <c r="M23" s="297">
        <v>6599.1</v>
      </c>
      <c r="N23" s="103">
        <v>412.34</v>
      </c>
      <c r="O23" s="297">
        <v>0</v>
      </c>
      <c r="P23" s="297">
        <v>0</v>
      </c>
      <c r="Q23" s="297">
        <v>957.36</v>
      </c>
      <c r="R23" s="297">
        <v>13408.58</v>
      </c>
      <c r="S23" s="297">
        <v>12416.37</v>
      </c>
      <c r="T23" s="297">
        <v>0</v>
      </c>
      <c r="U23" s="297">
        <v>0</v>
      </c>
      <c r="V23" s="297">
        <v>0</v>
      </c>
      <c r="W23" s="297">
        <v>0</v>
      </c>
      <c r="X23" s="297">
        <v>1767.01</v>
      </c>
      <c r="Y23" s="297">
        <v>357.13</v>
      </c>
      <c r="Z23" s="103">
        <v>0</v>
      </c>
      <c r="AA23" s="297">
        <v>0</v>
      </c>
      <c r="AB23" s="106" t="str">
        <f>+IFERROR((AA23/O23-1)*100,"-")</f>
        <v>-</v>
      </c>
    </row>
    <row r="24" spans="1:28" x14ac:dyDescent="0.25">
      <c r="A24" s="98" t="s">
        <v>70</v>
      </c>
      <c r="B24" s="103">
        <v>0</v>
      </c>
      <c r="C24" s="297">
        <v>0</v>
      </c>
      <c r="D24" s="297">
        <v>0</v>
      </c>
      <c r="E24" s="297">
        <v>15835.67</v>
      </c>
      <c r="F24" s="297">
        <v>19950.240000000002</v>
      </c>
      <c r="G24" s="297">
        <v>16101.34</v>
      </c>
      <c r="H24" s="297">
        <v>0</v>
      </c>
      <c r="I24" s="297">
        <v>73.56</v>
      </c>
      <c r="J24" s="297">
        <v>0</v>
      </c>
      <c r="K24" s="297">
        <v>0</v>
      </c>
      <c r="L24" s="297">
        <v>23765.45</v>
      </c>
      <c r="M24" s="297">
        <v>16160.01</v>
      </c>
      <c r="N24" s="103">
        <v>2726.93</v>
      </c>
      <c r="O24" s="297">
        <v>0</v>
      </c>
      <c r="P24" s="297">
        <v>0</v>
      </c>
      <c r="Q24" s="297">
        <v>3227.66</v>
      </c>
      <c r="R24" s="297">
        <v>23797.61</v>
      </c>
      <c r="S24" s="297">
        <v>31407.759999999998</v>
      </c>
      <c r="T24" s="297">
        <v>0</v>
      </c>
      <c r="U24" s="297">
        <v>0</v>
      </c>
      <c r="V24" s="297">
        <v>0</v>
      </c>
      <c r="W24" s="297">
        <v>0</v>
      </c>
      <c r="X24" s="297">
        <v>1906.46</v>
      </c>
      <c r="Y24" s="297">
        <v>408.27</v>
      </c>
      <c r="Z24" s="103">
        <v>0</v>
      </c>
      <c r="AA24" s="297">
        <v>0</v>
      </c>
      <c r="AB24" s="106" t="str">
        <f>+IFERROR((AA24/O24-1)*100,"-")</f>
        <v>-</v>
      </c>
    </row>
    <row r="25" spans="1:28" x14ac:dyDescent="0.25">
      <c r="A25" s="98" t="s">
        <v>83</v>
      </c>
      <c r="B25" s="103">
        <v>206.1</v>
      </c>
      <c r="C25" s="297">
        <v>1239.75</v>
      </c>
      <c r="D25" s="297">
        <v>0</v>
      </c>
      <c r="E25" s="297">
        <v>0</v>
      </c>
      <c r="F25" s="297">
        <v>0</v>
      </c>
      <c r="G25" s="297">
        <v>534.20000000000005</v>
      </c>
      <c r="H25" s="297">
        <v>254.35</v>
      </c>
      <c r="I25" s="297">
        <v>0</v>
      </c>
      <c r="J25" s="297">
        <v>0</v>
      </c>
      <c r="K25" s="297">
        <v>0</v>
      </c>
      <c r="L25" s="297">
        <v>0</v>
      </c>
      <c r="M25" s="297">
        <v>0</v>
      </c>
      <c r="N25" s="103">
        <v>8174</v>
      </c>
      <c r="O25" s="297">
        <v>1040</v>
      </c>
      <c r="P25" s="297">
        <v>0</v>
      </c>
      <c r="Q25" s="297">
        <v>0</v>
      </c>
      <c r="R25" s="297">
        <v>0</v>
      </c>
      <c r="S25" s="297">
        <v>1403.9</v>
      </c>
      <c r="T25" s="297">
        <v>0</v>
      </c>
      <c r="U25" s="297">
        <v>70.75</v>
      </c>
      <c r="V25" s="297">
        <v>0</v>
      </c>
      <c r="W25" s="297">
        <v>22.25</v>
      </c>
      <c r="X25" s="297">
        <v>0</v>
      </c>
      <c r="Y25" s="297">
        <v>0</v>
      </c>
      <c r="Z25" s="103">
        <v>0</v>
      </c>
      <c r="AA25" s="297">
        <v>0</v>
      </c>
      <c r="AB25" s="105">
        <f>+IFERROR((AA25/O25-1)*100,"-")</f>
        <v>-100</v>
      </c>
    </row>
    <row r="26" spans="1:28" x14ac:dyDescent="0.25">
      <c r="A26" s="98" t="s">
        <v>92</v>
      </c>
      <c r="B26" s="103">
        <v>95</v>
      </c>
      <c r="C26" s="297">
        <v>2743.33</v>
      </c>
      <c r="D26" s="297">
        <v>9.56</v>
      </c>
      <c r="E26" s="297">
        <v>0</v>
      </c>
      <c r="F26" s="297">
        <v>0</v>
      </c>
      <c r="G26" s="297">
        <v>286.99</v>
      </c>
      <c r="H26" s="297">
        <v>2700.26</v>
      </c>
      <c r="I26" s="297">
        <v>36.869999999999997</v>
      </c>
      <c r="J26" s="297">
        <v>0</v>
      </c>
      <c r="K26" s="297">
        <v>1.91</v>
      </c>
      <c r="L26" s="297">
        <v>0</v>
      </c>
      <c r="M26" s="297">
        <v>0</v>
      </c>
      <c r="N26" s="103">
        <v>5277.99</v>
      </c>
      <c r="O26" s="297">
        <v>942.63</v>
      </c>
      <c r="P26" s="297">
        <v>0</v>
      </c>
      <c r="Q26" s="297">
        <v>0</v>
      </c>
      <c r="R26" s="297">
        <v>0</v>
      </c>
      <c r="S26" s="297">
        <v>268.7</v>
      </c>
      <c r="T26" s="297">
        <v>0</v>
      </c>
      <c r="U26" s="297">
        <v>18.54</v>
      </c>
      <c r="V26" s="297">
        <v>0</v>
      </c>
      <c r="W26" s="297">
        <v>0</v>
      </c>
      <c r="X26" s="297">
        <v>0</v>
      </c>
      <c r="Y26" s="297">
        <v>0</v>
      </c>
      <c r="Z26" s="103">
        <v>0</v>
      </c>
      <c r="AA26" s="297">
        <v>0</v>
      </c>
      <c r="AB26" s="105">
        <f>+IFERROR((AA26/O26-1)*100,"-")</f>
        <v>-100</v>
      </c>
    </row>
    <row r="27" spans="1:28" x14ac:dyDescent="0.25">
      <c r="A27" s="111" t="s">
        <v>84</v>
      </c>
      <c r="B27" s="103">
        <v>369.55</v>
      </c>
      <c r="C27" s="297">
        <v>1433.95</v>
      </c>
      <c r="D27" s="297">
        <v>589.15</v>
      </c>
      <c r="E27" s="297">
        <v>0</v>
      </c>
      <c r="F27" s="297">
        <v>0</v>
      </c>
      <c r="G27" s="297">
        <v>4602.5</v>
      </c>
      <c r="H27" s="297">
        <v>3195.7</v>
      </c>
      <c r="I27" s="297">
        <v>27.25</v>
      </c>
      <c r="J27" s="297">
        <v>0</v>
      </c>
      <c r="K27" s="297">
        <v>0</v>
      </c>
      <c r="L27" s="297">
        <v>0</v>
      </c>
      <c r="M27" s="297">
        <v>0</v>
      </c>
      <c r="N27" s="103">
        <v>6880.75</v>
      </c>
      <c r="O27" s="297">
        <v>2158.75</v>
      </c>
      <c r="P27" s="297">
        <v>0</v>
      </c>
      <c r="Q27" s="297">
        <v>0</v>
      </c>
      <c r="R27" s="297">
        <v>0</v>
      </c>
      <c r="S27" s="297">
        <v>1392.2</v>
      </c>
      <c r="T27" s="297">
        <v>0</v>
      </c>
      <c r="U27" s="297">
        <v>0</v>
      </c>
      <c r="V27" s="297">
        <v>0</v>
      </c>
      <c r="W27" s="297">
        <v>437.75</v>
      </c>
      <c r="X27" s="297">
        <v>0</v>
      </c>
      <c r="Y27" s="297">
        <v>0</v>
      </c>
      <c r="Z27" s="103">
        <v>0</v>
      </c>
      <c r="AA27" s="297">
        <v>0</v>
      </c>
      <c r="AB27" s="105">
        <f>+IFERROR((AA27/O27-1)*100,"-")</f>
        <v>-100</v>
      </c>
    </row>
    <row r="28" spans="1:28" x14ac:dyDescent="0.25">
      <c r="A28" s="98" t="s">
        <v>93</v>
      </c>
      <c r="B28" s="103">
        <v>0</v>
      </c>
      <c r="C28" s="297">
        <v>1183.25</v>
      </c>
      <c r="D28" s="297">
        <v>0</v>
      </c>
      <c r="E28" s="297">
        <v>0</v>
      </c>
      <c r="F28" s="297">
        <v>0</v>
      </c>
      <c r="G28" s="297">
        <v>2415.9499999999998</v>
      </c>
      <c r="H28" s="297">
        <v>1911.6</v>
      </c>
      <c r="I28" s="297">
        <v>6.9</v>
      </c>
      <c r="J28" s="297">
        <v>0</v>
      </c>
      <c r="K28" s="297">
        <v>0</v>
      </c>
      <c r="L28" s="297">
        <v>0</v>
      </c>
      <c r="M28" s="297">
        <v>0</v>
      </c>
      <c r="N28" s="103">
        <v>5895.7</v>
      </c>
      <c r="O28" s="297">
        <v>1664.25</v>
      </c>
      <c r="P28" s="297">
        <v>0</v>
      </c>
      <c r="Q28" s="297">
        <v>0</v>
      </c>
      <c r="R28" s="297">
        <v>0</v>
      </c>
      <c r="S28" s="297">
        <v>957.5</v>
      </c>
      <c r="T28" s="297">
        <v>0</v>
      </c>
      <c r="U28" s="297">
        <v>0</v>
      </c>
      <c r="V28" s="297">
        <v>0</v>
      </c>
      <c r="W28" s="297">
        <v>0</v>
      </c>
      <c r="X28" s="297">
        <v>0</v>
      </c>
      <c r="Y28" s="297">
        <v>0</v>
      </c>
      <c r="Z28" s="103">
        <v>0</v>
      </c>
      <c r="AA28" s="297">
        <v>0</v>
      </c>
      <c r="AB28" s="105">
        <f>+IFERROR((AA28/O28-1)*100,"-")</f>
        <v>-100</v>
      </c>
    </row>
    <row r="29" spans="1:28" x14ac:dyDescent="0.25">
      <c r="A29" s="98" t="s">
        <v>227</v>
      </c>
      <c r="B29" s="103">
        <v>177.27</v>
      </c>
      <c r="C29" s="297">
        <v>4202.92</v>
      </c>
      <c r="D29" s="297">
        <v>2017.01</v>
      </c>
      <c r="E29" s="297">
        <v>423.72</v>
      </c>
      <c r="F29" s="297">
        <v>713.71</v>
      </c>
      <c r="G29" s="297">
        <v>4483.43</v>
      </c>
      <c r="H29" s="297">
        <v>3319.24</v>
      </c>
      <c r="I29" s="297">
        <v>183.62</v>
      </c>
      <c r="J29" s="297">
        <v>0</v>
      </c>
      <c r="K29" s="297">
        <v>1207.45</v>
      </c>
      <c r="L29" s="297">
        <v>1994.53</v>
      </c>
      <c r="M29" s="297">
        <v>0</v>
      </c>
      <c r="N29" s="103">
        <v>4218.8999999999996</v>
      </c>
      <c r="O29" s="297">
        <v>1951.06</v>
      </c>
      <c r="P29" s="297">
        <v>0</v>
      </c>
      <c r="Q29" s="297">
        <v>0</v>
      </c>
      <c r="R29" s="297">
        <v>0</v>
      </c>
      <c r="S29" s="297">
        <v>3609.81</v>
      </c>
      <c r="T29" s="297">
        <v>0</v>
      </c>
      <c r="U29" s="297">
        <v>551.83000000000004</v>
      </c>
      <c r="V29" s="297">
        <v>0</v>
      </c>
      <c r="W29" s="297">
        <v>0</v>
      </c>
      <c r="X29" s="297">
        <v>0</v>
      </c>
      <c r="Y29" s="297">
        <v>0</v>
      </c>
      <c r="Z29" s="103">
        <v>0</v>
      </c>
      <c r="AA29" s="297">
        <v>0</v>
      </c>
      <c r="AB29" s="105">
        <f>+IFERROR((AA29/O29-1)*100,"-")</f>
        <v>-100</v>
      </c>
    </row>
    <row r="30" spans="1:28" x14ac:dyDescent="0.25">
      <c r="A30" s="99" t="s">
        <v>71</v>
      </c>
      <c r="B30" s="107">
        <v>258.35000000000002</v>
      </c>
      <c r="C30" s="108">
        <v>5752.05</v>
      </c>
      <c r="D30" s="108">
        <v>1701.3</v>
      </c>
      <c r="E30" s="108">
        <v>309.2</v>
      </c>
      <c r="F30" s="108">
        <v>0</v>
      </c>
      <c r="G30" s="108">
        <v>1078.22</v>
      </c>
      <c r="H30" s="108">
        <v>2047.1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7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1372.07</v>
      </c>
      <c r="T30" s="108">
        <v>0</v>
      </c>
      <c r="U30" s="108">
        <v>0</v>
      </c>
      <c r="V30" s="108">
        <v>0</v>
      </c>
      <c r="W30" s="108">
        <v>0</v>
      </c>
      <c r="X30" s="108">
        <v>0</v>
      </c>
      <c r="Y30" s="108">
        <v>0</v>
      </c>
      <c r="Z30" s="355">
        <v>0</v>
      </c>
      <c r="AA30" s="529">
        <v>0</v>
      </c>
      <c r="AB30" s="109" t="str">
        <f>+IFERROR((AA30/O30-1)*100,"-")</f>
        <v>-</v>
      </c>
    </row>
    <row r="31" spans="1:28" x14ac:dyDescent="0.25">
      <c r="A31" s="2" t="s">
        <v>23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</row>
    <row r="32" spans="1:28" x14ac:dyDescent="0.25">
      <c r="A32" s="2" t="s">
        <v>24</v>
      </c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</row>
    <row r="33" spans="1:28" x14ac:dyDescent="0.25">
      <c r="A33" s="3" t="s">
        <v>207</v>
      </c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</row>
  </sheetData>
  <mergeCells count="4">
    <mergeCell ref="Z6:AB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showGridLines="0" zoomScale="70" zoomScaleNormal="70" workbookViewId="0">
      <pane xSplit="1" ySplit="7" topLeftCell="N8" activePane="bottomRight" state="frozen"/>
      <selection activeCell="AR52" sqref="AR52"/>
      <selection pane="topRight" activeCell="AR52" sqref="AR52"/>
      <selection pane="bottomLeft" activeCell="AR52" sqref="AR52"/>
      <selection pane="bottomRight" activeCell="AB10" sqref="AB10"/>
    </sheetView>
  </sheetViews>
  <sheetFormatPr baseColWidth="10" defaultRowHeight="15" x14ac:dyDescent="0.25"/>
  <cols>
    <col min="1" max="1" width="19.28515625" customWidth="1"/>
    <col min="4" max="27" width="11.42578125" style="299"/>
    <col min="28" max="28" width="12.7109375" customWidth="1"/>
  </cols>
  <sheetData>
    <row r="1" spans="1:28" x14ac:dyDescent="0.25">
      <c r="A1" s="29" t="s">
        <v>199</v>
      </c>
    </row>
    <row r="2" spans="1:28" x14ac:dyDescent="0.25">
      <c r="A2" s="29"/>
    </row>
    <row r="3" spans="1:28" ht="15" customHeight="1" x14ac:dyDescent="0.25">
      <c r="A3" s="14" t="s">
        <v>114</v>
      </c>
    </row>
    <row r="4" spans="1:28" x14ac:dyDescent="0.25">
      <c r="A4" s="54" t="s">
        <v>254</v>
      </c>
    </row>
    <row r="5" spans="1:28" x14ac:dyDescent="0.25">
      <c r="A5" s="54" t="s">
        <v>213</v>
      </c>
    </row>
    <row r="6" spans="1:28" x14ac:dyDescent="0.25">
      <c r="A6" s="591" t="s">
        <v>26</v>
      </c>
      <c r="B6" s="556">
        <v>2018</v>
      </c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2">
        <v>2019</v>
      </c>
      <c r="O6" s="553"/>
      <c r="P6" s="553"/>
      <c r="Q6" s="553"/>
      <c r="R6" s="553"/>
      <c r="S6" s="553"/>
      <c r="T6" s="553"/>
      <c r="U6" s="553"/>
      <c r="V6" s="553"/>
      <c r="W6" s="553"/>
      <c r="X6" s="553"/>
      <c r="Y6" s="553"/>
      <c r="Z6" s="556">
        <v>2020</v>
      </c>
      <c r="AA6" s="557"/>
      <c r="AB6" s="558"/>
    </row>
    <row r="7" spans="1:28" ht="37.5" customHeight="1" x14ac:dyDescent="0.25">
      <c r="A7" s="592"/>
      <c r="B7" s="429" t="s">
        <v>1</v>
      </c>
      <c r="C7" s="436" t="s">
        <v>2</v>
      </c>
      <c r="D7" s="423" t="s">
        <v>3</v>
      </c>
      <c r="E7" s="423" t="s">
        <v>4</v>
      </c>
      <c r="F7" s="423" t="s">
        <v>5</v>
      </c>
      <c r="G7" s="423" t="s">
        <v>6</v>
      </c>
      <c r="H7" s="423" t="s">
        <v>7</v>
      </c>
      <c r="I7" s="423" t="s">
        <v>8</v>
      </c>
      <c r="J7" s="423" t="s">
        <v>9</v>
      </c>
      <c r="K7" s="423" t="s">
        <v>10</v>
      </c>
      <c r="L7" s="423" t="s">
        <v>11</v>
      </c>
      <c r="M7" s="424" t="s">
        <v>12</v>
      </c>
      <c r="N7" s="423" t="s">
        <v>1</v>
      </c>
      <c r="O7" s="423" t="s">
        <v>2</v>
      </c>
      <c r="P7" s="423" t="s">
        <v>3</v>
      </c>
      <c r="Q7" s="423" t="s">
        <v>4</v>
      </c>
      <c r="R7" s="456" t="s">
        <v>5</v>
      </c>
      <c r="S7" s="463" t="s">
        <v>6</v>
      </c>
      <c r="T7" s="456" t="s">
        <v>7</v>
      </c>
      <c r="U7" s="467" t="s">
        <v>8</v>
      </c>
      <c r="V7" s="476" t="s">
        <v>9</v>
      </c>
      <c r="W7" s="485" t="s">
        <v>10</v>
      </c>
      <c r="X7" s="499" t="s">
        <v>11</v>
      </c>
      <c r="Y7" s="511" t="s">
        <v>12</v>
      </c>
      <c r="Z7" s="512" t="s">
        <v>1</v>
      </c>
      <c r="AA7" s="512" t="s">
        <v>2</v>
      </c>
      <c r="AB7" s="512" t="s">
        <v>276</v>
      </c>
    </row>
    <row r="8" spans="1:28" x14ac:dyDescent="0.25">
      <c r="A8" s="96" t="s">
        <v>13</v>
      </c>
      <c r="B8" s="225">
        <f t="shared" ref="B8:S8" si="0">SUM(B9:B30)</f>
        <v>24273.969999999998</v>
      </c>
      <c r="C8" s="101">
        <f t="shared" si="0"/>
        <v>959.22</v>
      </c>
      <c r="D8" s="101">
        <f t="shared" si="0"/>
        <v>455.88</v>
      </c>
      <c r="E8" s="101">
        <f t="shared" si="0"/>
        <v>46324.74</v>
      </c>
      <c r="F8" s="101">
        <f t="shared" si="0"/>
        <v>81769.049999999988</v>
      </c>
      <c r="G8" s="101">
        <f t="shared" si="0"/>
        <v>35050.379999999997</v>
      </c>
      <c r="H8" s="101">
        <f t="shared" si="0"/>
        <v>1123.24</v>
      </c>
      <c r="I8" s="101">
        <f t="shared" si="0"/>
        <v>16.740000000000002</v>
      </c>
      <c r="J8" s="101">
        <f t="shared" si="0"/>
        <v>0</v>
      </c>
      <c r="K8" s="101">
        <f t="shared" si="0"/>
        <v>11.9</v>
      </c>
      <c r="L8" s="101">
        <f t="shared" si="0"/>
        <v>21170.11</v>
      </c>
      <c r="M8" s="101">
        <f t="shared" si="0"/>
        <v>30649.430000000004</v>
      </c>
      <c r="N8" s="100">
        <f t="shared" si="0"/>
        <v>8307.98</v>
      </c>
      <c r="O8" s="101">
        <f t="shared" si="0"/>
        <v>267.65999999999997</v>
      </c>
      <c r="P8" s="101">
        <f t="shared" si="0"/>
        <v>0</v>
      </c>
      <c r="Q8" s="101">
        <f t="shared" si="0"/>
        <v>4961.53</v>
      </c>
      <c r="R8" s="101">
        <f t="shared" si="0"/>
        <v>39083.840000000004</v>
      </c>
      <c r="S8" s="101">
        <f t="shared" si="0"/>
        <v>21928.330000000005</v>
      </c>
      <c r="T8" s="101">
        <f t="shared" ref="T8:Z8" si="1">SUM(T9:T30)</f>
        <v>7462.3099999999995</v>
      </c>
      <c r="U8" s="101">
        <f t="shared" si="1"/>
        <v>42.980000000000004</v>
      </c>
      <c r="V8" s="101">
        <f t="shared" si="1"/>
        <v>1.24</v>
      </c>
      <c r="W8" s="101">
        <f t="shared" si="1"/>
        <v>168.93999999999997</v>
      </c>
      <c r="X8" s="101">
        <f t="shared" si="1"/>
        <v>21222.570000000003</v>
      </c>
      <c r="Y8" s="101">
        <f t="shared" si="1"/>
        <v>5684.7300000000005</v>
      </c>
      <c r="Z8" s="100">
        <f t="shared" si="1"/>
        <v>68.31</v>
      </c>
      <c r="AA8" s="101">
        <f>SUM(AA9:AA30)</f>
        <v>0</v>
      </c>
      <c r="AB8" s="102">
        <f>+IFERROR((AA8/O8-1)*100,"-")</f>
        <v>-100</v>
      </c>
    </row>
    <row r="9" spans="1:28" x14ac:dyDescent="0.25">
      <c r="A9" s="97" t="s">
        <v>61</v>
      </c>
      <c r="B9" s="103">
        <v>0</v>
      </c>
      <c r="C9" s="104">
        <v>0</v>
      </c>
      <c r="D9" s="297">
        <v>0</v>
      </c>
      <c r="E9" s="297">
        <v>0</v>
      </c>
      <c r="F9" s="297">
        <v>0</v>
      </c>
      <c r="G9" s="297">
        <v>0</v>
      </c>
      <c r="H9" s="297">
        <v>0</v>
      </c>
      <c r="I9" s="297">
        <v>0</v>
      </c>
      <c r="J9" s="297">
        <v>0</v>
      </c>
      <c r="K9" s="297">
        <v>0</v>
      </c>
      <c r="L9" s="297">
        <v>0</v>
      </c>
      <c r="M9" s="297">
        <v>0</v>
      </c>
      <c r="N9" s="103">
        <v>0</v>
      </c>
      <c r="O9" s="297">
        <v>0</v>
      </c>
      <c r="P9" s="297">
        <v>0</v>
      </c>
      <c r="Q9" s="297">
        <v>0</v>
      </c>
      <c r="R9" s="297">
        <v>0</v>
      </c>
      <c r="S9" s="297">
        <v>0</v>
      </c>
      <c r="T9" s="297">
        <v>0</v>
      </c>
      <c r="U9" s="297">
        <v>0</v>
      </c>
      <c r="V9" s="297">
        <v>0</v>
      </c>
      <c r="W9" s="297">
        <v>0</v>
      </c>
      <c r="X9" s="297">
        <v>0</v>
      </c>
      <c r="Y9" s="297">
        <v>0</v>
      </c>
      <c r="Z9" s="103">
        <v>0</v>
      </c>
      <c r="AA9" s="297">
        <v>0</v>
      </c>
      <c r="AB9" s="105" t="str">
        <f>+IFERROR((AA9/O9-1)*100,"-")</f>
        <v>-</v>
      </c>
    </row>
    <row r="10" spans="1:28" x14ac:dyDescent="0.25">
      <c r="A10" s="97" t="s">
        <v>62</v>
      </c>
      <c r="B10" s="103">
        <v>0</v>
      </c>
      <c r="C10" s="104">
        <v>0</v>
      </c>
      <c r="D10" s="297">
        <v>0</v>
      </c>
      <c r="E10" s="297">
        <v>0</v>
      </c>
      <c r="F10" s="297">
        <v>0</v>
      </c>
      <c r="G10" s="297">
        <v>0</v>
      </c>
      <c r="H10" s="297">
        <v>0</v>
      </c>
      <c r="I10" s="297">
        <v>0</v>
      </c>
      <c r="J10" s="297">
        <v>0</v>
      </c>
      <c r="K10" s="297">
        <v>0</v>
      </c>
      <c r="L10" s="297">
        <v>0</v>
      </c>
      <c r="M10" s="297">
        <v>0</v>
      </c>
      <c r="N10" s="103">
        <v>0</v>
      </c>
      <c r="O10" s="297">
        <v>0</v>
      </c>
      <c r="P10" s="297">
        <v>0</v>
      </c>
      <c r="Q10" s="297">
        <v>0</v>
      </c>
      <c r="R10" s="297">
        <v>0</v>
      </c>
      <c r="S10" s="297">
        <v>0</v>
      </c>
      <c r="T10" s="297">
        <v>0</v>
      </c>
      <c r="U10" s="297">
        <v>0</v>
      </c>
      <c r="V10" s="297">
        <v>0</v>
      </c>
      <c r="W10" s="297">
        <v>0</v>
      </c>
      <c r="X10" s="297">
        <v>0</v>
      </c>
      <c r="Y10" s="297">
        <v>0</v>
      </c>
      <c r="Z10" s="103">
        <v>0</v>
      </c>
      <c r="AA10" s="297">
        <v>0</v>
      </c>
      <c r="AB10" s="105" t="str">
        <f>+IFERROR((AA10/O10-1)*100,"-")</f>
        <v>-</v>
      </c>
    </row>
    <row r="11" spans="1:28" x14ac:dyDescent="0.25">
      <c r="A11" s="97" t="s">
        <v>87</v>
      </c>
      <c r="B11" s="103">
        <v>601.52</v>
      </c>
      <c r="C11" s="104">
        <v>0</v>
      </c>
      <c r="D11" s="297">
        <v>0</v>
      </c>
      <c r="E11" s="297">
        <v>2290.63</v>
      </c>
      <c r="F11" s="297">
        <v>2496.52</v>
      </c>
      <c r="G11" s="297">
        <v>1626.48</v>
      </c>
      <c r="H11" s="297">
        <v>0</v>
      </c>
      <c r="I11" s="297">
        <v>0</v>
      </c>
      <c r="J11" s="297">
        <v>0</v>
      </c>
      <c r="K11" s="297">
        <v>0</v>
      </c>
      <c r="L11" s="297">
        <v>371.77</v>
      </c>
      <c r="M11" s="297">
        <v>638.70000000000005</v>
      </c>
      <c r="N11" s="103">
        <v>0</v>
      </c>
      <c r="O11" s="297">
        <v>0</v>
      </c>
      <c r="P11" s="297">
        <v>0</v>
      </c>
      <c r="Q11" s="297">
        <v>34.1</v>
      </c>
      <c r="R11" s="297">
        <v>1154.58</v>
      </c>
      <c r="S11" s="297">
        <v>1862</v>
      </c>
      <c r="T11" s="297">
        <v>2083.04</v>
      </c>
      <c r="U11" s="297">
        <v>0</v>
      </c>
      <c r="V11" s="297">
        <v>0</v>
      </c>
      <c r="W11" s="297">
        <v>0</v>
      </c>
      <c r="X11" s="297">
        <v>87.82</v>
      </c>
      <c r="Y11" s="297">
        <v>15.22</v>
      </c>
      <c r="Z11" s="103">
        <v>3.03</v>
      </c>
      <c r="AA11" s="297">
        <v>0</v>
      </c>
      <c r="AB11" s="105" t="str">
        <f>+IFERROR((AA11/O11-1)*100,"-")</f>
        <v>-</v>
      </c>
    </row>
    <row r="12" spans="1:28" x14ac:dyDescent="0.25">
      <c r="A12" s="97" t="s">
        <v>88</v>
      </c>
      <c r="B12" s="103">
        <v>9089.34</v>
      </c>
      <c r="C12" s="104">
        <v>0</v>
      </c>
      <c r="D12" s="297">
        <v>0</v>
      </c>
      <c r="E12" s="297">
        <v>9647.86</v>
      </c>
      <c r="F12" s="297">
        <v>15780.88</v>
      </c>
      <c r="G12" s="297">
        <v>3627.99</v>
      </c>
      <c r="H12" s="297">
        <v>0</v>
      </c>
      <c r="I12" s="297">
        <v>0</v>
      </c>
      <c r="J12" s="297">
        <v>0</v>
      </c>
      <c r="K12" s="297">
        <v>0</v>
      </c>
      <c r="L12" s="297">
        <v>6604.27</v>
      </c>
      <c r="M12" s="297">
        <v>8648.1200000000008</v>
      </c>
      <c r="N12" s="103">
        <v>1414.15</v>
      </c>
      <c r="O12" s="297">
        <v>0</v>
      </c>
      <c r="P12" s="297">
        <v>0</v>
      </c>
      <c r="Q12" s="297">
        <v>330.31</v>
      </c>
      <c r="R12" s="297">
        <v>9157.4699999999993</v>
      </c>
      <c r="S12" s="297">
        <v>9584.27</v>
      </c>
      <c r="T12" s="297">
        <v>3661.24</v>
      </c>
      <c r="U12" s="297">
        <v>0</v>
      </c>
      <c r="V12" s="297">
        <v>0</v>
      </c>
      <c r="W12" s="297">
        <v>0</v>
      </c>
      <c r="X12" s="297">
        <v>7020.15</v>
      </c>
      <c r="Y12" s="297">
        <v>1360.63</v>
      </c>
      <c r="Z12" s="103">
        <v>65.28</v>
      </c>
      <c r="AA12" s="297">
        <v>0</v>
      </c>
      <c r="AB12" s="105" t="str">
        <f>+IFERROR((AA12/O12-1)*100,"-")</f>
        <v>-</v>
      </c>
    </row>
    <row r="13" spans="1:28" x14ac:dyDescent="0.25">
      <c r="A13" s="97" t="s">
        <v>63</v>
      </c>
      <c r="B13" s="103">
        <v>1813.79</v>
      </c>
      <c r="C13" s="104">
        <v>0</v>
      </c>
      <c r="D13" s="297">
        <v>0</v>
      </c>
      <c r="E13" s="297">
        <v>1991.13</v>
      </c>
      <c r="F13" s="297">
        <v>4088.7</v>
      </c>
      <c r="G13" s="297">
        <v>1461.63</v>
      </c>
      <c r="H13" s="297">
        <v>0</v>
      </c>
      <c r="I13" s="297">
        <v>0</v>
      </c>
      <c r="J13" s="297">
        <v>0</v>
      </c>
      <c r="K13" s="297">
        <v>0</v>
      </c>
      <c r="L13" s="297">
        <v>1513.8</v>
      </c>
      <c r="M13" s="297">
        <v>1779.7</v>
      </c>
      <c r="N13" s="103">
        <v>36.4</v>
      </c>
      <c r="O13" s="297">
        <v>0</v>
      </c>
      <c r="P13" s="297">
        <v>0</v>
      </c>
      <c r="Q13" s="297">
        <v>200.8</v>
      </c>
      <c r="R13" s="297">
        <v>1807.8</v>
      </c>
      <c r="S13" s="297">
        <v>370</v>
      </c>
      <c r="T13" s="297">
        <v>67.33</v>
      </c>
      <c r="U13" s="297">
        <v>0</v>
      </c>
      <c r="V13" s="297">
        <v>0</v>
      </c>
      <c r="W13" s="297">
        <v>0</v>
      </c>
      <c r="X13" s="297">
        <v>589.66</v>
      </c>
      <c r="Y13" s="297">
        <v>393.97</v>
      </c>
      <c r="Z13" s="103">
        <v>0</v>
      </c>
      <c r="AA13" s="297">
        <v>0</v>
      </c>
      <c r="AB13" s="105" t="str">
        <f>+IFERROR((AA13/O13-1)*100,"-")</f>
        <v>-</v>
      </c>
    </row>
    <row r="14" spans="1:28" x14ac:dyDescent="0.25">
      <c r="A14" s="97" t="s">
        <v>64</v>
      </c>
      <c r="B14" s="103">
        <v>9071.02</v>
      </c>
      <c r="C14" s="104">
        <v>0</v>
      </c>
      <c r="D14" s="297">
        <v>190.01</v>
      </c>
      <c r="E14" s="297">
        <v>15607.1</v>
      </c>
      <c r="F14" s="297">
        <v>18095.11</v>
      </c>
      <c r="G14" s="297">
        <v>7201.25</v>
      </c>
      <c r="H14" s="297">
        <v>0</v>
      </c>
      <c r="I14" s="297">
        <v>0</v>
      </c>
      <c r="J14" s="297">
        <v>0</v>
      </c>
      <c r="K14" s="297">
        <v>0</v>
      </c>
      <c r="L14" s="297">
        <v>5858.52</v>
      </c>
      <c r="M14" s="297">
        <v>9193.75</v>
      </c>
      <c r="N14" s="103">
        <v>4533.1099999999997</v>
      </c>
      <c r="O14" s="297">
        <v>0</v>
      </c>
      <c r="P14" s="297">
        <v>0</v>
      </c>
      <c r="Q14" s="297">
        <v>1615.74</v>
      </c>
      <c r="R14" s="297">
        <v>10392.549999999999</v>
      </c>
      <c r="S14" s="297">
        <v>4306.99</v>
      </c>
      <c r="T14" s="297">
        <v>1605.59</v>
      </c>
      <c r="U14" s="297">
        <v>27.92</v>
      </c>
      <c r="V14" s="297">
        <v>1.24</v>
      </c>
      <c r="W14" s="297">
        <v>0</v>
      </c>
      <c r="X14" s="297">
        <v>10003.99</v>
      </c>
      <c r="Y14" s="297">
        <v>1247.78</v>
      </c>
      <c r="Z14" s="103">
        <v>0</v>
      </c>
      <c r="AA14" s="297">
        <v>0</v>
      </c>
      <c r="AB14" s="105" t="str">
        <f>+IFERROR((AA14/O14-1)*100,"-")</f>
        <v>-</v>
      </c>
    </row>
    <row r="15" spans="1:28" x14ac:dyDescent="0.25">
      <c r="A15" s="97" t="s">
        <v>65</v>
      </c>
      <c r="B15" s="103">
        <v>488.14</v>
      </c>
      <c r="C15" s="104">
        <v>0</v>
      </c>
      <c r="D15" s="297">
        <v>0</v>
      </c>
      <c r="E15" s="297">
        <v>985.87</v>
      </c>
      <c r="F15" s="297">
        <v>380.18</v>
      </c>
      <c r="G15" s="297">
        <v>20.78</v>
      </c>
      <c r="H15" s="297">
        <v>0</v>
      </c>
      <c r="I15" s="297">
        <v>0</v>
      </c>
      <c r="J15" s="297">
        <v>0</v>
      </c>
      <c r="K15" s="297">
        <v>0</v>
      </c>
      <c r="L15" s="297">
        <v>527.1</v>
      </c>
      <c r="M15" s="297">
        <v>321.69</v>
      </c>
      <c r="N15" s="103">
        <v>235.84</v>
      </c>
      <c r="O15" s="297">
        <v>0</v>
      </c>
      <c r="P15" s="297">
        <v>0</v>
      </c>
      <c r="Q15" s="297">
        <v>98.18</v>
      </c>
      <c r="R15" s="297">
        <v>102.32</v>
      </c>
      <c r="S15" s="297">
        <v>9.8000000000000007</v>
      </c>
      <c r="T15" s="297">
        <v>32.92</v>
      </c>
      <c r="U15" s="297">
        <v>0</v>
      </c>
      <c r="V15" s="297">
        <v>0</v>
      </c>
      <c r="W15" s="297">
        <v>0</v>
      </c>
      <c r="X15" s="297">
        <v>554.16999999999996</v>
      </c>
      <c r="Y15" s="297">
        <v>43.91</v>
      </c>
      <c r="Z15" s="103">
        <v>0</v>
      </c>
      <c r="AA15" s="297">
        <v>0</v>
      </c>
      <c r="AB15" s="105" t="str">
        <f>+IFERROR((AA15/O15-1)*100,"-")</f>
        <v>-</v>
      </c>
    </row>
    <row r="16" spans="1:28" x14ac:dyDescent="0.25">
      <c r="A16" s="97" t="s">
        <v>79</v>
      </c>
      <c r="B16" s="103">
        <v>0</v>
      </c>
      <c r="C16" s="104">
        <v>0</v>
      </c>
      <c r="D16" s="297">
        <v>0</v>
      </c>
      <c r="E16" s="297">
        <v>0</v>
      </c>
      <c r="F16" s="297">
        <v>0</v>
      </c>
      <c r="G16" s="297">
        <v>0</v>
      </c>
      <c r="H16" s="297">
        <v>0</v>
      </c>
      <c r="I16" s="297">
        <v>0</v>
      </c>
      <c r="J16" s="297">
        <v>0</v>
      </c>
      <c r="K16" s="297">
        <v>0</v>
      </c>
      <c r="L16" s="297">
        <v>0</v>
      </c>
      <c r="M16" s="297">
        <v>0</v>
      </c>
      <c r="N16" s="103">
        <v>0</v>
      </c>
      <c r="O16" s="297">
        <v>0</v>
      </c>
      <c r="P16" s="297">
        <v>0</v>
      </c>
      <c r="Q16" s="297">
        <v>0</v>
      </c>
      <c r="R16" s="297">
        <v>0</v>
      </c>
      <c r="S16" s="297">
        <v>0</v>
      </c>
      <c r="T16" s="297">
        <v>0</v>
      </c>
      <c r="U16" s="297">
        <v>0</v>
      </c>
      <c r="V16" s="297">
        <v>0</v>
      </c>
      <c r="W16" s="297">
        <v>0</v>
      </c>
      <c r="X16" s="297">
        <v>0</v>
      </c>
      <c r="Y16" s="297">
        <v>0</v>
      </c>
      <c r="Z16" s="103">
        <v>0</v>
      </c>
      <c r="AA16" s="297">
        <v>0</v>
      </c>
      <c r="AB16" s="105" t="str">
        <f>+IFERROR((AA16/O16-1)*100,"-")</f>
        <v>-</v>
      </c>
    </row>
    <row r="17" spans="1:28" x14ac:dyDescent="0.25">
      <c r="A17" s="97" t="s">
        <v>66</v>
      </c>
      <c r="B17" s="103">
        <v>1272.0999999999999</v>
      </c>
      <c r="C17" s="104">
        <v>0</v>
      </c>
      <c r="D17" s="297">
        <v>0</v>
      </c>
      <c r="E17" s="297">
        <v>3309.54</v>
      </c>
      <c r="F17" s="297">
        <v>5749.28</v>
      </c>
      <c r="G17" s="297">
        <v>403.28</v>
      </c>
      <c r="H17" s="297">
        <v>0</v>
      </c>
      <c r="I17" s="297">
        <v>0</v>
      </c>
      <c r="J17" s="297">
        <v>0</v>
      </c>
      <c r="K17" s="297">
        <v>0</v>
      </c>
      <c r="L17" s="297">
        <v>1113.17</v>
      </c>
      <c r="M17" s="297">
        <v>1833.6</v>
      </c>
      <c r="N17" s="103">
        <v>16</v>
      </c>
      <c r="O17" s="297">
        <v>0</v>
      </c>
      <c r="P17" s="297">
        <v>0</v>
      </c>
      <c r="Q17" s="297">
        <v>615.55999999999995</v>
      </c>
      <c r="R17" s="297">
        <v>1984.89</v>
      </c>
      <c r="S17" s="297">
        <v>21.84</v>
      </c>
      <c r="T17" s="297">
        <v>0</v>
      </c>
      <c r="U17" s="297">
        <v>0</v>
      </c>
      <c r="V17" s="297">
        <v>0</v>
      </c>
      <c r="W17" s="297">
        <v>0</v>
      </c>
      <c r="X17" s="297">
        <v>993.02</v>
      </c>
      <c r="Y17" s="297">
        <v>674.24</v>
      </c>
      <c r="Z17" s="103">
        <v>0</v>
      </c>
      <c r="AA17" s="297">
        <v>0</v>
      </c>
      <c r="AB17" s="105" t="str">
        <f>+IFERROR((AA17/O17-1)*100,"-")</f>
        <v>-</v>
      </c>
    </row>
    <row r="18" spans="1:28" x14ac:dyDescent="0.25">
      <c r="A18" s="97" t="s">
        <v>90</v>
      </c>
      <c r="B18" s="103">
        <v>724.01</v>
      </c>
      <c r="C18" s="104">
        <v>0</v>
      </c>
      <c r="D18" s="297">
        <v>0</v>
      </c>
      <c r="E18" s="297">
        <v>2257.15</v>
      </c>
      <c r="F18" s="297">
        <v>4919.1400000000003</v>
      </c>
      <c r="G18" s="297">
        <v>499.97</v>
      </c>
      <c r="H18" s="297">
        <v>0</v>
      </c>
      <c r="I18" s="297">
        <v>0</v>
      </c>
      <c r="J18" s="297">
        <v>0</v>
      </c>
      <c r="K18" s="297">
        <v>0</v>
      </c>
      <c r="L18" s="297">
        <v>1006.12</v>
      </c>
      <c r="M18" s="297">
        <v>1728.27</v>
      </c>
      <c r="N18" s="103">
        <v>21.81</v>
      </c>
      <c r="O18" s="297">
        <v>0</v>
      </c>
      <c r="P18" s="297">
        <v>0</v>
      </c>
      <c r="Q18" s="297">
        <v>466.56</v>
      </c>
      <c r="R18" s="297">
        <v>883.33</v>
      </c>
      <c r="S18" s="297">
        <v>0</v>
      </c>
      <c r="T18" s="297">
        <v>9.44</v>
      </c>
      <c r="U18" s="297">
        <v>0</v>
      </c>
      <c r="V18" s="297">
        <v>0</v>
      </c>
      <c r="W18" s="297">
        <v>0</v>
      </c>
      <c r="X18" s="297">
        <v>732.47</v>
      </c>
      <c r="Y18" s="297">
        <v>294.60000000000002</v>
      </c>
      <c r="Z18" s="103">
        <v>0</v>
      </c>
      <c r="AA18" s="297">
        <v>0</v>
      </c>
      <c r="AB18" s="105" t="str">
        <f>+IFERROR((AA18/O18-1)*100,"-")</f>
        <v>-</v>
      </c>
    </row>
    <row r="19" spans="1:28" x14ac:dyDescent="0.25">
      <c r="A19" s="97" t="s">
        <v>80</v>
      </c>
      <c r="B19" s="103">
        <v>398.98</v>
      </c>
      <c r="C19" s="104">
        <v>0</v>
      </c>
      <c r="D19" s="297">
        <v>0</v>
      </c>
      <c r="E19" s="297">
        <v>393.24</v>
      </c>
      <c r="F19" s="297">
        <v>3039.19</v>
      </c>
      <c r="G19" s="297">
        <v>8731.2000000000007</v>
      </c>
      <c r="H19" s="297">
        <v>0</v>
      </c>
      <c r="I19" s="297">
        <v>0</v>
      </c>
      <c r="J19" s="297">
        <v>0</v>
      </c>
      <c r="K19" s="297">
        <v>0</v>
      </c>
      <c r="L19" s="297">
        <v>278.20999999999998</v>
      </c>
      <c r="M19" s="297">
        <v>193.49</v>
      </c>
      <c r="N19" s="103">
        <v>18.579999999999998</v>
      </c>
      <c r="O19" s="297">
        <v>0</v>
      </c>
      <c r="P19" s="297">
        <v>0</v>
      </c>
      <c r="Q19" s="297">
        <v>197.46</v>
      </c>
      <c r="R19" s="297">
        <v>1217.72</v>
      </c>
      <c r="S19" s="297">
        <v>14.28</v>
      </c>
      <c r="T19" s="297">
        <v>0</v>
      </c>
      <c r="U19" s="297">
        <v>0</v>
      </c>
      <c r="V19" s="297">
        <v>0</v>
      </c>
      <c r="W19" s="297">
        <v>0</v>
      </c>
      <c r="X19" s="297">
        <v>436.74</v>
      </c>
      <c r="Y19" s="297">
        <v>365.94</v>
      </c>
      <c r="Z19" s="103">
        <v>0</v>
      </c>
      <c r="AA19" s="297">
        <v>0</v>
      </c>
      <c r="AB19" s="105" t="str">
        <f>+IFERROR((AA19/O19-1)*100,"-")</f>
        <v>-</v>
      </c>
    </row>
    <row r="20" spans="1:28" x14ac:dyDescent="0.25">
      <c r="A20" s="97" t="s">
        <v>67</v>
      </c>
      <c r="B20" s="103">
        <v>0</v>
      </c>
      <c r="C20" s="104">
        <v>0</v>
      </c>
      <c r="D20" s="297">
        <v>0</v>
      </c>
      <c r="E20" s="297">
        <v>0</v>
      </c>
      <c r="F20" s="297">
        <v>0</v>
      </c>
      <c r="G20" s="297">
        <v>0</v>
      </c>
      <c r="H20" s="297">
        <v>0</v>
      </c>
      <c r="I20" s="297">
        <v>0</v>
      </c>
      <c r="J20" s="297">
        <v>0</v>
      </c>
      <c r="K20" s="297">
        <v>0</v>
      </c>
      <c r="L20" s="297">
        <v>0</v>
      </c>
      <c r="M20" s="297">
        <v>0</v>
      </c>
      <c r="N20" s="103">
        <v>0</v>
      </c>
      <c r="O20" s="297">
        <v>0</v>
      </c>
      <c r="P20" s="297">
        <v>0</v>
      </c>
      <c r="Q20" s="297">
        <v>0</v>
      </c>
      <c r="R20" s="297">
        <v>0</v>
      </c>
      <c r="S20" s="297">
        <v>0</v>
      </c>
      <c r="T20" s="297">
        <v>0</v>
      </c>
      <c r="U20" s="297">
        <v>0</v>
      </c>
      <c r="V20" s="297">
        <v>0</v>
      </c>
      <c r="W20" s="297">
        <v>0</v>
      </c>
      <c r="X20" s="297">
        <v>0</v>
      </c>
      <c r="Y20" s="297">
        <v>0</v>
      </c>
      <c r="Z20" s="103">
        <v>0</v>
      </c>
      <c r="AA20" s="297">
        <v>0</v>
      </c>
      <c r="AB20" s="105" t="str">
        <f>+IFERROR((AA20/O20-1)*100,"-")</f>
        <v>-</v>
      </c>
    </row>
    <row r="21" spans="1:28" x14ac:dyDescent="0.25">
      <c r="A21" s="97" t="s">
        <v>68</v>
      </c>
      <c r="B21" s="103">
        <v>531.21</v>
      </c>
      <c r="C21" s="28">
        <v>0</v>
      </c>
      <c r="D21" s="28">
        <v>0</v>
      </c>
      <c r="E21" s="28">
        <v>2923.98</v>
      </c>
      <c r="F21" s="28">
        <v>13453.68</v>
      </c>
      <c r="G21" s="28">
        <v>2212.87</v>
      </c>
      <c r="H21" s="28">
        <v>0</v>
      </c>
      <c r="I21" s="28">
        <v>0</v>
      </c>
      <c r="J21" s="28">
        <v>0</v>
      </c>
      <c r="K21" s="28">
        <v>0</v>
      </c>
      <c r="L21" s="28">
        <v>1139.67</v>
      </c>
      <c r="M21" s="28">
        <v>2274.54</v>
      </c>
      <c r="N21" s="115">
        <v>93.3</v>
      </c>
      <c r="O21" s="28">
        <v>0</v>
      </c>
      <c r="P21" s="297">
        <v>0</v>
      </c>
      <c r="Q21" s="297">
        <v>389.61</v>
      </c>
      <c r="R21" s="297">
        <v>2946.66</v>
      </c>
      <c r="S21" s="297">
        <v>248.34</v>
      </c>
      <c r="T21" s="297">
        <v>0</v>
      </c>
      <c r="U21" s="297">
        <v>0</v>
      </c>
      <c r="V21" s="297">
        <v>0</v>
      </c>
      <c r="W21" s="297">
        <v>0</v>
      </c>
      <c r="X21" s="297">
        <v>316.70999999999998</v>
      </c>
      <c r="Y21" s="297">
        <v>780.18</v>
      </c>
      <c r="Z21" s="103">
        <v>0</v>
      </c>
      <c r="AA21" s="297">
        <v>0</v>
      </c>
      <c r="AB21" s="106" t="str">
        <f>+IFERROR((AA21/O21-1)*100,"-")</f>
        <v>-</v>
      </c>
    </row>
    <row r="22" spans="1:28" x14ac:dyDescent="0.25">
      <c r="A22" s="97" t="s">
        <v>69</v>
      </c>
      <c r="B22" s="103">
        <v>198.87</v>
      </c>
      <c r="C22" s="28">
        <v>0</v>
      </c>
      <c r="D22" s="28">
        <v>2.0099999999999998</v>
      </c>
      <c r="E22" s="28">
        <v>3234.92</v>
      </c>
      <c r="F22" s="28">
        <v>7545.63</v>
      </c>
      <c r="G22" s="28">
        <v>2104.86</v>
      </c>
      <c r="H22" s="28">
        <v>159.94</v>
      </c>
      <c r="I22" s="28">
        <v>0</v>
      </c>
      <c r="J22" s="28">
        <v>0</v>
      </c>
      <c r="K22" s="28">
        <v>0</v>
      </c>
      <c r="L22" s="28">
        <v>430.29</v>
      </c>
      <c r="M22" s="28">
        <v>2361.91</v>
      </c>
      <c r="N22" s="115">
        <v>413.11</v>
      </c>
      <c r="O22" s="28">
        <v>0</v>
      </c>
      <c r="P22" s="297">
        <v>0</v>
      </c>
      <c r="Q22" s="297">
        <v>579.88</v>
      </c>
      <c r="R22" s="297">
        <v>4687.93</v>
      </c>
      <c r="S22" s="297">
        <v>820.36</v>
      </c>
      <c r="T22" s="297">
        <v>2.75</v>
      </c>
      <c r="U22" s="297">
        <v>0.3</v>
      </c>
      <c r="V22" s="297">
        <v>0</v>
      </c>
      <c r="W22" s="297">
        <v>148.13999999999999</v>
      </c>
      <c r="X22" s="297">
        <v>365.97</v>
      </c>
      <c r="Y22" s="297">
        <v>450.42</v>
      </c>
      <c r="Z22" s="103">
        <v>0</v>
      </c>
      <c r="AA22" s="297">
        <v>0</v>
      </c>
      <c r="AB22" s="106" t="str">
        <f>+IFERROR((AA22/O22-1)*100,"-")</f>
        <v>-</v>
      </c>
    </row>
    <row r="23" spans="1:28" x14ac:dyDescent="0.25">
      <c r="A23" s="98" t="s">
        <v>82</v>
      </c>
      <c r="B23" s="103">
        <v>0</v>
      </c>
      <c r="C23" s="28">
        <v>0</v>
      </c>
      <c r="D23" s="28">
        <v>0</v>
      </c>
      <c r="E23" s="28">
        <v>1142.8499999999999</v>
      </c>
      <c r="F23" s="28">
        <v>2438.73</v>
      </c>
      <c r="G23" s="28">
        <v>2368.0700000000002</v>
      </c>
      <c r="H23" s="28">
        <v>0</v>
      </c>
      <c r="I23" s="28">
        <v>0</v>
      </c>
      <c r="J23" s="28">
        <v>0</v>
      </c>
      <c r="K23" s="28">
        <v>0</v>
      </c>
      <c r="L23" s="28">
        <v>667.04</v>
      </c>
      <c r="M23" s="28">
        <v>502.71</v>
      </c>
      <c r="N23" s="115">
        <v>31.2</v>
      </c>
      <c r="O23" s="28">
        <v>0</v>
      </c>
      <c r="P23" s="297">
        <v>0</v>
      </c>
      <c r="Q23" s="297">
        <v>121.43</v>
      </c>
      <c r="R23" s="297">
        <v>1938.62</v>
      </c>
      <c r="S23" s="297">
        <v>1233.5899999999999</v>
      </c>
      <c r="T23" s="297">
        <v>0</v>
      </c>
      <c r="U23" s="297">
        <v>0</v>
      </c>
      <c r="V23" s="297">
        <v>0</v>
      </c>
      <c r="W23" s="297">
        <v>0</v>
      </c>
      <c r="X23" s="297">
        <v>44.54</v>
      </c>
      <c r="Y23" s="297">
        <v>43.84</v>
      </c>
      <c r="Z23" s="103">
        <v>0</v>
      </c>
      <c r="AA23" s="297">
        <v>0</v>
      </c>
      <c r="AB23" s="106" t="str">
        <f>+IFERROR((AA23/O23-1)*100,"-")</f>
        <v>-</v>
      </c>
    </row>
    <row r="24" spans="1:28" x14ac:dyDescent="0.25">
      <c r="A24" s="98" t="s">
        <v>70</v>
      </c>
      <c r="B24" s="103">
        <v>0</v>
      </c>
      <c r="C24" s="28">
        <v>0</v>
      </c>
      <c r="D24" s="28">
        <v>0</v>
      </c>
      <c r="E24" s="28">
        <v>2499.35</v>
      </c>
      <c r="F24" s="28">
        <v>3691.37</v>
      </c>
      <c r="G24" s="28">
        <v>3485.72</v>
      </c>
      <c r="H24" s="28">
        <v>0</v>
      </c>
      <c r="I24" s="28">
        <v>4.78</v>
      </c>
      <c r="J24" s="28">
        <v>0</v>
      </c>
      <c r="K24" s="28">
        <v>0</v>
      </c>
      <c r="L24" s="28">
        <v>1607.47</v>
      </c>
      <c r="M24" s="28">
        <v>1172.95</v>
      </c>
      <c r="N24" s="115">
        <v>134.06</v>
      </c>
      <c r="O24" s="28">
        <v>0</v>
      </c>
      <c r="P24" s="297">
        <v>0</v>
      </c>
      <c r="Q24" s="297">
        <v>311.89999999999998</v>
      </c>
      <c r="R24" s="297">
        <v>2809.97</v>
      </c>
      <c r="S24" s="297">
        <v>2721.15</v>
      </c>
      <c r="T24" s="297">
        <v>0</v>
      </c>
      <c r="U24" s="297">
        <v>0</v>
      </c>
      <c r="V24" s="297">
        <v>0</v>
      </c>
      <c r="W24" s="297">
        <v>7.2</v>
      </c>
      <c r="X24" s="297">
        <v>77.33</v>
      </c>
      <c r="Y24" s="297">
        <v>14</v>
      </c>
      <c r="Z24" s="103">
        <v>0</v>
      </c>
      <c r="AA24" s="297">
        <v>0</v>
      </c>
      <c r="AB24" s="106" t="str">
        <f>+IFERROR((AA24/O24-1)*100,"-")</f>
        <v>-</v>
      </c>
    </row>
    <row r="25" spans="1:28" x14ac:dyDescent="0.25">
      <c r="A25" s="98" t="s">
        <v>83</v>
      </c>
      <c r="B25" s="103">
        <v>11.94</v>
      </c>
      <c r="C25" s="104">
        <v>55.44</v>
      </c>
      <c r="D25" s="297">
        <v>0</v>
      </c>
      <c r="E25" s="297">
        <v>0</v>
      </c>
      <c r="F25" s="297">
        <v>0</v>
      </c>
      <c r="G25" s="297">
        <v>61.57</v>
      </c>
      <c r="H25" s="297">
        <v>33.96</v>
      </c>
      <c r="I25" s="297">
        <v>0</v>
      </c>
      <c r="J25" s="297">
        <v>0</v>
      </c>
      <c r="K25" s="297">
        <v>0</v>
      </c>
      <c r="L25" s="297">
        <v>0</v>
      </c>
      <c r="M25" s="297">
        <v>0</v>
      </c>
      <c r="N25" s="103">
        <v>458.95</v>
      </c>
      <c r="O25" s="297">
        <v>43.26</v>
      </c>
      <c r="P25" s="297">
        <v>0</v>
      </c>
      <c r="Q25" s="297">
        <v>0</v>
      </c>
      <c r="R25" s="297">
        <v>0</v>
      </c>
      <c r="S25" s="297">
        <v>52.43</v>
      </c>
      <c r="T25" s="297">
        <v>0</v>
      </c>
      <c r="U25" s="297">
        <v>8.6199999999999992</v>
      </c>
      <c r="V25" s="297">
        <v>0</v>
      </c>
      <c r="W25" s="297">
        <v>0</v>
      </c>
      <c r="X25" s="297">
        <v>0</v>
      </c>
      <c r="Y25" s="297">
        <v>0</v>
      </c>
      <c r="Z25" s="103">
        <v>0</v>
      </c>
      <c r="AA25" s="297">
        <v>0</v>
      </c>
      <c r="AB25" s="105">
        <f>+IFERROR((AA25/O25-1)*100,"-")</f>
        <v>-100</v>
      </c>
    </row>
    <row r="26" spans="1:28" x14ac:dyDescent="0.25">
      <c r="A26" s="97" t="s">
        <v>92</v>
      </c>
      <c r="B26" s="103">
        <v>12</v>
      </c>
      <c r="C26" s="104">
        <v>161.72999999999999</v>
      </c>
      <c r="D26" s="297">
        <v>1.2</v>
      </c>
      <c r="E26" s="297">
        <v>0</v>
      </c>
      <c r="F26" s="297">
        <v>0</v>
      </c>
      <c r="G26" s="297">
        <v>0</v>
      </c>
      <c r="H26" s="297">
        <v>221.58</v>
      </c>
      <c r="I26" s="297">
        <v>0.6</v>
      </c>
      <c r="J26" s="297">
        <v>0</v>
      </c>
      <c r="K26" s="297">
        <v>0</v>
      </c>
      <c r="L26" s="297">
        <v>0</v>
      </c>
      <c r="M26" s="297">
        <v>0</v>
      </c>
      <c r="N26" s="103">
        <v>255.45</v>
      </c>
      <c r="O26" s="297">
        <v>26.49</v>
      </c>
      <c r="P26" s="297">
        <v>0</v>
      </c>
      <c r="Q26" s="297">
        <v>0</v>
      </c>
      <c r="R26" s="297">
        <v>0</v>
      </c>
      <c r="S26" s="297">
        <v>34.6</v>
      </c>
      <c r="T26" s="297">
        <v>0</v>
      </c>
      <c r="U26" s="297">
        <v>0.1</v>
      </c>
      <c r="V26" s="297">
        <v>0</v>
      </c>
      <c r="W26" s="297">
        <v>0</v>
      </c>
      <c r="X26" s="297">
        <v>0</v>
      </c>
      <c r="Y26" s="297">
        <v>0</v>
      </c>
      <c r="Z26" s="103">
        <v>0</v>
      </c>
      <c r="AA26" s="297">
        <v>0</v>
      </c>
      <c r="AB26" s="105">
        <f>+IFERROR((AA26/O26-1)*100,"-")</f>
        <v>-100</v>
      </c>
    </row>
    <row r="27" spans="1:28" x14ac:dyDescent="0.25">
      <c r="A27" s="97" t="s">
        <v>84</v>
      </c>
      <c r="B27" s="103">
        <v>26.61</v>
      </c>
      <c r="C27" s="104">
        <v>77</v>
      </c>
      <c r="D27" s="297">
        <v>8.1199999999999992</v>
      </c>
      <c r="E27" s="297">
        <v>0</v>
      </c>
      <c r="F27" s="297">
        <v>0</v>
      </c>
      <c r="G27" s="297">
        <v>465.01</v>
      </c>
      <c r="H27" s="297">
        <v>255.91</v>
      </c>
      <c r="I27" s="297">
        <v>3.46</v>
      </c>
      <c r="J27" s="297">
        <v>0</v>
      </c>
      <c r="K27" s="297">
        <v>0</v>
      </c>
      <c r="L27" s="297">
        <v>0</v>
      </c>
      <c r="M27" s="297">
        <v>0</v>
      </c>
      <c r="N27" s="103">
        <v>263.37</v>
      </c>
      <c r="O27" s="297">
        <v>71.83</v>
      </c>
      <c r="P27" s="297">
        <v>0</v>
      </c>
      <c r="Q27" s="297">
        <v>0</v>
      </c>
      <c r="R27" s="297">
        <v>0</v>
      </c>
      <c r="S27" s="297">
        <v>93.86</v>
      </c>
      <c r="T27" s="297">
        <v>0</v>
      </c>
      <c r="U27" s="297">
        <v>0</v>
      </c>
      <c r="V27" s="297">
        <v>0</v>
      </c>
      <c r="W27" s="297">
        <v>13.6</v>
      </c>
      <c r="X27" s="297">
        <v>0</v>
      </c>
      <c r="Y27" s="297">
        <v>0</v>
      </c>
      <c r="Z27" s="103">
        <v>0</v>
      </c>
      <c r="AA27" s="297">
        <v>0</v>
      </c>
      <c r="AB27" s="105">
        <f>+IFERROR((AA27/O27-1)*100,"-")</f>
        <v>-100</v>
      </c>
    </row>
    <row r="28" spans="1:28" x14ac:dyDescent="0.25">
      <c r="A28" s="97" t="s">
        <v>93</v>
      </c>
      <c r="B28" s="103">
        <v>0</v>
      </c>
      <c r="C28" s="104">
        <v>50.4</v>
      </c>
      <c r="D28" s="297">
        <v>0</v>
      </c>
      <c r="E28" s="297">
        <v>0</v>
      </c>
      <c r="F28" s="297">
        <v>0</v>
      </c>
      <c r="G28" s="297">
        <v>194.2</v>
      </c>
      <c r="H28" s="297">
        <v>135</v>
      </c>
      <c r="I28" s="297">
        <v>0.5</v>
      </c>
      <c r="J28" s="297">
        <v>0</v>
      </c>
      <c r="K28" s="297">
        <v>0</v>
      </c>
      <c r="L28" s="297">
        <v>0</v>
      </c>
      <c r="M28" s="297">
        <v>0</v>
      </c>
      <c r="N28" s="103">
        <v>209.3</v>
      </c>
      <c r="O28" s="297">
        <v>52.3</v>
      </c>
      <c r="P28" s="297">
        <v>0</v>
      </c>
      <c r="Q28" s="297">
        <v>0</v>
      </c>
      <c r="R28" s="297">
        <v>0</v>
      </c>
      <c r="S28" s="297">
        <v>122</v>
      </c>
      <c r="T28" s="297">
        <v>0</v>
      </c>
      <c r="U28" s="297">
        <v>0</v>
      </c>
      <c r="V28" s="297">
        <v>0</v>
      </c>
      <c r="W28" s="297">
        <v>0</v>
      </c>
      <c r="X28" s="297">
        <v>0</v>
      </c>
      <c r="Y28" s="297">
        <v>0</v>
      </c>
      <c r="Z28" s="103">
        <v>0</v>
      </c>
      <c r="AA28" s="297">
        <v>0</v>
      </c>
      <c r="AB28" s="105">
        <f>+IFERROR((AA28/O28-1)*100,"-")</f>
        <v>-100</v>
      </c>
    </row>
    <row r="29" spans="1:28" x14ac:dyDescent="0.25">
      <c r="A29" s="97" t="s">
        <v>227</v>
      </c>
      <c r="B29" s="103">
        <v>10.24</v>
      </c>
      <c r="C29" s="104">
        <v>275.68</v>
      </c>
      <c r="D29" s="297">
        <v>141.16</v>
      </c>
      <c r="E29" s="297">
        <v>25.12</v>
      </c>
      <c r="F29" s="297">
        <v>90.64</v>
      </c>
      <c r="G29" s="297">
        <v>447</v>
      </c>
      <c r="H29" s="297">
        <v>231.76</v>
      </c>
      <c r="I29" s="297">
        <v>7.4</v>
      </c>
      <c r="J29" s="297">
        <v>0</v>
      </c>
      <c r="K29" s="297">
        <v>11.9</v>
      </c>
      <c r="L29" s="297">
        <v>52.68</v>
      </c>
      <c r="M29" s="297">
        <v>0</v>
      </c>
      <c r="N29" s="103">
        <v>173.35</v>
      </c>
      <c r="O29" s="297">
        <v>73.78</v>
      </c>
      <c r="P29" s="297">
        <v>0</v>
      </c>
      <c r="Q29" s="297">
        <v>0</v>
      </c>
      <c r="R29" s="297">
        <v>0</v>
      </c>
      <c r="S29" s="297">
        <v>255.83</v>
      </c>
      <c r="T29" s="297">
        <v>0</v>
      </c>
      <c r="U29" s="297">
        <v>6.04</v>
      </c>
      <c r="V29" s="297">
        <v>0</v>
      </c>
      <c r="W29" s="297">
        <v>0</v>
      </c>
      <c r="X29" s="297">
        <v>0</v>
      </c>
      <c r="Y29" s="297">
        <v>0</v>
      </c>
      <c r="Z29" s="103">
        <v>0</v>
      </c>
      <c r="AA29" s="297">
        <v>0</v>
      </c>
      <c r="AB29" s="105">
        <f>+IFERROR((AA29/O29-1)*100,"-")</f>
        <v>-100</v>
      </c>
    </row>
    <row r="30" spans="1:28" x14ac:dyDescent="0.25">
      <c r="A30" s="99" t="s">
        <v>71</v>
      </c>
      <c r="B30" s="107">
        <v>24.2</v>
      </c>
      <c r="C30" s="108">
        <v>338.97</v>
      </c>
      <c r="D30" s="108">
        <v>113.38</v>
      </c>
      <c r="E30" s="108">
        <v>16</v>
      </c>
      <c r="F30" s="108">
        <v>0</v>
      </c>
      <c r="G30" s="108">
        <v>138.5</v>
      </c>
      <c r="H30" s="108">
        <v>85.09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7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176.99</v>
      </c>
      <c r="T30" s="108">
        <v>0</v>
      </c>
      <c r="U30" s="108">
        <v>0</v>
      </c>
      <c r="V30" s="108">
        <v>0</v>
      </c>
      <c r="W30" s="108">
        <v>0</v>
      </c>
      <c r="X30" s="108">
        <v>0</v>
      </c>
      <c r="Y30" s="108">
        <v>0</v>
      </c>
      <c r="Z30" s="355">
        <v>0</v>
      </c>
      <c r="AA30" s="529">
        <v>0</v>
      </c>
      <c r="AB30" s="109" t="str">
        <f>+IFERROR((AA30/O30-1)*100,"-")</f>
        <v>-</v>
      </c>
    </row>
    <row r="31" spans="1:28" x14ac:dyDescent="0.25">
      <c r="A31" s="2" t="s">
        <v>23</v>
      </c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</row>
    <row r="32" spans="1:28" x14ac:dyDescent="0.25">
      <c r="A32" s="2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4"/>
    </row>
    <row r="33" spans="1:28" x14ac:dyDescent="0.25">
      <c r="A33" s="3" t="s">
        <v>207</v>
      </c>
      <c r="B33" s="5"/>
      <c r="C33" s="5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5"/>
    </row>
  </sheetData>
  <mergeCells count="4">
    <mergeCell ref="Z6:AB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zoomScale="85" zoomScaleNormal="85" workbookViewId="0">
      <pane xSplit="1" ySplit="7" topLeftCell="B8" activePane="bottomRight" state="frozen"/>
      <selection activeCell="AR52" sqref="AR52"/>
      <selection pane="topRight" activeCell="AR52" sqref="AR52"/>
      <selection pane="bottomLeft" activeCell="AR52" sqref="AR52"/>
      <selection pane="bottomRight" activeCell="P22" sqref="P22"/>
    </sheetView>
  </sheetViews>
  <sheetFormatPr baseColWidth="10" defaultRowHeight="15" x14ac:dyDescent="0.25"/>
  <cols>
    <col min="1" max="1" width="13.7109375" customWidth="1"/>
    <col min="2" max="15" width="10.42578125" style="299" customWidth="1"/>
    <col min="16" max="16" width="10.42578125" customWidth="1"/>
  </cols>
  <sheetData>
    <row r="1" spans="1:16" x14ac:dyDescent="0.25">
      <c r="A1" s="29" t="s">
        <v>199</v>
      </c>
    </row>
    <row r="2" spans="1:16" x14ac:dyDescent="0.25">
      <c r="A2" s="29"/>
    </row>
    <row r="3" spans="1:16" ht="15" customHeight="1" x14ac:dyDescent="0.25">
      <c r="A3" s="14" t="s">
        <v>115</v>
      </c>
    </row>
    <row r="4" spans="1:16" x14ac:dyDescent="0.25">
      <c r="A4" s="54" t="s">
        <v>255</v>
      </c>
    </row>
    <row r="5" spans="1:16" x14ac:dyDescent="0.25">
      <c r="A5" s="54" t="s">
        <v>213</v>
      </c>
    </row>
    <row r="6" spans="1:16" x14ac:dyDescent="0.25">
      <c r="A6" s="576" t="s">
        <v>26</v>
      </c>
      <c r="B6" s="552">
        <v>2019</v>
      </c>
      <c r="C6" s="553"/>
      <c r="D6" s="553"/>
      <c r="E6" s="553"/>
      <c r="F6" s="553"/>
      <c r="G6" s="553"/>
      <c r="H6" s="553"/>
      <c r="I6" s="553"/>
      <c r="J6" s="553"/>
      <c r="K6" s="553"/>
      <c r="L6" s="553"/>
      <c r="M6" s="553"/>
      <c r="N6" s="556">
        <v>2020</v>
      </c>
      <c r="O6" s="557"/>
      <c r="P6" s="558"/>
    </row>
    <row r="7" spans="1:16" ht="25.5" x14ac:dyDescent="0.25">
      <c r="A7" s="577"/>
      <c r="B7" s="423" t="s">
        <v>1</v>
      </c>
      <c r="C7" s="423" t="s">
        <v>2</v>
      </c>
      <c r="D7" s="423" t="s">
        <v>3</v>
      </c>
      <c r="E7" s="423" t="s">
        <v>4</v>
      </c>
      <c r="F7" s="456" t="s">
        <v>5</v>
      </c>
      <c r="G7" s="463" t="s">
        <v>6</v>
      </c>
      <c r="H7" s="464" t="s">
        <v>7</v>
      </c>
      <c r="I7" s="467" t="s">
        <v>8</v>
      </c>
      <c r="J7" s="476" t="s">
        <v>9</v>
      </c>
      <c r="K7" s="485" t="s">
        <v>10</v>
      </c>
      <c r="L7" s="499" t="s">
        <v>11</v>
      </c>
      <c r="M7" s="511" t="s">
        <v>12</v>
      </c>
      <c r="N7" s="512" t="s">
        <v>1</v>
      </c>
      <c r="O7" s="512" t="s">
        <v>2</v>
      </c>
      <c r="P7" s="512" t="s">
        <v>276</v>
      </c>
    </row>
    <row r="8" spans="1:16" x14ac:dyDescent="0.25">
      <c r="A8" s="15" t="s">
        <v>13</v>
      </c>
      <c r="B8" s="112">
        <f t="shared" ref="B8:G8" si="0">+SUM(B9:B21)</f>
        <v>7169.15</v>
      </c>
      <c r="C8" s="113">
        <f t="shared" si="0"/>
        <v>9480.7800000000007</v>
      </c>
      <c r="D8" s="113">
        <f t="shared" si="0"/>
        <v>8856.42</v>
      </c>
      <c r="E8" s="113">
        <f t="shared" si="0"/>
        <v>6576.06</v>
      </c>
      <c r="F8" s="113">
        <f t="shared" si="0"/>
        <v>6364.9800000000005</v>
      </c>
      <c r="G8" s="113">
        <f t="shared" si="0"/>
        <v>7322.2599999999993</v>
      </c>
      <c r="H8" s="113">
        <f t="shared" ref="H8:M8" si="1">+SUM(H9:H21)</f>
        <v>6697.41</v>
      </c>
      <c r="I8" s="113">
        <f t="shared" si="1"/>
        <v>7182.11</v>
      </c>
      <c r="J8" s="113">
        <f t="shared" si="1"/>
        <v>4688.9099999999989</v>
      </c>
      <c r="K8" s="113">
        <f t="shared" si="1"/>
        <v>7523.6100000000006</v>
      </c>
      <c r="L8" s="113">
        <f t="shared" si="1"/>
        <v>7968.6499999999987</v>
      </c>
      <c r="M8" s="113">
        <f t="shared" si="1"/>
        <v>5972.7200000000012</v>
      </c>
      <c r="N8" s="112">
        <f>+SUM(N9:N21)</f>
        <v>7248</v>
      </c>
      <c r="O8" s="113">
        <f>+SUM(O9:O21)</f>
        <v>12246.67</v>
      </c>
      <c r="P8" s="114">
        <f>+IFERROR((O8/C8-1)*100,"-")</f>
        <v>29.173654488343772</v>
      </c>
    </row>
    <row r="9" spans="1:16" x14ac:dyDescent="0.25">
      <c r="A9" s="16" t="s">
        <v>61</v>
      </c>
      <c r="B9" s="115">
        <v>1471.8</v>
      </c>
      <c r="C9" s="28">
        <v>1323.99</v>
      </c>
      <c r="D9" s="28">
        <v>1620.73</v>
      </c>
      <c r="E9" s="28">
        <v>1487.14</v>
      </c>
      <c r="F9" s="28">
        <v>1737.71</v>
      </c>
      <c r="G9" s="28">
        <v>1469.8</v>
      </c>
      <c r="H9" s="28">
        <v>1646.79</v>
      </c>
      <c r="I9" s="28">
        <v>1918.2</v>
      </c>
      <c r="J9" s="28">
        <v>1871</v>
      </c>
      <c r="K9" s="28">
        <v>2138.17</v>
      </c>
      <c r="L9" s="28">
        <v>1570.97</v>
      </c>
      <c r="M9" s="28">
        <v>943.08</v>
      </c>
      <c r="N9" s="115">
        <v>1646.5</v>
      </c>
      <c r="O9" s="28">
        <v>1840.02</v>
      </c>
      <c r="P9" s="106">
        <f>+IFERROR((O9/C9-1)*100,"-")</f>
        <v>38.975369904606524</v>
      </c>
    </row>
    <row r="10" spans="1:16" s="299" customFormat="1" x14ac:dyDescent="0.25">
      <c r="A10" s="16" t="s">
        <v>242</v>
      </c>
      <c r="B10" s="115">
        <v>195.5</v>
      </c>
      <c r="C10" s="28">
        <v>146.08000000000001</v>
      </c>
      <c r="D10" s="28">
        <v>150.29</v>
      </c>
      <c r="E10" s="28">
        <v>68.5</v>
      </c>
      <c r="F10" s="28">
        <v>148.88999999999999</v>
      </c>
      <c r="G10" s="28">
        <v>104.2</v>
      </c>
      <c r="H10" s="28">
        <v>140.80000000000001</v>
      </c>
      <c r="I10" s="28">
        <v>154.16</v>
      </c>
      <c r="J10" s="28">
        <v>89.72</v>
      </c>
      <c r="K10" s="28">
        <v>48.61</v>
      </c>
      <c r="L10" s="28">
        <v>39.51</v>
      </c>
      <c r="M10" s="28">
        <v>16.27</v>
      </c>
      <c r="N10" s="115">
        <v>0</v>
      </c>
      <c r="O10" s="28">
        <v>0</v>
      </c>
      <c r="P10" s="106">
        <f>+IFERROR((O10/C10-1)*100,"-")</f>
        <v>-100</v>
      </c>
    </row>
    <row r="11" spans="1:16" s="299" customFormat="1" x14ac:dyDescent="0.25">
      <c r="A11" s="16" t="s">
        <v>267</v>
      </c>
      <c r="B11" s="115">
        <v>1011.11</v>
      </c>
      <c r="C11" s="28">
        <v>1182.5</v>
      </c>
      <c r="D11" s="28">
        <v>591.45000000000005</v>
      </c>
      <c r="E11" s="28">
        <v>911.09</v>
      </c>
      <c r="F11" s="28">
        <v>942.78</v>
      </c>
      <c r="G11" s="28">
        <v>977.43</v>
      </c>
      <c r="H11" s="28">
        <v>689.44</v>
      </c>
      <c r="I11" s="28">
        <v>696.18</v>
      </c>
      <c r="J11" s="28">
        <v>298.20999999999998</v>
      </c>
      <c r="K11" s="28">
        <v>962.35</v>
      </c>
      <c r="L11" s="28">
        <v>719.92</v>
      </c>
      <c r="M11" s="28">
        <v>396.61</v>
      </c>
      <c r="N11" s="115">
        <v>578.64</v>
      </c>
      <c r="O11" s="28">
        <v>1374.31</v>
      </c>
      <c r="P11" s="106">
        <f>+IFERROR((O11/C11-1)*100,"-")</f>
        <v>16.220718816067659</v>
      </c>
    </row>
    <row r="12" spans="1:16" x14ac:dyDescent="0.25">
      <c r="A12" s="16" t="s">
        <v>62</v>
      </c>
      <c r="B12" s="115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115">
        <v>0</v>
      </c>
      <c r="O12" s="28">
        <v>0</v>
      </c>
      <c r="P12" s="106" t="str">
        <f>+IFERROR((O12/C12-1)*100,"-")</f>
        <v>-</v>
      </c>
    </row>
    <row r="13" spans="1:16" x14ac:dyDescent="0.25">
      <c r="A13" s="16" t="s">
        <v>63</v>
      </c>
      <c r="B13" s="115">
        <v>910.68</v>
      </c>
      <c r="C13" s="28">
        <v>1302.19</v>
      </c>
      <c r="D13" s="28">
        <v>1180.01</v>
      </c>
      <c r="E13" s="28">
        <v>773.23</v>
      </c>
      <c r="F13" s="28">
        <v>582.99</v>
      </c>
      <c r="G13" s="28">
        <v>730.19</v>
      </c>
      <c r="H13" s="28">
        <v>588.96</v>
      </c>
      <c r="I13" s="28">
        <v>518.64</v>
      </c>
      <c r="J13" s="28">
        <v>764.99</v>
      </c>
      <c r="K13" s="28">
        <v>772.18</v>
      </c>
      <c r="L13" s="28">
        <v>638.04999999999995</v>
      </c>
      <c r="M13" s="28">
        <v>588.48</v>
      </c>
      <c r="N13" s="115">
        <v>1026.3900000000001</v>
      </c>
      <c r="O13" s="28">
        <v>981.71</v>
      </c>
      <c r="P13" s="106">
        <f>+IFERROR((O13/C13-1)*100,"-")</f>
        <v>-24.610847879341723</v>
      </c>
    </row>
    <row r="14" spans="1:16" x14ac:dyDescent="0.25">
      <c r="A14" s="16" t="s">
        <v>64</v>
      </c>
      <c r="B14" s="115">
        <v>3289.01</v>
      </c>
      <c r="C14" s="28">
        <v>4753.84</v>
      </c>
      <c r="D14" s="28">
        <v>4578.38</v>
      </c>
      <c r="E14" s="28">
        <v>2902.61</v>
      </c>
      <c r="F14" s="28">
        <v>2357.2600000000002</v>
      </c>
      <c r="G14" s="28">
        <v>3493.23</v>
      </c>
      <c r="H14" s="28">
        <v>3317.82</v>
      </c>
      <c r="I14" s="28">
        <v>3547.23</v>
      </c>
      <c r="J14" s="28">
        <v>1412.06</v>
      </c>
      <c r="K14" s="28">
        <v>2952.62</v>
      </c>
      <c r="L14" s="28">
        <v>4367.2</v>
      </c>
      <c r="M14" s="28">
        <v>2936.21</v>
      </c>
      <c r="N14" s="115">
        <v>3170.98</v>
      </c>
      <c r="O14" s="28">
        <v>7411.36</v>
      </c>
      <c r="P14" s="106">
        <f>+IFERROR((O14/C14-1)*100,"-")</f>
        <v>55.902596637665546</v>
      </c>
    </row>
    <row r="15" spans="1:16" x14ac:dyDescent="0.25">
      <c r="A15" s="16" t="s">
        <v>65</v>
      </c>
      <c r="B15" s="115">
        <v>0</v>
      </c>
      <c r="C15" s="28">
        <v>0</v>
      </c>
      <c r="D15" s="28">
        <v>0</v>
      </c>
      <c r="E15" s="28">
        <v>0</v>
      </c>
      <c r="F15" s="28">
        <v>0</v>
      </c>
      <c r="G15" s="28">
        <v>94.48</v>
      </c>
      <c r="H15" s="28">
        <v>0</v>
      </c>
      <c r="I15" s="28">
        <v>0</v>
      </c>
      <c r="J15" s="28">
        <v>0</v>
      </c>
      <c r="K15" s="28">
        <v>17.32</v>
      </c>
      <c r="L15" s="28">
        <v>0</v>
      </c>
      <c r="M15" s="28">
        <v>25.34</v>
      </c>
      <c r="N15" s="115">
        <v>0</v>
      </c>
      <c r="O15" s="28">
        <v>0</v>
      </c>
      <c r="P15" s="106" t="str">
        <f>+IFERROR((O15/C15-1)*100,"-")</f>
        <v>-</v>
      </c>
    </row>
    <row r="16" spans="1:16" x14ac:dyDescent="0.25">
      <c r="A16" s="16" t="s">
        <v>66</v>
      </c>
      <c r="B16" s="115">
        <v>34.32</v>
      </c>
      <c r="C16" s="28">
        <v>122.59</v>
      </c>
      <c r="D16" s="28">
        <v>62.55</v>
      </c>
      <c r="E16" s="28">
        <v>40.26</v>
      </c>
      <c r="F16" s="28">
        <v>27.44</v>
      </c>
      <c r="G16" s="28">
        <v>45.98</v>
      </c>
      <c r="H16" s="28">
        <v>56.85</v>
      </c>
      <c r="I16" s="28">
        <v>59.71</v>
      </c>
      <c r="J16" s="28">
        <v>20.91</v>
      </c>
      <c r="K16" s="28">
        <v>43.31</v>
      </c>
      <c r="L16" s="28">
        <v>108.28</v>
      </c>
      <c r="M16" s="28">
        <v>75.31</v>
      </c>
      <c r="N16" s="115">
        <v>60.83</v>
      </c>
      <c r="O16" s="28">
        <v>39.19</v>
      </c>
      <c r="P16" s="106">
        <f>+IFERROR((O16/C16-1)*100,"-")</f>
        <v>-68.031650216167719</v>
      </c>
    </row>
    <row r="17" spans="1:16" x14ac:dyDescent="0.25">
      <c r="A17" s="16" t="s">
        <v>67</v>
      </c>
      <c r="B17" s="115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115">
        <v>56.08</v>
      </c>
      <c r="O17" s="28">
        <v>61.15</v>
      </c>
      <c r="P17" s="106" t="str">
        <f>+IFERROR((O17/C17-1)*100,"-")</f>
        <v>-</v>
      </c>
    </row>
    <row r="18" spans="1:16" x14ac:dyDescent="0.25">
      <c r="A18" s="16" t="s">
        <v>68</v>
      </c>
      <c r="B18" s="115">
        <v>40.729999999999997</v>
      </c>
      <c r="C18" s="28">
        <v>160.74</v>
      </c>
      <c r="D18" s="28">
        <v>108.34</v>
      </c>
      <c r="E18" s="28">
        <v>21.78</v>
      </c>
      <c r="F18" s="28">
        <v>25.68</v>
      </c>
      <c r="G18" s="28">
        <v>0</v>
      </c>
      <c r="H18" s="28">
        <v>0</v>
      </c>
      <c r="I18" s="28">
        <v>0</v>
      </c>
      <c r="J18" s="28">
        <v>0</v>
      </c>
      <c r="K18" s="28">
        <v>39.229999999999997</v>
      </c>
      <c r="L18" s="28">
        <v>9.73</v>
      </c>
      <c r="M18" s="28">
        <v>16.3</v>
      </c>
      <c r="N18" s="115">
        <v>52.33</v>
      </c>
      <c r="O18" s="28">
        <v>192.18</v>
      </c>
      <c r="P18" s="106">
        <f>+IFERROR((O18/C18-1)*100,"-")</f>
        <v>19.55953714072416</v>
      </c>
    </row>
    <row r="19" spans="1:16" x14ac:dyDescent="0.25">
      <c r="A19" s="16" t="s">
        <v>69</v>
      </c>
      <c r="B19" s="115">
        <v>108.57</v>
      </c>
      <c r="C19" s="28">
        <v>436.33</v>
      </c>
      <c r="D19" s="28">
        <v>240.67</v>
      </c>
      <c r="E19" s="28">
        <v>78.81</v>
      </c>
      <c r="F19" s="28">
        <v>292.14</v>
      </c>
      <c r="G19" s="28">
        <v>339.71</v>
      </c>
      <c r="H19" s="28">
        <v>82.08</v>
      </c>
      <c r="I19" s="28">
        <v>42.32</v>
      </c>
      <c r="J19" s="28">
        <v>0.03</v>
      </c>
      <c r="K19" s="28">
        <v>136.59</v>
      </c>
      <c r="L19" s="28">
        <v>278.77</v>
      </c>
      <c r="M19" s="28">
        <v>164.85</v>
      </c>
      <c r="N19" s="115">
        <v>273.41000000000003</v>
      </c>
      <c r="O19" s="28">
        <v>259.08</v>
      </c>
      <c r="P19" s="106">
        <f>+IFERROR((O19/C19-1)*100,"-")</f>
        <v>-40.622923016982561</v>
      </c>
    </row>
    <row r="20" spans="1:16" x14ac:dyDescent="0.25">
      <c r="A20" s="16" t="s">
        <v>70</v>
      </c>
      <c r="B20" s="115">
        <v>90.93</v>
      </c>
      <c r="C20" s="28">
        <v>42.45</v>
      </c>
      <c r="D20" s="28">
        <v>324</v>
      </c>
      <c r="E20" s="28">
        <v>292.64</v>
      </c>
      <c r="F20" s="28">
        <v>250.09</v>
      </c>
      <c r="G20" s="28">
        <v>67.239999999999995</v>
      </c>
      <c r="H20" s="28">
        <v>159.29</v>
      </c>
      <c r="I20" s="28">
        <v>237.4</v>
      </c>
      <c r="J20" s="28">
        <v>221.49</v>
      </c>
      <c r="K20" s="28">
        <v>413.23</v>
      </c>
      <c r="L20" s="28">
        <v>236.22</v>
      </c>
      <c r="M20" s="28">
        <v>810.27</v>
      </c>
      <c r="N20" s="115">
        <v>362.49</v>
      </c>
      <c r="O20" s="28">
        <v>84.53</v>
      </c>
      <c r="P20" s="106">
        <f>+IFERROR((O20/C20-1)*100,"-")</f>
        <v>99.128386336866896</v>
      </c>
    </row>
    <row r="21" spans="1:16" x14ac:dyDescent="0.25">
      <c r="A21" s="17" t="s">
        <v>72</v>
      </c>
      <c r="B21" s="107">
        <v>16.5</v>
      </c>
      <c r="C21" s="108">
        <v>10.07</v>
      </c>
      <c r="D21" s="108">
        <v>0</v>
      </c>
      <c r="E21" s="108">
        <v>0</v>
      </c>
      <c r="F21" s="108">
        <v>0</v>
      </c>
      <c r="G21" s="108">
        <v>0</v>
      </c>
      <c r="H21" s="108">
        <v>15.38</v>
      </c>
      <c r="I21" s="108">
        <v>8.27</v>
      </c>
      <c r="J21" s="108">
        <v>10.5</v>
      </c>
      <c r="K21" s="108">
        <v>0</v>
      </c>
      <c r="L21" s="108">
        <v>0</v>
      </c>
      <c r="M21" s="108">
        <v>0</v>
      </c>
      <c r="N21" s="107">
        <v>20.350000000000001</v>
      </c>
      <c r="O21" s="108">
        <v>3.14</v>
      </c>
      <c r="P21" s="109">
        <f>+IFERROR((O21/C21-1)*100,"-")</f>
        <v>-68.818272095332674</v>
      </c>
    </row>
    <row r="22" spans="1:16" x14ac:dyDescent="0.25">
      <c r="A22" s="2" t="s">
        <v>23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</row>
    <row r="23" spans="1:16" x14ac:dyDescent="0.25">
      <c r="A23" s="2" t="s">
        <v>24</v>
      </c>
    </row>
    <row r="24" spans="1:16" x14ac:dyDescent="0.25">
      <c r="A24" s="3" t="s">
        <v>207</v>
      </c>
    </row>
  </sheetData>
  <mergeCells count="3">
    <mergeCell ref="N6:P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6"/>
  <sheetViews>
    <sheetView showGridLines="0" zoomScale="70" zoomScaleNormal="70" workbookViewId="0">
      <pane xSplit="1" ySplit="7" topLeftCell="AL8" activePane="bottomRight" state="frozen"/>
      <selection activeCell="AR52" sqref="AR52"/>
      <selection pane="topRight" activeCell="AR52" sqref="AR52"/>
      <selection pane="bottomLeft" activeCell="AR52" sqref="AR52"/>
      <selection pane="bottomRight" activeCell="AZ9" sqref="AZ9"/>
    </sheetView>
  </sheetViews>
  <sheetFormatPr baseColWidth="10" defaultRowHeight="15" x14ac:dyDescent="0.25"/>
  <cols>
    <col min="17" max="25" width="11.42578125" style="213"/>
    <col min="28" max="51" width="11.42578125" style="299"/>
  </cols>
  <sheetData>
    <row r="1" spans="1:52" x14ac:dyDescent="0.25">
      <c r="A1" s="29" t="s">
        <v>199</v>
      </c>
    </row>
    <row r="2" spans="1:52" x14ac:dyDescent="0.25">
      <c r="A2" s="29"/>
    </row>
    <row r="3" spans="1:52" ht="15" customHeight="1" x14ac:dyDescent="0.25">
      <c r="A3" s="14" t="s">
        <v>116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52" x14ac:dyDescent="0.25">
      <c r="A4" s="54" t="s">
        <v>256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52" x14ac:dyDescent="0.25">
      <c r="A5" s="54" t="s">
        <v>213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3"/>
      <c r="O5" s="53"/>
      <c r="P5" s="53"/>
      <c r="Q5" s="216"/>
      <c r="R5" s="216"/>
      <c r="S5" s="216"/>
      <c r="T5" s="216"/>
      <c r="U5" s="216"/>
      <c r="V5" s="216"/>
      <c r="W5" s="216"/>
      <c r="X5" s="216"/>
      <c r="Y5" s="216"/>
    </row>
    <row r="6" spans="1:52" x14ac:dyDescent="0.25">
      <c r="A6" s="594" t="s">
        <v>26</v>
      </c>
      <c r="B6" s="587">
        <v>2016</v>
      </c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90">
        <v>2017</v>
      </c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59">
        <v>2018</v>
      </c>
      <c r="AA6" s="559"/>
      <c r="AB6" s="559"/>
      <c r="AC6" s="559"/>
      <c r="AD6" s="559"/>
      <c r="AE6" s="559"/>
      <c r="AF6" s="559"/>
      <c r="AG6" s="559"/>
      <c r="AH6" s="559"/>
      <c r="AI6" s="559"/>
      <c r="AJ6" s="559"/>
      <c r="AK6" s="559"/>
      <c r="AL6" s="552">
        <v>2019</v>
      </c>
      <c r="AM6" s="553"/>
      <c r="AN6" s="553"/>
      <c r="AO6" s="553"/>
      <c r="AP6" s="553"/>
      <c r="AQ6" s="553"/>
      <c r="AR6" s="553"/>
      <c r="AS6" s="553"/>
      <c r="AT6" s="553"/>
      <c r="AU6" s="553"/>
      <c r="AV6" s="553"/>
      <c r="AW6" s="553"/>
      <c r="AX6" s="556">
        <v>2020</v>
      </c>
      <c r="AY6" s="557"/>
      <c r="AZ6" s="558"/>
    </row>
    <row r="7" spans="1:52" ht="25.5" x14ac:dyDescent="0.25">
      <c r="A7" s="595"/>
      <c r="B7" s="422" t="s">
        <v>1</v>
      </c>
      <c r="C7" s="422" t="s">
        <v>2</v>
      </c>
      <c r="D7" s="422" t="s">
        <v>3</v>
      </c>
      <c r="E7" s="422" t="s">
        <v>4</v>
      </c>
      <c r="F7" s="422" t="s">
        <v>5</v>
      </c>
      <c r="G7" s="422" t="s">
        <v>6</v>
      </c>
      <c r="H7" s="422" t="s">
        <v>7</v>
      </c>
      <c r="I7" s="422" t="s">
        <v>8</v>
      </c>
      <c r="J7" s="422" t="s">
        <v>9</v>
      </c>
      <c r="K7" s="422" t="s">
        <v>10</v>
      </c>
      <c r="L7" s="423" t="s">
        <v>11</v>
      </c>
      <c r="M7" s="423" t="s">
        <v>12</v>
      </c>
      <c r="N7" s="423" t="s">
        <v>1</v>
      </c>
      <c r="O7" s="423" t="s">
        <v>2</v>
      </c>
      <c r="P7" s="423" t="s">
        <v>3</v>
      </c>
      <c r="Q7" s="423" t="s">
        <v>4</v>
      </c>
      <c r="R7" s="423" t="s">
        <v>5</v>
      </c>
      <c r="S7" s="423" t="s">
        <v>6</v>
      </c>
      <c r="T7" s="423" t="s">
        <v>7</v>
      </c>
      <c r="U7" s="423" t="s">
        <v>8</v>
      </c>
      <c r="V7" s="423" t="s">
        <v>9</v>
      </c>
      <c r="W7" s="431" t="s">
        <v>10</v>
      </c>
      <c r="X7" s="431" t="s">
        <v>11</v>
      </c>
      <c r="Y7" s="431" t="s">
        <v>12</v>
      </c>
      <c r="Z7" s="423" t="s">
        <v>1</v>
      </c>
      <c r="AA7" s="423" t="s">
        <v>2</v>
      </c>
      <c r="AB7" s="423" t="s">
        <v>3</v>
      </c>
      <c r="AC7" s="423" t="s">
        <v>4</v>
      </c>
      <c r="AD7" s="423" t="s">
        <v>5</v>
      </c>
      <c r="AE7" s="423" t="s">
        <v>6</v>
      </c>
      <c r="AF7" s="423" t="s">
        <v>7</v>
      </c>
      <c r="AG7" s="423" t="s">
        <v>8</v>
      </c>
      <c r="AH7" s="423" t="s">
        <v>9</v>
      </c>
      <c r="AI7" s="423" t="s">
        <v>10</v>
      </c>
      <c r="AJ7" s="423" t="s">
        <v>11</v>
      </c>
      <c r="AK7" s="423" t="s">
        <v>12</v>
      </c>
      <c r="AL7" s="423" t="s">
        <v>1</v>
      </c>
      <c r="AM7" s="433" t="s">
        <v>2</v>
      </c>
      <c r="AN7" s="423" t="s">
        <v>3</v>
      </c>
      <c r="AO7" s="433" t="s">
        <v>4</v>
      </c>
      <c r="AP7" s="456" t="s">
        <v>5</v>
      </c>
      <c r="AQ7" s="463" t="s">
        <v>6</v>
      </c>
      <c r="AR7" s="464" t="s">
        <v>7</v>
      </c>
      <c r="AS7" s="467" t="s">
        <v>8</v>
      </c>
      <c r="AT7" s="476" t="s">
        <v>9</v>
      </c>
      <c r="AU7" s="485" t="s">
        <v>10</v>
      </c>
      <c r="AV7" s="499" t="s">
        <v>11</v>
      </c>
      <c r="AW7" s="511" t="s">
        <v>12</v>
      </c>
      <c r="AX7" s="512" t="s">
        <v>1</v>
      </c>
      <c r="AY7" s="512" t="s">
        <v>2</v>
      </c>
      <c r="AZ7" s="512" t="s">
        <v>276</v>
      </c>
    </row>
    <row r="8" spans="1:52" x14ac:dyDescent="0.25">
      <c r="A8" s="96" t="s">
        <v>13</v>
      </c>
      <c r="B8" s="100">
        <f t="shared" ref="B8:N8" si="0">SUM(B9:B33)</f>
        <v>19820.599999999999</v>
      </c>
      <c r="C8" s="101">
        <f t="shared" si="0"/>
        <v>13605.029999999999</v>
      </c>
      <c r="D8" s="101">
        <f t="shared" si="0"/>
        <v>17051.189999999995</v>
      </c>
      <c r="E8" s="101">
        <f t="shared" si="0"/>
        <v>17284.639999999996</v>
      </c>
      <c r="F8" s="101">
        <f t="shared" si="0"/>
        <v>14020.520000000002</v>
      </c>
      <c r="G8" s="101">
        <f t="shared" si="0"/>
        <v>10359.919999999998</v>
      </c>
      <c r="H8" s="101">
        <f t="shared" si="0"/>
        <v>23787.300000000003</v>
      </c>
      <c r="I8" s="101">
        <f t="shared" si="0"/>
        <v>54062.649999999994</v>
      </c>
      <c r="J8" s="101">
        <f t="shared" si="0"/>
        <v>29407.760000000006</v>
      </c>
      <c r="K8" s="101">
        <f t="shared" si="0"/>
        <v>28514.77</v>
      </c>
      <c r="L8" s="101">
        <f t="shared" si="0"/>
        <v>22831.319999999992</v>
      </c>
      <c r="M8" s="102">
        <f t="shared" si="0"/>
        <v>23277.67</v>
      </c>
      <c r="N8" s="100">
        <f t="shared" si="0"/>
        <v>28332.159999999996</v>
      </c>
      <c r="O8" s="101">
        <f t="shared" ref="O8:U8" si="1">+SUM(O9:O33)</f>
        <v>49223.319999999992</v>
      </c>
      <c r="P8" s="101">
        <f t="shared" si="1"/>
        <v>47370.87999999999</v>
      </c>
      <c r="Q8" s="101">
        <f t="shared" si="1"/>
        <v>26900.740000000005</v>
      </c>
      <c r="R8" s="101">
        <f t="shared" si="1"/>
        <v>25883.98</v>
      </c>
      <c r="S8" s="101">
        <f t="shared" si="1"/>
        <v>28281.290000000008</v>
      </c>
      <c r="T8" s="101">
        <f t="shared" si="1"/>
        <v>18414.120000000003</v>
      </c>
      <c r="U8" s="101">
        <f t="shared" si="1"/>
        <v>10655.429999999997</v>
      </c>
      <c r="V8" s="101">
        <f t="shared" ref="V8:AE8" si="2">SUM(V9:V33)</f>
        <v>4477.9300000000012</v>
      </c>
      <c r="W8" s="101">
        <f t="shared" si="2"/>
        <v>8632.6299999999992</v>
      </c>
      <c r="X8" s="101">
        <f t="shared" si="2"/>
        <v>15523.030000000002</v>
      </c>
      <c r="Y8" s="102">
        <f t="shared" si="2"/>
        <v>16366.779999999999</v>
      </c>
      <c r="Z8" s="100">
        <f t="shared" si="2"/>
        <v>17513.75</v>
      </c>
      <c r="AA8" s="101">
        <f t="shared" si="2"/>
        <v>29652.330000000005</v>
      </c>
      <c r="AB8" s="101">
        <f t="shared" si="2"/>
        <v>45609.790000000015</v>
      </c>
      <c r="AC8" s="101">
        <f t="shared" si="2"/>
        <v>37594.240000000005</v>
      </c>
      <c r="AD8" s="101">
        <f t="shared" si="2"/>
        <v>28907.17</v>
      </c>
      <c r="AE8" s="101">
        <f t="shared" si="2"/>
        <v>38990.859999999986</v>
      </c>
      <c r="AF8" s="101">
        <v>19343.420000000002</v>
      </c>
      <c r="AG8" s="101">
        <f t="shared" ref="AG8:AQ8" si="3">SUM(AG9:AG33)</f>
        <v>19404.059999999998</v>
      </c>
      <c r="AH8" s="101">
        <f t="shared" si="3"/>
        <v>8599.01</v>
      </c>
      <c r="AI8" s="101">
        <f t="shared" si="3"/>
        <v>22890.400000000001</v>
      </c>
      <c r="AJ8" s="101">
        <f t="shared" si="3"/>
        <v>19406.469999999998</v>
      </c>
      <c r="AK8" s="101">
        <f t="shared" si="3"/>
        <v>11950.06</v>
      </c>
      <c r="AL8" s="100">
        <f t="shared" si="3"/>
        <v>52783.279999999984</v>
      </c>
      <c r="AM8" s="101">
        <f t="shared" si="3"/>
        <v>80988.98</v>
      </c>
      <c r="AN8" s="101">
        <f t="shared" si="3"/>
        <v>56185.780000000006</v>
      </c>
      <c r="AO8" s="101">
        <f t="shared" si="3"/>
        <v>32247.15</v>
      </c>
      <c r="AP8" s="101">
        <f t="shared" si="3"/>
        <v>25544.52</v>
      </c>
      <c r="AQ8" s="101">
        <f t="shared" si="3"/>
        <v>42426.61</v>
      </c>
      <c r="AR8" s="101">
        <f t="shared" ref="AR8:AY8" si="4">SUM(AR9:AR33)</f>
        <v>40756.379999999997</v>
      </c>
      <c r="AS8" s="101">
        <f t="shared" si="4"/>
        <v>32885.03</v>
      </c>
      <c r="AT8" s="101">
        <f t="shared" si="4"/>
        <v>26025.929999999997</v>
      </c>
      <c r="AU8" s="101">
        <f t="shared" si="4"/>
        <v>31424.260000000002</v>
      </c>
      <c r="AV8" s="101">
        <f t="shared" si="4"/>
        <v>22388.209999999995</v>
      </c>
      <c r="AW8" s="101">
        <f t="shared" si="4"/>
        <v>19777.91</v>
      </c>
      <c r="AX8" s="100">
        <f t="shared" si="4"/>
        <v>35158.97</v>
      </c>
      <c r="AY8" s="101">
        <f t="shared" si="4"/>
        <v>58551.109999999993</v>
      </c>
      <c r="AZ8" s="102">
        <f>+IFERROR((AY8/AM8-1)*100,"-")</f>
        <v>-27.704843300903413</v>
      </c>
    </row>
    <row r="9" spans="1:52" x14ac:dyDescent="0.25">
      <c r="A9" s="191" t="s">
        <v>222</v>
      </c>
      <c r="B9" s="115">
        <v>794.04</v>
      </c>
      <c r="C9" s="104">
        <v>709.67</v>
      </c>
      <c r="D9" s="104">
        <v>758.89</v>
      </c>
      <c r="E9" s="104">
        <v>937.84</v>
      </c>
      <c r="F9" s="104">
        <v>697.18</v>
      </c>
      <c r="G9" s="104">
        <v>794.42</v>
      </c>
      <c r="H9" s="104">
        <v>979.39</v>
      </c>
      <c r="I9" s="104">
        <v>3143.11</v>
      </c>
      <c r="J9" s="104">
        <v>1222.74</v>
      </c>
      <c r="K9" s="104">
        <v>462.36</v>
      </c>
      <c r="L9" s="104">
        <v>1086.1300000000001</v>
      </c>
      <c r="M9" s="105">
        <v>1474.3</v>
      </c>
      <c r="N9" s="103">
        <v>1316.71</v>
      </c>
      <c r="O9" s="104">
        <v>939.46</v>
      </c>
      <c r="P9" s="104">
        <v>1500.98</v>
      </c>
      <c r="Q9" s="104">
        <v>1063</v>
      </c>
      <c r="R9" s="104">
        <v>1275.21</v>
      </c>
      <c r="S9" s="104">
        <v>1085.81</v>
      </c>
      <c r="T9" s="104">
        <v>870.08</v>
      </c>
      <c r="U9" s="104">
        <v>982.91</v>
      </c>
      <c r="V9" s="104">
        <v>1310.2</v>
      </c>
      <c r="W9" s="104">
        <v>1491.6</v>
      </c>
      <c r="X9" s="104">
        <v>1483.63</v>
      </c>
      <c r="Y9" s="105">
        <v>1284.96</v>
      </c>
      <c r="Z9" s="103">
        <v>1309.5899999999999</v>
      </c>
      <c r="AA9" s="104">
        <v>1260.1199999999999</v>
      </c>
      <c r="AB9" s="297">
        <v>1317.36</v>
      </c>
      <c r="AC9" s="297">
        <v>1274.05</v>
      </c>
      <c r="AD9" s="297">
        <v>1279.45</v>
      </c>
      <c r="AE9" s="297">
        <v>1289.1300000000001</v>
      </c>
      <c r="AF9" s="297">
        <v>1375</v>
      </c>
      <c r="AG9" s="297">
        <v>1323.73</v>
      </c>
      <c r="AH9" s="297">
        <v>1086.3399999999999</v>
      </c>
      <c r="AI9" s="297">
        <v>1112.7</v>
      </c>
      <c r="AJ9" s="297">
        <v>1142.72</v>
      </c>
      <c r="AK9" s="297">
        <v>1206.94</v>
      </c>
      <c r="AL9" s="103">
        <v>1880.01</v>
      </c>
      <c r="AM9" s="297">
        <v>1266.92</v>
      </c>
      <c r="AN9" s="297">
        <v>1668.2</v>
      </c>
      <c r="AO9" s="297">
        <v>1836.6</v>
      </c>
      <c r="AP9" s="297">
        <v>1641.52</v>
      </c>
      <c r="AQ9" s="297">
        <v>1380.3</v>
      </c>
      <c r="AR9" s="297">
        <v>1594.03</v>
      </c>
      <c r="AS9" s="297">
        <v>1489.3</v>
      </c>
      <c r="AT9" s="297">
        <v>1707.02</v>
      </c>
      <c r="AU9" s="297">
        <v>1496.31</v>
      </c>
      <c r="AV9" s="297">
        <v>1578.82</v>
      </c>
      <c r="AW9" s="297">
        <v>1695.86</v>
      </c>
      <c r="AX9" s="103">
        <v>1993.85</v>
      </c>
      <c r="AY9" s="297">
        <v>1989.03</v>
      </c>
      <c r="AZ9" s="105">
        <f>+IFERROR((AY9/AM9-1)*100,"-")</f>
        <v>56.997284753575592</v>
      </c>
    </row>
    <row r="10" spans="1:52" x14ac:dyDescent="0.25">
      <c r="A10" s="191" t="s">
        <v>117</v>
      </c>
      <c r="B10" s="115">
        <v>475.75</v>
      </c>
      <c r="C10" s="104">
        <v>301.38</v>
      </c>
      <c r="D10" s="104">
        <v>376.84</v>
      </c>
      <c r="E10" s="104">
        <v>480.48</v>
      </c>
      <c r="F10" s="104">
        <v>354.5</v>
      </c>
      <c r="G10" s="104">
        <v>234.85</v>
      </c>
      <c r="H10" s="104">
        <v>219.74</v>
      </c>
      <c r="I10" s="28">
        <v>0</v>
      </c>
      <c r="J10" s="104">
        <v>402.74</v>
      </c>
      <c r="K10" s="104">
        <v>394.59</v>
      </c>
      <c r="L10" s="104">
        <v>332.94</v>
      </c>
      <c r="M10" s="105">
        <v>237.25</v>
      </c>
      <c r="N10" s="103">
        <v>328.24</v>
      </c>
      <c r="O10" s="104">
        <v>325.8</v>
      </c>
      <c r="P10" s="104">
        <v>439.27</v>
      </c>
      <c r="Q10" s="104">
        <v>289.47000000000003</v>
      </c>
      <c r="R10" s="104">
        <v>456.26</v>
      </c>
      <c r="S10" s="104">
        <v>369.96</v>
      </c>
      <c r="T10" s="104">
        <v>276.82</v>
      </c>
      <c r="U10" s="104">
        <v>236.14</v>
      </c>
      <c r="V10" s="104">
        <v>368.12</v>
      </c>
      <c r="W10" s="104">
        <v>565.79</v>
      </c>
      <c r="X10" s="104">
        <v>706.99</v>
      </c>
      <c r="Y10" s="105">
        <v>517.01</v>
      </c>
      <c r="Z10" s="103">
        <v>481.21</v>
      </c>
      <c r="AA10" s="104">
        <v>355.99</v>
      </c>
      <c r="AB10" s="297">
        <v>699.67</v>
      </c>
      <c r="AC10" s="297">
        <v>612.04999999999995</v>
      </c>
      <c r="AD10" s="297">
        <v>475.63</v>
      </c>
      <c r="AE10" s="297">
        <v>498.67</v>
      </c>
      <c r="AF10" s="297">
        <v>367.49</v>
      </c>
      <c r="AG10" s="297">
        <v>547.46</v>
      </c>
      <c r="AH10" s="297">
        <v>541.84</v>
      </c>
      <c r="AI10" s="297">
        <v>625.71</v>
      </c>
      <c r="AJ10" s="297">
        <v>556.98</v>
      </c>
      <c r="AK10" s="297">
        <v>593.51</v>
      </c>
      <c r="AL10" s="103">
        <v>724.82</v>
      </c>
      <c r="AM10" s="297">
        <v>550.79999999999995</v>
      </c>
      <c r="AN10" s="297">
        <v>650</v>
      </c>
      <c r="AO10" s="297">
        <v>746.78</v>
      </c>
      <c r="AP10" s="297">
        <v>646.78</v>
      </c>
      <c r="AQ10" s="297">
        <v>324.06</v>
      </c>
      <c r="AR10" s="297">
        <v>675.66</v>
      </c>
      <c r="AS10" s="297">
        <v>516.21</v>
      </c>
      <c r="AT10" s="297">
        <v>479.25</v>
      </c>
      <c r="AU10" s="297">
        <v>699.68</v>
      </c>
      <c r="AV10" s="297">
        <v>569.01</v>
      </c>
      <c r="AW10" s="297">
        <v>485.95</v>
      </c>
      <c r="AX10" s="103">
        <v>493.28</v>
      </c>
      <c r="AY10" s="297">
        <v>555.29999999999995</v>
      </c>
      <c r="AZ10" s="105">
        <f>+IFERROR((AY10/AM10-1)*100,"-")</f>
        <v>0.81699346405228468</v>
      </c>
    </row>
    <row r="11" spans="1:52" x14ac:dyDescent="0.25">
      <c r="A11" s="191" t="s">
        <v>76</v>
      </c>
      <c r="B11" s="115">
        <v>153.46</v>
      </c>
      <c r="C11" s="104">
        <v>147.99</v>
      </c>
      <c r="D11" s="104">
        <v>148.44999999999999</v>
      </c>
      <c r="E11" s="104">
        <v>274</v>
      </c>
      <c r="F11" s="104">
        <v>112.28</v>
      </c>
      <c r="G11" s="104">
        <v>79.89</v>
      </c>
      <c r="H11" s="104">
        <v>157.58000000000001</v>
      </c>
      <c r="I11" s="104">
        <v>163.41999999999999</v>
      </c>
      <c r="J11" s="104">
        <v>75.28</v>
      </c>
      <c r="K11" s="104">
        <v>168.26</v>
      </c>
      <c r="L11" s="104">
        <v>32.33</v>
      </c>
      <c r="M11" s="105">
        <v>140.5</v>
      </c>
      <c r="N11" s="103">
        <v>62.7</v>
      </c>
      <c r="O11" s="104">
        <v>31.02</v>
      </c>
      <c r="P11" s="104">
        <v>39.4</v>
      </c>
      <c r="Q11" s="104">
        <v>33.58</v>
      </c>
      <c r="R11" s="104">
        <v>41.38</v>
      </c>
      <c r="S11" s="104">
        <v>39.520000000000003</v>
      </c>
      <c r="T11" s="104">
        <v>34.32</v>
      </c>
      <c r="U11" s="104">
        <v>32.58</v>
      </c>
      <c r="V11" s="104">
        <v>15.53</v>
      </c>
      <c r="W11" s="104">
        <v>24.77</v>
      </c>
      <c r="X11" s="104">
        <v>31.08</v>
      </c>
      <c r="Y11" s="105">
        <v>31.1</v>
      </c>
      <c r="Z11" s="103">
        <v>17.62</v>
      </c>
      <c r="AA11" s="104">
        <v>34.619999999999997</v>
      </c>
      <c r="AB11" s="297">
        <v>40.03</v>
      </c>
      <c r="AC11" s="297">
        <v>67.66</v>
      </c>
      <c r="AD11" s="297">
        <v>32.43</v>
      </c>
      <c r="AE11" s="297">
        <v>24.87</v>
      </c>
      <c r="AF11" s="297">
        <v>20.18</v>
      </c>
      <c r="AG11" s="297">
        <v>28.79</v>
      </c>
      <c r="AH11" s="297">
        <v>22.93</v>
      </c>
      <c r="AI11" s="297">
        <v>21.44</v>
      </c>
      <c r="AJ11" s="297">
        <v>18.3</v>
      </c>
      <c r="AK11" s="297">
        <v>24.07</v>
      </c>
      <c r="AL11" s="103">
        <v>77.47</v>
      </c>
      <c r="AM11" s="297">
        <v>24.5</v>
      </c>
      <c r="AN11" s="297">
        <v>61.61</v>
      </c>
      <c r="AO11" s="297">
        <v>26.32</v>
      </c>
      <c r="AP11" s="297">
        <v>22.77</v>
      </c>
      <c r="AQ11" s="297">
        <v>21.19</v>
      </c>
      <c r="AR11" s="297">
        <v>19.489999999999998</v>
      </c>
      <c r="AS11" s="297">
        <v>62.15</v>
      </c>
      <c r="AT11" s="297">
        <v>26.47</v>
      </c>
      <c r="AU11" s="297">
        <v>30.47</v>
      </c>
      <c r="AV11" s="297">
        <v>27.22</v>
      </c>
      <c r="AW11" s="297">
        <v>29.51</v>
      </c>
      <c r="AX11" s="103">
        <v>26.23</v>
      </c>
      <c r="AY11" s="297">
        <v>18.14</v>
      </c>
      <c r="AZ11" s="105">
        <f>+IFERROR((AY11/AM11-1)*100,"-")</f>
        <v>-25.95918367346939</v>
      </c>
    </row>
    <row r="12" spans="1:52" x14ac:dyDescent="0.25">
      <c r="A12" s="191" t="s">
        <v>61</v>
      </c>
      <c r="B12" s="115">
        <v>9460.9599999999991</v>
      </c>
      <c r="C12" s="104">
        <v>5444.39</v>
      </c>
      <c r="D12" s="104">
        <v>8782.57</v>
      </c>
      <c r="E12" s="104">
        <v>7948.75</v>
      </c>
      <c r="F12" s="104">
        <v>5704.15</v>
      </c>
      <c r="G12" s="104">
        <v>4452.5600000000004</v>
      </c>
      <c r="H12" s="104">
        <v>11738.7</v>
      </c>
      <c r="I12" s="104">
        <v>10124.92</v>
      </c>
      <c r="J12" s="104">
        <v>12177.38</v>
      </c>
      <c r="K12" s="104">
        <v>14400.72</v>
      </c>
      <c r="L12" s="104">
        <v>13766.51</v>
      </c>
      <c r="M12" s="105">
        <v>12181.4</v>
      </c>
      <c r="N12" s="103">
        <v>15690.24</v>
      </c>
      <c r="O12" s="104">
        <v>20153.080000000002</v>
      </c>
      <c r="P12" s="104">
        <v>8757.07</v>
      </c>
      <c r="Q12" s="104">
        <v>12674.46</v>
      </c>
      <c r="R12" s="104">
        <v>12111.01</v>
      </c>
      <c r="S12" s="104">
        <v>17449.72</v>
      </c>
      <c r="T12" s="104">
        <v>9261.8700000000008</v>
      </c>
      <c r="U12" s="104">
        <v>5573.58</v>
      </c>
      <c r="V12" s="104">
        <v>1823.18</v>
      </c>
      <c r="W12" s="104">
        <v>3126.23</v>
      </c>
      <c r="X12" s="104">
        <v>5377.67</v>
      </c>
      <c r="Y12" s="105">
        <v>7433.53</v>
      </c>
      <c r="Z12" s="103">
        <v>8122.83</v>
      </c>
      <c r="AA12" s="104">
        <v>15383.48</v>
      </c>
      <c r="AB12" s="297">
        <v>16578.3</v>
      </c>
      <c r="AC12" s="297">
        <v>18359.939999999999</v>
      </c>
      <c r="AD12" s="297">
        <v>17060.21</v>
      </c>
      <c r="AE12" s="297">
        <v>19721.759999999998</v>
      </c>
      <c r="AF12" s="297">
        <v>9773.77</v>
      </c>
      <c r="AG12" s="297">
        <v>6209.15</v>
      </c>
      <c r="AH12" s="297">
        <v>3384.76</v>
      </c>
      <c r="AI12" s="297">
        <v>4525.3100000000004</v>
      </c>
      <c r="AJ12" s="297">
        <v>4166.6000000000004</v>
      </c>
      <c r="AK12" s="297">
        <v>5307.59</v>
      </c>
      <c r="AL12" s="103">
        <v>19921.560000000001</v>
      </c>
      <c r="AM12" s="297">
        <v>18667.52</v>
      </c>
      <c r="AN12" s="297">
        <v>24353.19</v>
      </c>
      <c r="AO12" s="297">
        <v>16725.02</v>
      </c>
      <c r="AP12" s="297">
        <v>10723.88</v>
      </c>
      <c r="AQ12" s="297">
        <v>19817.98</v>
      </c>
      <c r="AR12" s="297">
        <v>20666.259999999998</v>
      </c>
      <c r="AS12" s="297">
        <v>15136.24</v>
      </c>
      <c r="AT12" s="297">
        <v>10931.85</v>
      </c>
      <c r="AU12" s="297">
        <v>10529.41</v>
      </c>
      <c r="AV12" s="297">
        <v>8687.01</v>
      </c>
      <c r="AW12" s="297">
        <v>5711.57</v>
      </c>
      <c r="AX12" s="103">
        <v>5675.22</v>
      </c>
      <c r="AY12" s="297">
        <v>3644.26</v>
      </c>
      <c r="AZ12" s="105">
        <f>+IFERROR((AY12/AM12-1)*100,"-")</f>
        <v>-80.478071002468454</v>
      </c>
    </row>
    <row r="13" spans="1:52" x14ac:dyDescent="0.25">
      <c r="A13" s="191" t="s">
        <v>118</v>
      </c>
      <c r="B13" s="371">
        <v>2294.39</v>
      </c>
      <c r="C13" s="345">
        <v>1194.72</v>
      </c>
      <c r="D13" s="345">
        <v>2275.9</v>
      </c>
      <c r="E13" s="345">
        <v>3338.04</v>
      </c>
      <c r="F13" s="345">
        <v>1723.52</v>
      </c>
      <c r="G13" s="345">
        <v>216.03</v>
      </c>
      <c r="H13" s="345">
        <v>2215.1799999999998</v>
      </c>
      <c r="I13" s="345">
        <v>7195.64</v>
      </c>
      <c r="J13" s="345">
        <v>3275.42</v>
      </c>
      <c r="K13" s="345">
        <v>2829.29</v>
      </c>
      <c r="L13" s="345">
        <v>2178.15</v>
      </c>
      <c r="M13" s="372">
        <v>3108.8</v>
      </c>
      <c r="N13" s="345">
        <v>3339.46</v>
      </c>
      <c r="O13" s="345">
        <v>3169.15</v>
      </c>
      <c r="P13" s="345">
        <v>2213.86</v>
      </c>
      <c r="Q13" s="345">
        <v>3837.41</v>
      </c>
      <c r="R13" s="345">
        <v>3424.01</v>
      </c>
      <c r="S13" s="345">
        <v>4922.57</v>
      </c>
      <c r="T13" s="345">
        <v>2440.41</v>
      </c>
      <c r="U13" s="345">
        <v>1424.78</v>
      </c>
      <c r="V13" s="345">
        <v>78.849999999999994</v>
      </c>
      <c r="W13" s="345">
        <v>643.33000000000004</v>
      </c>
      <c r="X13" s="345">
        <v>656.33</v>
      </c>
      <c r="Y13" s="372">
        <v>1493.25</v>
      </c>
      <c r="Z13" s="345">
        <v>2161.33</v>
      </c>
      <c r="AA13" s="345">
        <v>5573.82</v>
      </c>
      <c r="AB13" s="345">
        <v>5494.66</v>
      </c>
      <c r="AC13" s="345">
        <v>7080.68</v>
      </c>
      <c r="AD13" s="345">
        <v>2140.54</v>
      </c>
      <c r="AE13" s="373">
        <v>7001.55</v>
      </c>
      <c r="AF13" s="373">
        <v>2065.86</v>
      </c>
      <c r="AG13" s="373">
        <v>870.54</v>
      </c>
      <c r="AH13" s="373">
        <v>125.07</v>
      </c>
      <c r="AI13" s="373">
        <v>874.62</v>
      </c>
      <c r="AJ13" s="373">
        <v>610.79999999999995</v>
      </c>
      <c r="AK13" s="373">
        <v>1117.93</v>
      </c>
      <c r="AL13" s="371">
        <v>6063.8</v>
      </c>
      <c r="AM13" s="373">
        <v>5919.82</v>
      </c>
      <c r="AN13" s="373">
        <v>8326.9500000000007</v>
      </c>
      <c r="AO13" s="373">
        <v>4124</v>
      </c>
      <c r="AP13" s="373">
        <v>2562.2399999999998</v>
      </c>
      <c r="AQ13" s="373">
        <v>6501.66</v>
      </c>
      <c r="AR13" s="373">
        <v>5257.97</v>
      </c>
      <c r="AS13" s="373">
        <v>5335.32</v>
      </c>
      <c r="AT13" s="373">
        <v>4377.83</v>
      </c>
      <c r="AU13" s="373">
        <v>4490.53</v>
      </c>
      <c r="AV13" s="373">
        <v>3249.34</v>
      </c>
      <c r="AW13" s="373">
        <v>2203.94</v>
      </c>
      <c r="AX13" s="103">
        <v>1828.95</v>
      </c>
      <c r="AY13" s="297">
        <v>1251</v>
      </c>
      <c r="AZ13" s="372">
        <f>+IFERROR((AY13/AM13-1)*100,"-")</f>
        <v>-78.867600704075457</v>
      </c>
    </row>
    <row r="14" spans="1:52" x14ac:dyDescent="0.25">
      <c r="A14" s="191" t="s">
        <v>206</v>
      </c>
      <c r="B14" s="371">
        <v>716.38</v>
      </c>
      <c r="C14" s="345">
        <v>38.36</v>
      </c>
      <c r="D14" s="345">
        <v>31.73</v>
      </c>
      <c r="E14" s="345">
        <v>93.05</v>
      </c>
      <c r="F14" s="345">
        <v>0</v>
      </c>
      <c r="G14" s="345">
        <v>0</v>
      </c>
      <c r="H14" s="345">
        <v>0</v>
      </c>
      <c r="I14" s="345">
        <v>0</v>
      </c>
      <c r="J14" s="345">
        <v>0</v>
      </c>
      <c r="K14" s="345">
        <v>0</v>
      </c>
      <c r="L14" s="345">
        <v>0</v>
      </c>
      <c r="M14" s="372">
        <v>0</v>
      </c>
      <c r="N14" s="345">
        <v>0</v>
      </c>
      <c r="O14" s="345">
        <v>324.58999999999997</v>
      </c>
      <c r="P14" s="345">
        <v>580.07000000000005</v>
      </c>
      <c r="Q14" s="345">
        <v>482.9</v>
      </c>
      <c r="R14" s="345">
        <v>992.87</v>
      </c>
      <c r="S14" s="345">
        <v>71.52</v>
      </c>
      <c r="T14" s="345">
        <v>0</v>
      </c>
      <c r="U14" s="345">
        <v>0</v>
      </c>
      <c r="V14" s="345">
        <v>0</v>
      </c>
      <c r="W14" s="345">
        <v>0</v>
      </c>
      <c r="X14" s="345">
        <v>0</v>
      </c>
      <c r="Y14" s="372">
        <v>0</v>
      </c>
      <c r="Z14" s="345">
        <v>15.52</v>
      </c>
      <c r="AA14" s="345">
        <v>250.67</v>
      </c>
      <c r="AB14" s="345">
        <v>427.16</v>
      </c>
      <c r="AC14" s="345">
        <v>911.09</v>
      </c>
      <c r="AD14" s="345">
        <v>792.8</v>
      </c>
      <c r="AE14" s="373">
        <v>269.8</v>
      </c>
      <c r="AF14" s="373">
        <v>0</v>
      </c>
      <c r="AG14" s="373">
        <v>0</v>
      </c>
      <c r="AH14" s="373">
        <v>0</v>
      </c>
      <c r="AI14" s="373">
        <v>0</v>
      </c>
      <c r="AJ14" s="373">
        <v>54.2</v>
      </c>
      <c r="AK14" s="373">
        <v>16.3</v>
      </c>
      <c r="AL14" s="371">
        <v>286.81</v>
      </c>
      <c r="AM14" s="373">
        <v>562.39</v>
      </c>
      <c r="AN14" s="373">
        <v>1048.05</v>
      </c>
      <c r="AO14" s="373">
        <v>822.78</v>
      </c>
      <c r="AP14" s="373">
        <v>563.84</v>
      </c>
      <c r="AQ14" s="373">
        <v>37.5</v>
      </c>
      <c r="AR14" s="373">
        <v>14.14</v>
      </c>
      <c r="AS14" s="373">
        <v>1.07</v>
      </c>
      <c r="AT14" s="373">
        <v>0</v>
      </c>
      <c r="AU14" s="373">
        <v>23.86</v>
      </c>
      <c r="AV14" s="373">
        <v>4.84</v>
      </c>
      <c r="AW14" s="373">
        <v>389.93</v>
      </c>
      <c r="AX14" s="103">
        <v>63.73</v>
      </c>
      <c r="AY14" s="297">
        <v>116.97</v>
      </c>
      <c r="AZ14" s="372">
        <f>+IFERROR((AY14/AM14-1)*100,"-")</f>
        <v>-79.201266025356063</v>
      </c>
    </row>
    <row r="15" spans="1:52" s="299" customFormat="1" x14ac:dyDescent="0.25">
      <c r="A15" s="191" t="s">
        <v>242</v>
      </c>
      <c r="B15" s="371"/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372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72"/>
      <c r="Z15" s="345"/>
      <c r="AA15" s="345"/>
      <c r="AB15" s="345"/>
      <c r="AC15" s="345"/>
      <c r="AD15" s="345"/>
      <c r="AE15" s="373"/>
      <c r="AF15" s="373"/>
      <c r="AG15" s="373"/>
      <c r="AH15" s="373"/>
      <c r="AI15" s="373"/>
      <c r="AJ15" s="373"/>
      <c r="AK15" s="373"/>
      <c r="AL15" s="371">
        <v>1608.31</v>
      </c>
      <c r="AM15" s="373">
        <v>1577.22</v>
      </c>
      <c r="AN15" s="373">
        <v>2066.73</v>
      </c>
      <c r="AO15" s="373">
        <v>1047.3</v>
      </c>
      <c r="AP15" s="373">
        <v>1109.45</v>
      </c>
      <c r="AQ15" s="373">
        <v>1577.5</v>
      </c>
      <c r="AR15" s="373">
        <v>1573.64</v>
      </c>
      <c r="AS15" s="373">
        <v>1378.85</v>
      </c>
      <c r="AT15" s="373">
        <v>1364</v>
      </c>
      <c r="AU15" s="373">
        <v>1190.8599999999999</v>
      </c>
      <c r="AV15" s="373">
        <v>357.96</v>
      </c>
      <c r="AW15" s="373">
        <v>779.34</v>
      </c>
      <c r="AX15" s="103">
        <v>1143.3900000000001</v>
      </c>
      <c r="AY15" s="297">
        <v>998.77</v>
      </c>
      <c r="AZ15" s="372">
        <f>+IFERROR((AY15/AM15-1)*100,"-")</f>
        <v>-36.675289433306702</v>
      </c>
    </row>
    <row r="16" spans="1:52" s="299" customFormat="1" x14ac:dyDescent="0.25">
      <c r="A16" s="191" t="s">
        <v>239</v>
      </c>
      <c r="B16" s="371"/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72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72"/>
      <c r="Z16" s="345"/>
      <c r="AA16" s="345"/>
      <c r="AB16" s="345"/>
      <c r="AC16" s="345"/>
      <c r="AD16" s="345"/>
      <c r="AE16" s="373"/>
      <c r="AF16" s="373"/>
      <c r="AG16" s="373"/>
      <c r="AH16" s="373"/>
      <c r="AI16" s="373"/>
      <c r="AJ16" s="373"/>
      <c r="AK16" s="373"/>
      <c r="AL16" s="371">
        <v>309.8</v>
      </c>
      <c r="AM16" s="373">
        <v>563.91999999999996</v>
      </c>
      <c r="AN16" s="373">
        <v>616.32000000000005</v>
      </c>
      <c r="AO16" s="373">
        <v>387.88</v>
      </c>
      <c r="AP16" s="373">
        <v>364.3</v>
      </c>
      <c r="AQ16" s="373">
        <v>550.59</v>
      </c>
      <c r="AR16" s="373">
        <v>286.12</v>
      </c>
      <c r="AS16" s="373">
        <v>236.22</v>
      </c>
      <c r="AT16" s="373">
        <v>0</v>
      </c>
      <c r="AU16" s="373">
        <v>0</v>
      </c>
      <c r="AV16" s="373">
        <v>242.8</v>
      </c>
      <c r="AW16" s="373">
        <v>239.95</v>
      </c>
      <c r="AX16" s="103">
        <v>223.16</v>
      </c>
      <c r="AY16" s="297">
        <v>43.52</v>
      </c>
      <c r="AZ16" s="372">
        <f>+IFERROR((AY16/AM16-1)*100,"-")</f>
        <v>-92.282593275641929</v>
      </c>
    </row>
    <row r="17" spans="1:52" x14ac:dyDescent="0.25">
      <c r="A17" s="191" t="s">
        <v>63</v>
      </c>
      <c r="B17" s="371">
        <v>1116.24</v>
      </c>
      <c r="C17" s="345">
        <v>983.06</v>
      </c>
      <c r="D17" s="345">
        <v>854.19</v>
      </c>
      <c r="E17" s="345">
        <v>589.77</v>
      </c>
      <c r="F17" s="345">
        <v>10.82</v>
      </c>
      <c r="G17" s="345">
        <v>190.82</v>
      </c>
      <c r="H17" s="345">
        <v>420.8</v>
      </c>
      <c r="I17" s="345">
        <v>9956.26</v>
      </c>
      <c r="J17" s="345">
        <v>3031.26</v>
      </c>
      <c r="K17" s="345">
        <v>2234.9699999999998</v>
      </c>
      <c r="L17" s="345">
        <v>1757.26</v>
      </c>
      <c r="M17" s="372">
        <v>29.1</v>
      </c>
      <c r="N17" s="345">
        <v>564.91999999999996</v>
      </c>
      <c r="O17" s="345">
        <v>11051.17</v>
      </c>
      <c r="P17" s="345">
        <v>6828.92</v>
      </c>
      <c r="Q17" s="345">
        <v>814.86</v>
      </c>
      <c r="R17" s="345">
        <v>19.82</v>
      </c>
      <c r="S17" s="345">
        <v>0</v>
      </c>
      <c r="T17" s="345">
        <v>0</v>
      </c>
      <c r="U17" s="345">
        <v>14.39</v>
      </c>
      <c r="V17" s="345">
        <v>0</v>
      </c>
      <c r="W17" s="345">
        <v>398.39</v>
      </c>
      <c r="X17" s="345">
        <v>1538.18</v>
      </c>
      <c r="Y17" s="372">
        <v>575.85</v>
      </c>
      <c r="Z17" s="345">
        <v>251.19</v>
      </c>
      <c r="AA17" s="345">
        <v>1835.95</v>
      </c>
      <c r="AB17" s="345">
        <v>8336.44</v>
      </c>
      <c r="AC17" s="345">
        <v>1509.12</v>
      </c>
      <c r="AD17" s="345">
        <v>313.54000000000002</v>
      </c>
      <c r="AE17" s="345">
        <v>1312.09</v>
      </c>
      <c r="AF17" s="345">
        <v>917.43</v>
      </c>
      <c r="AG17" s="345">
        <v>3039.79</v>
      </c>
      <c r="AH17" s="345">
        <v>135.13</v>
      </c>
      <c r="AI17" s="345">
        <v>3392.83</v>
      </c>
      <c r="AJ17" s="345">
        <v>3144.16</v>
      </c>
      <c r="AK17" s="345">
        <v>368.84</v>
      </c>
      <c r="AL17" s="371">
        <v>5649.64</v>
      </c>
      <c r="AM17" s="345">
        <v>14814</v>
      </c>
      <c r="AN17" s="345">
        <v>5423.85</v>
      </c>
      <c r="AO17" s="345">
        <v>2450.58</v>
      </c>
      <c r="AP17" s="345">
        <v>2153.46</v>
      </c>
      <c r="AQ17" s="345">
        <v>791.64</v>
      </c>
      <c r="AR17" s="345">
        <v>1146.4100000000001</v>
      </c>
      <c r="AS17" s="345">
        <v>241.35</v>
      </c>
      <c r="AT17" s="345">
        <v>58.61</v>
      </c>
      <c r="AU17" s="345">
        <v>1548.85</v>
      </c>
      <c r="AV17" s="345">
        <v>1377.89</v>
      </c>
      <c r="AW17" s="345">
        <v>1440.94</v>
      </c>
      <c r="AX17" s="103">
        <v>5618.14</v>
      </c>
      <c r="AY17" s="297">
        <v>12550.82</v>
      </c>
      <c r="AZ17" s="372">
        <f>+IFERROR((AY17/AM17-1)*100,"-")</f>
        <v>-15.277305251788853</v>
      </c>
    </row>
    <row r="18" spans="1:52" x14ac:dyDescent="0.25">
      <c r="A18" s="191" t="s">
        <v>64</v>
      </c>
      <c r="B18" s="371">
        <v>146.29</v>
      </c>
      <c r="C18" s="345">
        <v>79.430000000000007</v>
      </c>
      <c r="D18" s="345">
        <v>5.77</v>
      </c>
      <c r="E18" s="345">
        <v>54.83</v>
      </c>
      <c r="F18" s="345">
        <v>363.17</v>
      </c>
      <c r="G18" s="345">
        <v>434.14</v>
      </c>
      <c r="H18" s="345">
        <v>229.68</v>
      </c>
      <c r="I18" s="345">
        <v>1210.42</v>
      </c>
      <c r="J18" s="345">
        <v>146.25</v>
      </c>
      <c r="K18" s="345">
        <v>222.23</v>
      </c>
      <c r="L18" s="345">
        <v>100.28</v>
      </c>
      <c r="M18" s="372">
        <v>122.02</v>
      </c>
      <c r="N18" s="345">
        <v>342.49</v>
      </c>
      <c r="O18" s="345">
        <v>1337.1</v>
      </c>
      <c r="P18" s="345">
        <v>888.84</v>
      </c>
      <c r="Q18" s="345">
        <v>37.729999999999997</v>
      </c>
      <c r="R18" s="345">
        <v>314.64</v>
      </c>
      <c r="S18" s="345">
        <v>139.49</v>
      </c>
      <c r="T18" s="345">
        <v>40.56</v>
      </c>
      <c r="U18" s="345">
        <v>33.47</v>
      </c>
      <c r="V18" s="345">
        <v>19.89</v>
      </c>
      <c r="W18" s="345">
        <v>100.2</v>
      </c>
      <c r="X18" s="345">
        <v>151</v>
      </c>
      <c r="Y18" s="372">
        <v>366.53</v>
      </c>
      <c r="Z18" s="345">
        <v>181.3</v>
      </c>
      <c r="AA18" s="345">
        <v>105.07</v>
      </c>
      <c r="AB18" s="345">
        <v>342.48</v>
      </c>
      <c r="AC18" s="345">
        <v>283.83</v>
      </c>
      <c r="AD18" s="345">
        <v>280.08999999999997</v>
      </c>
      <c r="AE18" s="345">
        <v>578.78</v>
      </c>
      <c r="AF18" s="345">
        <v>0</v>
      </c>
      <c r="AG18" s="345">
        <v>282.39999999999998</v>
      </c>
      <c r="AH18" s="345">
        <v>0</v>
      </c>
      <c r="AI18" s="345">
        <v>156.66</v>
      </c>
      <c r="AJ18" s="345">
        <v>253.48</v>
      </c>
      <c r="AK18" s="345">
        <v>0</v>
      </c>
      <c r="AL18" s="371">
        <v>92.86</v>
      </c>
      <c r="AM18" s="345">
        <v>612.96</v>
      </c>
      <c r="AN18" s="345">
        <v>0</v>
      </c>
      <c r="AO18" s="345">
        <v>149.72</v>
      </c>
      <c r="AP18" s="345">
        <v>364.72</v>
      </c>
      <c r="AQ18" s="345">
        <v>522.45000000000005</v>
      </c>
      <c r="AR18" s="345">
        <v>413.81</v>
      </c>
      <c r="AS18" s="345">
        <v>544.48</v>
      </c>
      <c r="AT18" s="345">
        <v>212.15</v>
      </c>
      <c r="AU18" s="345">
        <v>296.93</v>
      </c>
      <c r="AV18" s="345">
        <v>179.77</v>
      </c>
      <c r="AW18" s="345">
        <v>258.01</v>
      </c>
      <c r="AX18" s="103">
        <v>362.69</v>
      </c>
      <c r="AY18" s="297">
        <v>0</v>
      </c>
      <c r="AZ18" s="372">
        <f>+IFERROR((AY18/AM18-1)*100,"-")</f>
        <v>-100</v>
      </c>
    </row>
    <row r="19" spans="1:52" x14ac:dyDescent="0.25">
      <c r="A19" s="191" t="s">
        <v>65</v>
      </c>
      <c r="B19" s="371">
        <v>0</v>
      </c>
      <c r="C19" s="345">
        <v>69.95</v>
      </c>
      <c r="D19" s="345">
        <v>0</v>
      </c>
      <c r="E19" s="345">
        <v>30.93</v>
      </c>
      <c r="F19" s="345">
        <v>117.54</v>
      </c>
      <c r="G19" s="345">
        <v>107.77</v>
      </c>
      <c r="H19" s="345">
        <v>51.45</v>
      </c>
      <c r="I19" s="345">
        <v>23.52</v>
      </c>
      <c r="J19" s="345">
        <v>17.04</v>
      </c>
      <c r="K19" s="345">
        <v>68.66</v>
      </c>
      <c r="L19" s="345">
        <v>44.3</v>
      </c>
      <c r="M19" s="372">
        <v>175.56</v>
      </c>
      <c r="N19" s="345">
        <v>49.04</v>
      </c>
      <c r="O19" s="345">
        <v>128.63999999999999</v>
      </c>
      <c r="P19" s="345">
        <v>165.99</v>
      </c>
      <c r="Q19" s="345">
        <v>50.54</v>
      </c>
      <c r="R19" s="345">
        <v>239.2</v>
      </c>
      <c r="S19" s="345">
        <v>135.88999999999999</v>
      </c>
      <c r="T19" s="345">
        <v>12.94</v>
      </c>
      <c r="U19" s="345">
        <v>30.64</v>
      </c>
      <c r="V19" s="345">
        <v>25.1</v>
      </c>
      <c r="W19" s="345">
        <v>59.25</v>
      </c>
      <c r="X19" s="345">
        <v>43.96</v>
      </c>
      <c r="Y19" s="372">
        <v>52.71</v>
      </c>
      <c r="Z19" s="345">
        <v>95.35</v>
      </c>
      <c r="AA19" s="345">
        <v>21.31</v>
      </c>
      <c r="AB19" s="345">
        <v>30.32</v>
      </c>
      <c r="AC19" s="345">
        <v>21.31</v>
      </c>
      <c r="AD19" s="345">
        <v>73.23</v>
      </c>
      <c r="AE19" s="345">
        <v>56.93</v>
      </c>
      <c r="AF19" s="345">
        <v>26.36</v>
      </c>
      <c r="AG19" s="345">
        <v>46.76</v>
      </c>
      <c r="AH19" s="345">
        <v>59.84</v>
      </c>
      <c r="AI19" s="345">
        <v>78.58</v>
      </c>
      <c r="AJ19" s="345">
        <v>37.380000000000003</v>
      </c>
      <c r="AK19" s="345">
        <v>25.13</v>
      </c>
      <c r="AL19" s="371">
        <v>40.700000000000003</v>
      </c>
      <c r="AM19" s="345">
        <v>51.48</v>
      </c>
      <c r="AN19" s="345">
        <v>15.71</v>
      </c>
      <c r="AO19" s="345">
        <v>38.28</v>
      </c>
      <c r="AP19" s="345">
        <v>88.69</v>
      </c>
      <c r="AQ19" s="345">
        <v>154.77000000000001</v>
      </c>
      <c r="AR19" s="345">
        <v>144.22999999999999</v>
      </c>
      <c r="AS19" s="345">
        <v>54.91</v>
      </c>
      <c r="AT19" s="345">
        <v>69.02</v>
      </c>
      <c r="AU19" s="345">
        <v>114.18</v>
      </c>
      <c r="AV19" s="345">
        <v>62.28</v>
      </c>
      <c r="AW19" s="345">
        <v>80.989999999999995</v>
      </c>
      <c r="AX19" s="103">
        <v>45.1</v>
      </c>
      <c r="AY19" s="297">
        <v>48.7</v>
      </c>
      <c r="AZ19" s="372">
        <f>+IFERROR((AY19/AM19-1)*100,"-")</f>
        <v>-5.4001554001553931</v>
      </c>
    </row>
    <row r="20" spans="1:52" s="299" customFormat="1" x14ac:dyDescent="0.25">
      <c r="A20" s="191" t="s">
        <v>240</v>
      </c>
      <c r="B20" s="371"/>
      <c r="C20" s="345"/>
      <c r="D20" s="345"/>
      <c r="E20" s="345"/>
      <c r="F20" s="345"/>
      <c r="G20" s="345"/>
      <c r="H20" s="345"/>
      <c r="I20" s="345"/>
      <c r="J20" s="345"/>
      <c r="K20" s="345"/>
      <c r="L20" s="345"/>
      <c r="M20" s="372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72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71">
        <v>144.88</v>
      </c>
      <c r="AM20" s="345">
        <v>235.76</v>
      </c>
      <c r="AN20" s="345">
        <v>413.47</v>
      </c>
      <c r="AO20" s="345">
        <v>257.54000000000002</v>
      </c>
      <c r="AP20" s="345">
        <v>157.47999999999999</v>
      </c>
      <c r="AQ20" s="345">
        <v>204.04</v>
      </c>
      <c r="AR20" s="345">
        <v>182.25</v>
      </c>
      <c r="AS20" s="345">
        <v>23.9</v>
      </c>
      <c r="AT20" s="345">
        <v>33.72</v>
      </c>
      <c r="AU20" s="345">
        <v>74.260000000000005</v>
      </c>
      <c r="AV20" s="345">
        <v>184.05</v>
      </c>
      <c r="AW20" s="345">
        <v>9.11</v>
      </c>
      <c r="AX20" s="103">
        <v>31.49</v>
      </c>
      <c r="AY20" s="297">
        <v>22.28</v>
      </c>
      <c r="AZ20" s="372">
        <f>+IFERROR((AY20/AM20-1)*100,"-")</f>
        <v>-90.549711571089247</v>
      </c>
    </row>
    <row r="21" spans="1:52" x14ac:dyDescent="0.25">
      <c r="A21" s="191" t="s">
        <v>119</v>
      </c>
      <c r="B21" s="371">
        <v>0</v>
      </c>
      <c r="C21" s="345">
        <v>0</v>
      </c>
      <c r="D21" s="345">
        <v>0</v>
      </c>
      <c r="E21" s="345">
        <v>0</v>
      </c>
      <c r="F21" s="345">
        <v>28.54</v>
      </c>
      <c r="G21" s="345">
        <v>0</v>
      </c>
      <c r="H21" s="345">
        <v>0</v>
      </c>
      <c r="I21" s="345">
        <v>0</v>
      </c>
      <c r="J21" s="345">
        <v>0</v>
      </c>
      <c r="K21" s="345">
        <v>0</v>
      </c>
      <c r="L21" s="345">
        <v>0</v>
      </c>
      <c r="M21" s="372">
        <v>0</v>
      </c>
      <c r="N21" s="345">
        <v>0</v>
      </c>
      <c r="O21" s="345">
        <v>0</v>
      </c>
      <c r="P21" s="345">
        <v>0</v>
      </c>
      <c r="Q21" s="345">
        <v>0</v>
      </c>
      <c r="R21" s="345">
        <v>0</v>
      </c>
      <c r="S21" s="345">
        <v>0</v>
      </c>
      <c r="T21" s="345">
        <v>0</v>
      </c>
      <c r="U21" s="345">
        <v>0</v>
      </c>
      <c r="V21" s="345">
        <v>0</v>
      </c>
      <c r="W21" s="345">
        <v>0</v>
      </c>
      <c r="X21" s="345">
        <v>0</v>
      </c>
      <c r="Y21" s="372">
        <v>0</v>
      </c>
      <c r="Z21" s="345">
        <v>0</v>
      </c>
      <c r="AA21" s="345">
        <v>0</v>
      </c>
      <c r="AB21" s="345">
        <v>0</v>
      </c>
      <c r="AC21" s="345">
        <v>0</v>
      </c>
      <c r="AD21" s="345">
        <v>0</v>
      </c>
      <c r="AE21" s="345">
        <v>0</v>
      </c>
      <c r="AF21" s="345">
        <v>0</v>
      </c>
      <c r="AG21" s="345">
        <v>0</v>
      </c>
      <c r="AH21" s="345">
        <v>0</v>
      </c>
      <c r="AI21" s="345">
        <v>18.61</v>
      </c>
      <c r="AJ21" s="345">
        <v>0</v>
      </c>
      <c r="AK21" s="345">
        <v>0</v>
      </c>
      <c r="AL21" s="371">
        <v>0</v>
      </c>
      <c r="AM21" s="345">
        <v>39.340000000000003</v>
      </c>
      <c r="AN21" s="345">
        <v>0</v>
      </c>
      <c r="AO21" s="345">
        <v>0</v>
      </c>
      <c r="AP21" s="345">
        <v>0</v>
      </c>
      <c r="AQ21" s="345">
        <v>0</v>
      </c>
      <c r="AR21" s="345">
        <v>0</v>
      </c>
      <c r="AS21" s="345">
        <v>11.08</v>
      </c>
      <c r="AT21" s="345">
        <v>0</v>
      </c>
      <c r="AU21" s="345">
        <v>0</v>
      </c>
      <c r="AV21" s="345">
        <v>0</v>
      </c>
      <c r="AW21" s="345">
        <v>0</v>
      </c>
      <c r="AX21" s="103">
        <v>0</v>
      </c>
      <c r="AY21" s="297">
        <v>33.93</v>
      </c>
      <c r="AZ21" s="372">
        <f>+IFERROR((AY21/AM21-1)*100,"-")</f>
        <v>-13.751906456532803</v>
      </c>
    </row>
    <row r="22" spans="1:52" x14ac:dyDescent="0.25">
      <c r="A22" s="191" t="s">
        <v>69</v>
      </c>
      <c r="B22" s="115">
        <v>1222.99</v>
      </c>
      <c r="C22" s="28">
        <v>2300.89</v>
      </c>
      <c r="D22" s="28">
        <v>1818.78</v>
      </c>
      <c r="E22" s="28">
        <v>1852.32</v>
      </c>
      <c r="F22" s="28">
        <v>2028.42</v>
      </c>
      <c r="G22" s="28">
        <v>816.92</v>
      </c>
      <c r="H22" s="28">
        <v>2115.17</v>
      </c>
      <c r="I22" s="28">
        <v>15119.72</v>
      </c>
      <c r="J22" s="28">
        <v>4527.08</v>
      </c>
      <c r="K22" s="28">
        <v>4748.2299999999996</v>
      </c>
      <c r="L22" s="28">
        <v>1240.5999999999999</v>
      </c>
      <c r="M22" s="106">
        <v>2444.31</v>
      </c>
      <c r="N22" s="104">
        <v>2867.4</v>
      </c>
      <c r="O22" s="104">
        <v>4677.93</v>
      </c>
      <c r="P22" s="104">
        <v>17574.46</v>
      </c>
      <c r="Q22" s="104">
        <v>2981.67</v>
      </c>
      <c r="R22" s="104">
        <v>3522.92</v>
      </c>
      <c r="S22" s="104">
        <v>1254.51</v>
      </c>
      <c r="T22" s="104">
        <v>1327.82</v>
      </c>
      <c r="U22" s="104">
        <v>509.96</v>
      </c>
      <c r="V22" s="104">
        <v>412.4</v>
      </c>
      <c r="W22" s="104">
        <v>1174.43</v>
      </c>
      <c r="X22" s="104">
        <v>2756.77</v>
      </c>
      <c r="Y22" s="106">
        <v>2343.33</v>
      </c>
      <c r="Z22" s="104">
        <v>2224.9499999999998</v>
      </c>
      <c r="AA22" s="104">
        <v>2413.8000000000002</v>
      </c>
      <c r="AB22" s="297">
        <v>7942.11</v>
      </c>
      <c r="AC22" s="297">
        <v>3518.71</v>
      </c>
      <c r="AD22" s="297">
        <v>2773.89</v>
      </c>
      <c r="AE22" s="297">
        <v>3507.29</v>
      </c>
      <c r="AF22" s="297">
        <v>2014.11</v>
      </c>
      <c r="AG22" s="297">
        <v>2871.42</v>
      </c>
      <c r="AH22" s="297">
        <v>891.26</v>
      </c>
      <c r="AI22" s="297">
        <v>6102.18</v>
      </c>
      <c r="AJ22" s="297">
        <v>4616.8999999999996</v>
      </c>
      <c r="AK22" s="297">
        <v>1273.6199999999999</v>
      </c>
      <c r="AL22" s="103">
        <v>10376.030000000001</v>
      </c>
      <c r="AM22" s="297">
        <v>24193.27</v>
      </c>
      <c r="AN22" s="297">
        <v>5830.13</v>
      </c>
      <c r="AO22" s="297">
        <v>580.76</v>
      </c>
      <c r="AP22" s="297">
        <v>2081.5500000000002</v>
      </c>
      <c r="AQ22" s="297">
        <v>3529.23</v>
      </c>
      <c r="AR22" s="297">
        <v>2869.26</v>
      </c>
      <c r="AS22" s="297">
        <v>3000.41</v>
      </c>
      <c r="AT22" s="297">
        <v>2054.5700000000002</v>
      </c>
      <c r="AU22" s="297">
        <v>3203.79</v>
      </c>
      <c r="AV22" s="297">
        <v>1438.55</v>
      </c>
      <c r="AW22" s="297">
        <v>2290.8200000000002</v>
      </c>
      <c r="AX22" s="103">
        <v>8955.7199999999993</v>
      </c>
      <c r="AY22" s="297">
        <v>22575.93</v>
      </c>
      <c r="AZ22" s="105">
        <f>+IFERROR((AY22/AM22-1)*100,"-")</f>
        <v>-6.6850822563464973</v>
      </c>
    </row>
    <row r="23" spans="1:52" x14ac:dyDescent="0.25">
      <c r="A23" s="191" t="s">
        <v>226</v>
      </c>
      <c r="B23" s="115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106"/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4">
        <v>0</v>
      </c>
      <c r="T23" s="104">
        <v>0</v>
      </c>
      <c r="U23" s="104">
        <v>0</v>
      </c>
      <c r="V23" s="104">
        <v>0</v>
      </c>
      <c r="W23" s="104">
        <v>0</v>
      </c>
      <c r="X23" s="104">
        <v>0</v>
      </c>
      <c r="Y23" s="106">
        <v>0</v>
      </c>
      <c r="Z23" s="104">
        <v>7.8</v>
      </c>
      <c r="AA23" s="104">
        <v>0</v>
      </c>
      <c r="AB23" s="297">
        <v>0</v>
      </c>
      <c r="AC23" s="297">
        <v>0</v>
      </c>
      <c r="AD23" s="297">
        <v>0</v>
      </c>
      <c r="AE23" s="297">
        <v>0</v>
      </c>
      <c r="AF23" s="297">
        <v>0</v>
      </c>
      <c r="AG23" s="297">
        <v>0</v>
      </c>
      <c r="AH23" s="297">
        <v>9.36</v>
      </c>
      <c r="AI23" s="297">
        <v>1.88</v>
      </c>
      <c r="AJ23" s="297">
        <v>1.99</v>
      </c>
      <c r="AK23" s="297">
        <v>7.11</v>
      </c>
      <c r="AL23" s="103">
        <v>0</v>
      </c>
      <c r="AM23" s="297">
        <v>18.37</v>
      </c>
      <c r="AN23" s="297">
        <v>7.44</v>
      </c>
      <c r="AO23" s="297">
        <v>0</v>
      </c>
      <c r="AP23" s="297">
        <v>0</v>
      </c>
      <c r="AQ23" s="297">
        <v>0</v>
      </c>
      <c r="AR23" s="297">
        <v>0.75</v>
      </c>
      <c r="AS23" s="297">
        <v>0</v>
      </c>
      <c r="AT23" s="297">
        <v>0</v>
      </c>
      <c r="AU23" s="297">
        <v>0</v>
      </c>
      <c r="AV23" s="297">
        <v>0</v>
      </c>
      <c r="AW23" s="297">
        <v>0</v>
      </c>
      <c r="AX23" s="103">
        <v>0</v>
      </c>
      <c r="AY23" s="297">
        <v>0</v>
      </c>
      <c r="AZ23" s="105">
        <f>+IFERROR((AY23/AM23-1)*100,"-")</f>
        <v>-100</v>
      </c>
    </row>
    <row r="24" spans="1:52" x14ac:dyDescent="0.25">
      <c r="A24" s="191" t="s">
        <v>270</v>
      </c>
      <c r="B24" s="115"/>
      <c r="C24" s="28">
        <v>492.86</v>
      </c>
      <c r="D24" s="28">
        <v>507.47</v>
      </c>
      <c r="E24" s="28">
        <v>585.51</v>
      </c>
      <c r="F24" s="28">
        <v>454.29</v>
      </c>
      <c r="G24" s="28">
        <v>0</v>
      </c>
      <c r="H24" s="28">
        <v>774.08</v>
      </c>
      <c r="I24" s="28">
        <v>0</v>
      </c>
      <c r="J24" s="28">
        <v>436.73</v>
      </c>
      <c r="K24" s="28">
        <v>757.21</v>
      </c>
      <c r="L24" s="28">
        <v>462.35</v>
      </c>
      <c r="M24" s="106">
        <v>776.6</v>
      </c>
      <c r="N24" s="104">
        <v>0</v>
      </c>
      <c r="O24" s="104">
        <v>1005.97</v>
      </c>
      <c r="P24" s="104">
        <v>1368.81</v>
      </c>
      <c r="Q24" s="104">
        <v>1090.49</v>
      </c>
      <c r="R24" s="104">
        <v>1170.01</v>
      </c>
      <c r="S24" s="104">
        <v>710.49</v>
      </c>
      <c r="T24" s="104">
        <v>713.87</v>
      </c>
      <c r="U24" s="104">
        <v>342.14</v>
      </c>
      <c r="V24" s="104">
        <v>151.65</v>
      </c>
      <c r="W24" s="104">
        <v>486.3</v>
      </c>
      <c r="X24" s="104">
        <v>853.36</v>
      </c>
      <c r="Y24" s="106">
        <v>957.43</v>
      </c>
      <c r="Z24" s="104">
        <v>948.85</v>
      </c>
      <c r="AA24" s="104">
        <v>946.68</v>
      </c>
      <c r="AB24" s="297">
        <v>1180.1199999999999</v>
      </c>
      <c r="AC24" s="297">
        <v>1730</v>
      </c>
      <c r="AD24" s="297">
        <v>1888.71</v>
      </c>
      <c r="AE24" s="297">
        <v>1944.13</v>
      </c>
      <c r="AF24" s="297">
        <v>1135.22</v>
      </c>
      <c r="AG24" s="297">
        <v>1060.03</v>
      </c>
      <c r="AH24" s="297">
        <v>928.59</v>
      </c>
      <c r="AI24" s="297">
        <v>1392.33</v>
      </c>
      <c r="AJ24" s="297">
        <v>1093</v>
      </c>
      <c r="AK24" s="297">
        <v>554.87</v>
      </c>
      <c r="AL24" s="103">
        <v>1147.4100000000001</v>
      </c>
      <c r="AM24" s="297">
        <v>1326.62</v>
      </c>
      <c r="AN24" s="297">
        <v>1131.49</v>
      </c>
      <c r="AO24" s="297">
        <v>617.84</v>
      </c>
      <c r="AP24" s="297">
        <v>1317.57</v>
      </c>
      <c r="AQ24" s="297">
        <v>1197.8900000000001</v>
      </c>
      <c r="AR24" s="297">
        <v>2026.54</v>
      </c>
      <c r="AS24" s="297">
        <v>1863.37</v>
      </c>
      <c r="AT24" s="297">
        <v>1589.87</v>
      </c>
      <c r="AU24" s="297">
        <v>2208.2199999999998</v>
      </c>
      <c r="AV24" s="297">
        <v>1102.8599999999999</v>
      </c>
      <c r="AW24" s="297">
        <v>1304.57</v>
      </c>
      <c r="AX24" s="103">
        <v>1114.8900000000001</v>
      </c>
      <c r="AY24" s="297">
        <v>1417.13</v>
      </c>
      <c r="AZ24" s="105">
        <f>+IFERROR((AY24/AM24-1)*100,"-")</f>
        <v>6.8226018000633326</v>
      </c>
    </row>
    <row r="25" spans="1:52" x14ac:dyDescent="0.25">
      <c r="A25" s="191" t="s">
        <v>120</v>
      </c>
      <c r="B25" s="115">
        <v>504.89</v>
      </c>
      <c r="C25" s="28">
        <v>57.82</v>
      </c>
      <c r="D25" s="28">
        <v>10.17</v>
      </c>
      <c r="E25" s="28">
        <v>12.22</v>
      </c>
      <c r="F25" s="28">
        <v>48.43</v>
      </c>
      <c r="G25" s="28">
        <v>0</v>
      </c>
      <c r="H25" s="28">
        <v>23.62</v>
      </c>
      <c r="I25" s="28">
        <v>23.55</v>
      </c>
      <c r="J25" s="28">
        <v>0</v>
      </c>
      <c r="K25" s="28">
        <v>43.35</v>
      </c>
      <c r="L25" s="28">
        <v>0</v>
      </c>
      <c r="M25" s="106">
        <v>97.74</v>
      </c>
      <c r="N25" s="104">
        <v>975.17</v>
      </c>
      <c r="O25" s="104">
        <v>0</v>
      </c>
      <c r="P25" s="104">
        <v>96.32</v>
      </c>
      <c r="Q25" s="104">
        <v>28.88</v>
      </c>
      <c r="R25" s="104">
        <v>0</v>
      </c>
      <c r="S25" s="104">
        <v>0</v>
      </c>
      <c r="T25" s="104">
        <v>0</v>
      </c>
      <c r="U25" s="104">
        <v>0</v>
      </c>
      <c r="V25" s="104">
        <v>0</v>
      </c>
      <c r="W25" s="104">
        <v>10</v>
      </c>
      <c r="X25" s="104">
        <v>36.44</v>
      </c>
      <c r="Y25" s="106">
        <v>27.87</v>
      </c>
      <c r="Z25" s="104">
        <v>55.71</v>
      </c>
      <c r="AA25" s="104">
        <v>23.33</v>
      </c>
      <c r="AB25" s="297">
        <v>101.19</v>
      </c>
      <c r="AC25" s="297">
        <v>0</v>
      </c>
      <c r="AD25" s="297">
        <v>0</v>
      </c>
      <c r="AE25" s="297">
        <v>165.56</v>
      </c>
      <c r="AF25" s="297">
        <v>14.62</v>
      </c>
      <c r="AG25" s="297">
        <v>19.45</v>
      </c>
      <c r="AH25" s="297">
        <v>2.06</v>
      </c>
      <c r="AI25" s="297">
        <v>41.99</v>
      </c>
      <c r="AJ25" s="297">
        <v>70.45</v>
      </c>
      <c r="AK25" s="297">
        <v>31.69</v>
      </c>
      <c r="AL25" s="103">
        <v>109.95</v>
      </c>
      <c r="AM25" s="297">
        <v>121.21</v>
      </c>
      <c r="AN25" s="297">
        <v>137.1</v>
      </c>
      <c r="AO25" s="297">
        <v>56.95</v>
      </c>
      <c r="AP25" s="297">
        <v>99.23</v>
      </c>
      <c r="AQ25" s="297">
        <v>70.42</v>
      </c>
      <c r="AR25" s="297">
        <v>0</v>
      </c>
      <c r="AS25" s="297">
        <v>131.19</v>
      </c>
      <c r="AT25" s="297">
        <v>66.010000000000005</v>
      </c>
      <c r="AU25" s="297">
        <v>106.33</v>
      </c>
      <c r="AV25" s="297">
        <v>67.48</v>
      </c>
      <c r="AW25" s="297">
        <v>78.010000000000005</v>
      </c>
      <c r="AX25" s="103">
        <v>119.49</v>
      </c>
      <c r="AY25" s="297">
        <v>73.08</v>
      </c>
      <c r="AZ25" s="105">
        <f>+IFERROR((AY25/AM25-1)*100,"-")</f>
        <v>-39.707944889035552</v>
      </c>
    </row>
    <row r="26" spans="1:52" x14ac:dyDescent="0.25">
      <c r="A26" s="116" t="s">
        <v>81</v>
      </c>
      <c r="B26" s="115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106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4">
        <v>0</v>
      </c>
      <c r="T26" s="104">
        <v>0</v>
      </c>
      <c r="U26" s="104">
        <v>0</v>
      </c>
      <c r="V26" s="104">
        <v>0</v>
      </c>
      <c r="W26" s="104">
        <v>0</v>
      </c>
      <c r="X26" s="104">
        <v>0</v>
      </c>
      <c r="Y26" s="106">
        <v>0</v>
      </c>
      <c r="Z26" s="104">
        <v>0</v>
      </c>
      <c r="AA26" s="104">
        <v>0</v>
      </c>
      <c r="AB26" s="297">
        <v>0</v>
      </c>
      <c r="AC26" s="297">
        <v>0</v>
      </c>
      <c r="AD26" s="297">
        <v>0</v>
      </c>
      <c r="AE26" s="297">
        <v>0</v>
      </c>
      <c r="AF26" s="297">
        <v>0</v>
      </c>
      <c r="AG26" s="297">
        <v>0</v>
      </c>
      <c r="AH26" s="297">
        <v>0</v>
      </c>
      <c r="AI26" s="297">
        <v>0</v>
      </c>
      <c r="AJ26" s="297">
        <v>0</v>
      </c>
      <c r="AK26" s="297">
        <v>0</v>
      </c>
      <c r="AL26" s="103">
        <v>0</v>
      </c>
      <c r="AM26" s="297">
        <v>0</v>
      </c>
      <c r="AN26" s="297">
        <v>0</v>
      </c>
      <c r="AO26" s="297">
        <v>0</v>
      </c>
      <c r="AP26" s="297">
        <v>0</v>
      </c>
      <c r="AQ26" s="297">
        <v>0</v>
      </c>
      <c r="AR26" s="297">
        <v>0</v>
      </c>
      <c r="AS26" s="297">
        <v>0</v>
      </c>
      <c r="AT26" s="297">
        <v>0</v>
      </c>
      <c r="AU26" s="297">
        <v>0</v>
      </c>
      <c r="AV26" s="297">
        <v>0</v>
      </c>
      <c r="AW26" s="297">
        <v>0</v>
      </c>
      <c r="AX26" s="103">
        <v>0</v>
      </c>
      <c r="AY26" s="297">
        <v>0</v>
      </c>
      <c r="AZ26" s="105" t="str">
        <f>+IFERROR((AY26/AM26-1)*100,"-")</f>
        <v>-</v>
      </c>
    </row>
    <row r="27" spans="1:52" x14ac:dyDescent="0.25">
      <c r="A27" s="116" t="s">
        <v>82</v>
      </c>
      <c r="B27" s="115">
        <v>148.21</v>
      </c>
      <c r="C27" s="28">
        <v>150.74</v>
      </c>
      <c r="D27" s="28">
        <v>627.29999999999995</v>
      </c>
      <c r="E27" s="28">
        <v>363.48</v>
      </c>
      <c r="F27" s="28">
        <v>448.98</v>
      </c>
      <c r="G27" s="28">
        <v>568.83000000000004</v>
      </c>
      <c r="H27" s="28">
        <v>843.66</v>
      </c>
      <c r="I27" s="28">
        <v>5688.74</v>
      </c>
      <c r="J27" s="28">
        <v>3250.7</v>
      </c>
      <c r="K27" s="28">
        <v>902.12</v>
      </c>
      <c r="L27" s="28">
        <v>1218.44</v>
      </c>
      <c r="M27" s="106">
        <v>780.84</v>
      </c>
      <c r="N27" s="104">
        <v>807.89</v>
      </c>
      <c r="O27" s="104">
        <v>3862.59</v>
      </c>
      <c r="P27" s="104">
        <v>4383.49</v>
      </c>
      <c r="Q27" s="104">
        <v>1741.68</v>
      </c>
      <c r="R27" s="104">
        <v>1370.72</v>
      </c>
      <c r="S27" s="104">
        <v>569.80999999999995</v>
      </c>
      <c r="T27" s="104">
        <v>485.96</v>
      </c>
      <c r="U27" s="104">
        <v>436.03</v>
      </c>
      <c r="V27" s="104">
        <v>0</v>
      </c>
      <c r="W27" s="104">
        <v>0</v>
      </c>
      <c r="X27" s="104">
        <v>0</v>
      </c>
      <c r="Y27" s="106">
        <v>0</v>
      </c>
      <c r="Z27" s="104">
        <v>0</v>
      </c>
      <c r="AA27" s="104">
        <v>0</v>
      </c>
      <c r="AB27" s="297">
        <v>1784.67</v>
      </c>
      <c r="AC27" s="297">
        <v>0</v>
      </c>
      <c r="AD27" s="297">
        <v>0</v>
      </c>
      <c r="AE27" s="297">
        <v>0</v>
      </c>
      <c r="AF27" s="297">
        <v>0</v>
      </c>
      <c r="AG27" s="297">
        <v>2098.7600000000002</v>
      </c>
      <c r="AH27" s="297">
        <v>0</v>
      </c>
      <c r="AI27" s="297">
        <v>1859.2</v>
      </c>
      <c r="AJ27" s="297">
        <v>2065.3000000000002</v>
      </c>
      <c r="AK27" s="297">
        <v>0</v>
      </c>
      <c r="AL27" s="103">
        <v>2832.28</v>
      </c>
      <c r="AM27" s="297">
        <v>8520.86</v>
      </c>
      <c r="AN27" s="297">
        <v>2890.03</v>
      </c>
      <c r="AO27" s="297">
        <v>0</v>
      </c>
      <c r="AP27" s="297">
        <v>0</v>
      </c>
      <c r="AQ27" s="297">
        <v>0</v>
      </c>
      <c r="AR27" s="297">
        <v>0</v>
      </c>
      <c r="AS27" s="297">
        <v>0</v>
      </c>
      <c r="AT27" s="297">
        <v>0</v>
      </c>
      <c r="AU27" s="297">
        <v>3030.39</v>
      </c>
      <c r="AV27" s="297">
        <v>0</v>
      </c>
      <c r="AW27" s="297">
        <v>0</v>
      </c>
      <c r="AX27" s="103">
        <v>5247.81</v>
      </c>
      <c r="AY27" s="297">
        <v>11076.24</v>
      </c>
      <c r="AZ27" s="105">
        <f>+IFERROR((AY27/AM27-1)*100,"-")</f>
        <v>29.989695875768408</v>
      </c>
    </row>
    <row r="28" spans="1:52" x14ac:dyDescent="0.25">
      <c r="A28" s="116" t="s">
        <v>70</v>
      </c>
      <c r="B28" s="115">
        <v>93.82</v>
      </c>
      <c r="C28" s="28">
        <v>105.46</v>
      </c>
      <c r="D28" s="28">
        <v>236.07</v>
      </c>
      <c r="E28" s="28">
        <v>252.78</v>
      </c>
      <c r="F28" s="28">
        <v>295.3</v>
      </c>
      <c r="G28" s="28">
        <v>263.61</v>
      </c>
      <c r="H28" s="28">
        <v>523.29999999999995</v>
      </c>
      <c r="I28" s="28">
        <v>324.58</v>
      </c>
      <c r="J28" s="28">
        <v>65.3</v>
      </c>
      <c r="K28" s="28">
        <v>310.82</v>
      </c>
      <c r="L28" s="28">
        <v>36.43</v>
      </c>
      <c r="M28" s="106">
        <v>30.82</v>
      </c>
      <c r="N28" s="104">
        <v>107.39</v>
      </c>
      <c r="O28" s="104">
        <v>62.39</v>
      </c>
      <c r="P28" s="104">
        <v>36.99</v>
      </c>
      <c r="Q28" s="104">
        <v>1050.3499999999999</v>
      </c>
      <c r="R28" s="104">
        <v>23.13</v>
      </c>
      <c r="S28" s="104">
        <v>111.11</v>
      </c>
      <c r="T28" s="104">
        <v>180.59</v>
      </c>
      <c r="U28" s="104">
        <v>13.9</v>
      </c>
      <c r="V28" s="104">
        <v>27.13</v>
      </c>
      <c r="W28" s="104">
        <v>11.5</v>
      </c>
      <c r="X28" s="104">
        <v>59.14</v>
      </c>
      <c r="Y28" s="106">
        <v>38.33</v>
      </c>
      <c r="Z28" s="104">
        <v>62.9</v>
      </c>
      <c r="AA28" s="104">
        <v>87.88</v>
      </c>
      <c r="AB28" s="297">
        <v>108.4</v>
      </c>
      <c r="AC28" s="297">
        <v>293.38</v>
      </c>
      <c r="AD28" s="297">
        <v>151.97</v>
      </c>
      <c r="AE28" s="297">
        <v>323.45</v>
      </c>
      <c r="AF28" s="297">
        <v>179.7</v>
      </c>
      <c r="AG28" s="297">
        <v>256.61</v>
      </c>
      <c r="AH28" s="297">
        <v>222.52</v>
      </c>
      <c r="AI28" s="297">
        <v>306.79000000000002</v>
      </c>
      <c r="AJ28" s="297">
        <v>276.45999999999998</v>
      </c>
      <c r="AK28" s="297">
        <v>240.65</v>
      </c>
      <c r="AL28" s="103">
        <v>63.35</v>
      </c>
      <c r="AM28" s="297">
        <v>514.11</v>
      </c>
      <c r="AN28" s="297">
        <v>301.86</v>
      </c>
      <c r="AO28" s="297">
        <v>147.75</v>
      </c>
      <c r="AP28" s="297">
        <v>335.93</v>
      </c>
      <c r="AQ28" s="297">
        <v>839.85</v>
      </c>
      <c r="AR28" s="297">
        <v>843.08</v>
      </c>
      <c r="AS28" s="297">
        <v>100.26</v>
      </c>
      <c r="AT28" s="297">
        <v>553.91</v>
      </c>
      <c r="AU28" s="297">
        <v>478.02</v>
      </c>
      <c r="AV28" s="297">
        <v>260.42</v>
      </c>
      <c r="AW28" s="297">
        <v>275.37</v>
      </c>
      <c r="AX28" s="103">
        <v>276.95999999999998</v>
      </c>
      <c r="AY28" s="297">
        <v>924.2</v>
      </c>
      <c r="AZ28" s="105">
        <f>+IFERROR((AY28/AM28-1)*100,"-")</f>
        <v>79.766975939001398</v>
      </c>
    </row>
    <row r="29" spans="1:52" x14ac:dyDescent="0.25">
      <c r="A29" s="116" t="s">
        <v>84</v>
      </c>
      <c r="B29" s="115">
        <v>0</v>
      </c>
      <c r="C29" s="28">
        <v>311.23</v>
      </c>
      <c r="D29" s="28">
        <v>75.42</v>
      </c>
      <c r="E29" s="28">
        <v>72.42</v>
      </c>
      <c r="F29" s="28">
        <v>116.28</v>
      </c>
      <c r="G29" s="28">
        <v>103.64</v>
      </c>
      <c r="H29" s="28">
        <v>84.29</v>
      </c>
      <c r="I29" s="28">
        <v>83.66</v>
      </c>
      <c r="J29" s="28">
        <v>165.08</v>
      </c>
      <c r="K29" s="28">
        <v>67.72</v>
      </c>
      <c r="L29" s="28">
        <v>41.25</v>
      </c>
      <c r="M29" s="106">
        <v>39.57</v>
      </c>
      <c r="N29" s="104">
        <v>76.31</v>
      </c>
      <c r="O29" s="104">
        <v>127.89</v>
      </c>
      <c r="P29" s="104">
        <v>192.2</v>
      </c>
      <c r="Q29" s="104">
        <v>86.26</v>
      </c>
      <c r="R29" s="104">
        <v>0</v>
      </c>
      <c r="S29" s="104">
        <v>0</v>
      </c>
      <c r="T29" s="104">
        <v>103.33</v>
      </c>
      <c r="U29" s="104">
        <v>15.34</v>
      </c>
      <c r="V29" s="104">
        <v>0</v>
      </c>
      <c r="W29" s="104">
        <v>0</v>
      </c>
      <c r="X29" s="104">
        <v>189.37</v>
      </c>
      <c r="Y29" s="106">
        <v>61.33</v>
      </c>
      <c r="Z29" s="104">
        <v>54.25</v>
      </c>
      <c r="AA29" s="104">
        <v>79.66</v>
      </c>
      <c r="AB29" s="297">
        <v>55.64</v>
      </c>
      <c r="AC29" s="297">
        <v>158.62</v>
      </c>
      <c r="AD29" s="297">
        <v>0</v>
      </c>
      <c r="AE29" s="297">
        <v>152.1</v>
      </c>
      <c r="AF29" s="297">
        <v>11.96</v>
      </c>
      <c r="AG29" s="297">
        <v>42.75</v>
      </c>
      <c r="AH29" s="297">
        <v>0</v>
      </c>
      <c r="AI29" s="297">
        <v>352.1</v>
      </c>
      <c r="AJ29" s="297">
        <v>341.63</v>
      </c>
      <c r="AK29" s="297">
        <v>82.25</v>
      </c>
      <c r="AL29" s="103">
        <v>120.63</v>
      </c>
      <c r="AM29" s="297">
        <v>126.94</v>
      </c>
      <c r="AN29" s="297">
        <v>85.61</v>
      </c>
      <c r="AO29" s="297">
        <v>314.36</v>
      </c>
      <c r="AP29" s="297">
        <v>86.38</v>
      </c>
      <c r="AQ29" s="297">
        <v>383.58</v>
      </c>
      <c r="AR29" s="297">
        <v>184.98</v>
      </c>
      <c r="AS29" s="297">
        <v>130.24</v>
      </c>
      <c r="AT29" s="297">
        <v>304.70999999999998</v>
      </c>
      <c r="AU29" s="297">
        <v>255.42</v>
      </c>
      <c r="AV29" s="297">
        <v>138.06</v>
      </c>
      <c r="AW29" s="297">
        <v>520.57000000000005</v>
      </c>
      <c r="AX29" s="103">
        <v>172.34</v>
      </c>
      <c r="AY29" s="297">
        <v>138.18</v>
      </c>
      <c r="AZ29" s="105">
        <f>+IFERROR((AY29/AM29-1)*100,"-")</f>
        <v>8.8545769654955198</v>
      </c>
    </row>
    <row r="30" spans="1:52" x14ac:dyDescent="0.25">
      <c r="A30" s="116" t="s">
        <v>241</v>
      </c>
      <c r="B30" s="115">
        <v>298.76</v>
      </c>
      <c r="C30" s="28">
        <v>0</v>
      </c>
      <c r="D30" s="28">
        <v>0</v>
      </c>
      <c r="E30" s="28">
        <v>0</v>
      </c>
      <c r="F30" s="28">
        <v>325.05</v>
      </c>
      <c r="G30" s="28">
        <v>434.35</v>
      </c>
      <c r="H30" s="28">
        <v>642.94000000000005</v>
      </c>
      <c r="I30" s="28">
        <v>0</v>
      </c>
      <c r="J30" s="28">
        <v>0</v>
      </c>
      <c r="K30" s="28">
        <v>0</v>
      </c>
      <c r="L30" s="28">
        <v>0</v>
      </c>
      <c r="M30" s="106">
        <v>0</v>
      </c>
      <c r="N30" s="104">
        <v>469.28</v>
      </c>
      <c r="O30" s="104">
        <v>458.56</v>
      </c>
      <c r="P30" s="104">
        <v>474.46</v>
      </c>
      <c r="Q30" s="104">
        <v>161.29</v>
      </c>
      <c r="R30" s="104">
        <v>222.61</v>
      </c>
      <c r="S30" s="104">
        <v>367.58</v>
      </c>
      <c r="T30" s="104">
        <v>460.54</v>
      </c>
      <c r="U30" s="104">
        <v>210.56</v>
      </c>
      <c r="V30" s="104">
        <v>15.81</v>
      </c>
      <c r="W30" s="104">
        <v>27.4</v>
      </c>
      <c r="X30" s="104">
        <v>171.02</v>
      </c>
      <c r="Y30" s="106">
        <v>121.46</v>
      </c>
      <c r="Z30" s="104">
        <v>99.61</v>
      </c>
      <c r="AA30" s="104">
        <v>104.65</v>
      </c>
      <c r="AB30" s="297">
        <v>281.01</v>
      </c>
      <c r="AC30" s="297">
        <v>449.25</v>
      </c>
      <c r="AD30" s="297">
        <v>383.96</v>
      </c>
      <c r="AE30" s="297">
        <v>326.07</v>
      </c>
      <c r="AF30" s="297">
        <v>23.61</v>
      </c>
      <c r="AG30" s="297">
        <v>40.119999999999997</v>
      </c>
      <c r="AH30" s="297">
        <v>0</v>
      </c>
      <c r="AI30" s="297">
        <v>0</v>
      </c>
      <c r="AJ30" s="297">
        <v>0</v>
      </c>
      <c r="AK30" s="297">
        <v>111.47</v>
      </c>
      <c r="AL30" s="103">
        <v>132.88</v>
      </c>
      <c r="AM30" s="297">
        <v>223.78</v>
      </c>
      <c r="AN30" s="297">
        <v>202.69</v>
      </c>
      <c r="AO30" s="297">
        <v>274.11</v>
      </c>
      <c r="AP30" s="297">
        <v>204.72</v>
      </c>
      <c r="AQ30" s="297">
        <v>889.62</v>
      </c>
      <c r="AR30" s="297">
        <v>302.7</v>
      </c>
      <c r="AS30" s="297">
        <v>341.41</v>
      </c>
      <c r="AT30" s="297">
        <v>585.79999999999995</v>
      </c>
      <c r="AU30" s="297">
        <v>288.33</v>
      </c>
      <c r="AV30" s="297">
        <v>624.89</v>
      </c>
      <c r="AW30" s="297">
        <v>279.64999999999998</v>
      </c>
      <c r="AX30" s="103">
        <v>207.37</v>
      </c>
      <c r="AY30" s="297">
        <v>111.37</v>
      </c>
      <c r="AZ30" s="105">
        <f>+IFERROR((AY30/AM30-1)*100,"-")</f>
        <v>-50.232371078738034</v>
      </c>
    </row>
    <row r="31" spans="1:52" x14ac:dyDescent="0.25">
      <c r="A31" s="116" t="s">
        <v>93</v>
      </c>
      <c r="B31" s="115">
        <v>1245.77</v>
      </c>
      <c r="C31" s="28">
        <v>113.95</v>
      </c>
      <c r="D31" s="28">
        <v>73.099999999999994</v>
      </c>
      <c r="E31" s="28">
        <v>13.26</v>
      </c>
      <c r="F31" s="28">
        <v>0</v>
      </c>
      <c r="G31" s="28">
        <v>46.96</v>
      </c>
      <c r="H31" s="28">
        <v>218.32</v>
      </c>
      <c r="I31" s="28">
        <v>218.59</v>
      </c>
      <c r="J31" s="28">
        <v>36.99</v>
      </c>
      <c r="K31" s="28">
        <v>228</v>
      </c>
      <c r="L31" s="28">
        <v>108.86</v>
      </c>
      <c r="M31" s="106">
        <v>344.02</v>
      </c>
      <c r="N31" s="104">
        <v>23.2</v>
      </c>
      <c r="O31" s="104">
        <v>23.59</v>
      </c>
      <c r="P31" s="104">
        <v>81.06</v>
      </c>
      <c r="Q31" s="104">
        <v>0</v>
      </c>
      <c r="R31" s="104">
        <v>57.22</v>
      </c>
      <c r="S31" s="104">
        <v>209.64</v>
      </c>
      <c r="T31" s="104">
        <v>269.58</v>
      </c>
      <c r="U31" s="104">
        <v>161.44</v>
      </c>
      <c r="V31" s="104">
        <v>29</v>
      </c>
      <c r="W31" s="104">
        <v>17.5</v>
      </c>
      <c r="X31" s="104">
        <v>57.4</v>
      </c>
      <c r="Y31" s="106">
        <v>6.72</v>
      </c>
      <c r="Z31" s="104">
        <v>0</v>
      </c>
      <c r="AA31" s="104">
        <v>255.27</v>
      </c>
      <c r="AB31" s="297">
        <v>184.2</v>
      </c>
      <c r="AC31" s="297">
        <v>330.01</v>
      </c>
      <c r="AD31" s="297">
        <v>67.08</v>
      </c>
      <c r="AE31" s="297">
        <v>371.27</v>
      </c>
      <c r="AF31" s="297">
        <v>0</v>
      </c>
      <c r="AG31" s="297">
        <v>103.17</v>
      </c>
      <c r="AH31" s="297">
        <v>128.36000000000001</v>
      </c>
      <c r="AI31" s="297">
        <v>283.42</v>
      </c>
      <c r="AJ31" s="297">
        <v>0</v>
      </c>
      <c r="AK31" s="297">
        <v>0</v>
      </c>
      <c r="AL31" s="103">
        <v>0</v>
      </c>
      <c r="AM31" s="297">
        <v>248.73</v>
      </c>
      <c r="AN31" s="297">
        <v>118.32</v>
      </c>
      <c r="AO31" s="297">
        <v>90.44</v>
      </c>
      <c r="AP31" s="297">
        <v>166.73</v>
      </c>
      <c r="AQ31" s="297">
        <v>583.46</v>
      </c>
      <c r="AR31" s="297">
        <v>69.819999999999993</v>
      </c>
      <c r="AS31" s="297">
        <v>308.77999999999997</v>
      </c>
      <c r="AT31" s="297">
        <v>173.63</v>
      </c>
      <c r="AU31" s="297">
        <v>151.61000000000001</v>
      </c>
      <c r="AV31" s="297">
        <v>326.14999999999998</v>
      </c>
      <c r="AW31" s="297">
        <v>105.76</v>
      </c>
      <c r="AX31" s="103">
        <v>11.93</v>
      </c>
      <c r="AY31" s="297">
        <v>22.62</v>
      </c>
      <c r="AZ31" s="105">
        <f>+IFERROR((AY31/AM31-1)*100,"-")</f>
        <v>-90.905801471475087</v>
      </c>
    </row>
    <row r="32" spans="1:52" x14ac:dyDescent="0.25">
      <c r="A32" s="116" t="s">
        <v>71</v>
      </c>
      <c r="B32" s="115">
        <v>319.29000000000002</v>
      </c>
      <c r="C32" s="28">
        <v>335.64</v>
      </c>
      <c r="D32" s="28">
        <v>62.6</v>
      </c>
      <c r="E32" s="28">
        <v>97.86</v>
      </c>
      <c r="F32" s="28">
        <v>478.04</v>
      </c>
      <c r="G32" s="28">
        <v>631.84</v>
      </c>
      <c r="H32" s="28">
        <v>1131.81</v>
      </c>
      <c r="I32" s="28">
        <v>279.52</v>
      </c>
      <c r="J32" s="28">
        <v>190.98</v>
      </c>
      <c r="K32" s="28">
        <v>121.68</v>
      </c>
      <c r="L32" s="28">
        <v>159.97999999999999</v>
      </c>
      <c r="M32" s="106">
        <v>469.17</v>
      </c>
      <c r="N32" s="104">
        <v>496.78</v>
      </c>
      <c r="O32" s="104">
        <v>607.03</v>
      </c>
      <c r="P32" s="104">
        <v>849.04</v>
      </c>
      <c r="Q32" s="104">
        <v>67.739999999999995</v>
      </c>
      <c r="R32" s="104">
        <v>152.30000000000001</v>
      </c>
      <c r="S32" s="104">
        <v>432.83</v>
      </c>
      <c r="T32" s="104">
        <v>1072.1300000000001</v>
      </c>
      <c r="U32" s="104">
        <v>180.66</v>
      </c>
      <c r="V32" s="104">
        <v>69.760000000000005</v>
      </c>
      <c r="W32" s="104">
        <v>328.61</v>
      </c>
      <c r="X32" s="104">
        <v>821</v>
      </c>
      <c r="Y32" s="106">
        <v>378.99</v>
      </c>
      <c r="Z32" s="104">
        <v>530.80999999999995</v>
      </c>
      <c r="AA32" s="104">
        <v>360.7</v>
      </c>
      <c r="AB32" s="297">
        <v>272.55</v>
      </c>
      <c r="AC32" s="297">
        <v>251.56</v>
      </c>
      <c r="AD32" s="297">
        <v>341.21</v>
      </c>
      <c r="AE32" s="297">
        <v>585.69000000000005</v>
      </c>
      <c r="AF32" s="297">
        <v>153.91999999999999</v>
      </c>
      <c r="AG32" s="297">
        <v>185.55</v>
      </c>
      <c r="AH32" s="297">
        <v>664.64</v>
      </c>
      <c r="AI32" s="297">
        <v>552.83000000000004</v>
      </c>
      <c r="AJ32" s="297">
        <v>512.86</v>
      </c>
      <c r="AK32" s="297">
        <v>355.96</v>
      </c>
      <c r="AL32" s="103">
        <v>426.6</v>
      </c>
      <c r="AM32" s="297">
        <v>195.25</v>
      </c>
      <c r="AN32" s="297">
        <v>221.23</v>
      </c>
      <c r="AO32" s="297">
        <v>537.34</v>
      </c>
      <c r="AP32" s="297">
        <v>270.99</v>
      </c>
      <c r="AQ32" s="297">
        <v>1293.67</v>
      </c>
      <c r="AR32" s="297">
        <v>1017.75</v>
      </c>
      <c r="AS32" s="297">
        <v>822.08</v>
      </c>
      <c r="AT32" s="297">
        <v>630.1</v>
      </c>
      <c r="AU32" s="297">
        <v>565.20000000000005</v>
      </c>
      <c r="AV32" s="297">
        <v>639.85</v>
      </c>
      <c r="AW32" s="297">
        <v>489.72</v>
      </c>
      <c r="AX32" s="103">
        <v>549.86</v>
      </c>
      <c r="AY32" s="297">
        <v>395.97</v>
      </c>
      <c r="AZ32" s="105">
        <f>+IFERROR((AY32/AM32-1)*100,"-")</f>
        <v>102.80153649167735</v>
      </c>
    </row>
    <row r="33" spans="1:52" x14ac:dyDescent="0.25">
      <c r="A33" s="117" t="s">
        <v>72</v>
      </c>
      <c r="B33" s="107">
        <v>829.36</v>
      </c>
      <c r="C33" s="108">
        <v>767.49</v>
      </c>
      <c r="D33" s="108">
        <v>405.94</v>
      </c>
      <c r="E33" s="108">
        <v>287.10000000000002</v>
      </c>
      <c r="F33" s="108">
        <v>714.03</v>
      </c>
      <c r="G33" s="108">
        <v>983.29</v>
      </c>
      <c r="H33" s="108">
        <v>1417.59</v>
      </c>
      <c r="I33" s="108">
        <v>507</v>
      </c>
      <c r="J33" s="108">
        <v>386.79</v>
      </c>
      <c r="K33" s="108">
        <v>554.55999999999995</v>
      </c>
      <c r="L33" s="108">
        <v>265.51</v>
      </c>
      <c r="M33" s="109">
        <v>825.67</v>
      </c>
      <c r="N33" s="107">
        <v>814.94</v>
      </c>
      <c r="O33" s="108">
        <v>937.36</v>
      </c>
      <c r="P33" s="108">
        <v>899.65</v>
      </c>
      <c r="Q33" s="108">
        <v>408.43</v>
      </c>
      <c r="R33" s="108">
        <v>490.67</v>
      </c>
      <c r="S33" s="108">
        <v>410.84</v>
      </c>
      <c r="T33" s="108">
        <v>863.3</v>
      </c>
      <c r="U33" s="108">
        <v>456.91</v>
      </c>
      <c r="V33" s="108">
        <v>131.31</v>
      </c>
      <c r="W33" s="108">
        <v>167.33</v>
      </c>
      <c r="X33" s="108">
        <v>589.69000000000005</v>
      </c>
      <c r="Y33" s="109">
        <v>676.38</v>
      </c>
      <c r="Z33" s="107">
        <v>892.93</v>
      </c>
      <c r="AA33" s="108">
        <v>559.33000000000004</v>
      </c>
      <c r="AB33" s="108">
        <v>433.48</v>
      </c>
      <c r="AC33" s="108">
        <v>742.98</v>
      </c>
      <c r="AD33" s="108">
        <v>852.43</v>
      </c>
      <c r="AE33" s="108">
        <v>861.72</v>
      </c>
      <c r="AF33" s="108">
        <v>523.72</v>
      </c>
      <c r="AG33" s="108">
        <v>377.58</v>
      </c>
      <c r="AH33" s="108">
        <v>396.31</v>
      </c>
      <c r="AI33" s="108">
        <v>1191.22</v>
      </c>
      <c r="AJ33" s="108">
        <v>443.26</v>
      </c>
      <c r="AK33" s="108">
        <v>632.13</v>
      </c>
      <c r="AL33" s="355">
        <v>773.49</v>
      </c>
      <c r="AM33" s="108">
        <v>613.21</v>
      </c>
      <c r="AN33" s="108">
        <v>615.79999999999995</v>
      </c>
      <c r="AO33" s="108">
        <v>1014.8</v>
      </c>
      <c r="AP33" s="108">
        <v>582.29</v>
      </c>
      <c r="AQ33" s="108">
        <v>1755.21</v>
      </c>
      <c r="AR33" s="108">
        <v>1467.49</v>
      </c>
      <c r="AS33" s="108">
        <v>1156.21</v>
      </c>
      <c r="AT33" s="108">
        <v>807.41</v>
      </c>
      <c r="AU33" s="108">
        <v>641.61</v>
      </c>
      <c r="AV33" s="108">
        <v>1268.96</v>
      </c>
      <c r="AW33" s="108">
        <v>1108.3399999999999</v>
      </c>
      <c r="AX33" s="355">
        <v>997.37</v>
      </c>
      <c r="AY33" s="529">
        <v>543.66999999999996</v>
      </c>
      <c r="AZ33" s="356">
        <f>+IFERROR((AY33/AM33-1)*100,"-")</f>
        <v>-11.340323869473767</v>
      </c>
    </row>
    <row r="34" spans="1:52" x14ac:dyDescent="0.25">
      <c r="A34" s="2" t="s">
        <v>23</v>
      </c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7"/>
      <c r="AW34" s="297"/>
      <c r="AX34" s="297"/>
      <c r="AY34" s="297"/>
    </row>
    <row r="35" spans="1:52" x14ac:dyDescent="0.25">
      <c r="A35" s="2" t="s">
        <v>24</v>
      </c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  <c r="AV35" s="297"/>
      <c r="AW35" s="297"/>
      <c r="AX35" s="297"/>
      <c r="AY35" s="297"/>
    </row>
    <row r="36" spans="1:52" x14ac:dyDescent="0.25">
      <c r="A36" s="3" t="s">
        <v>207</v>
      </c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7"/>
      <c r="AW36" s="297"/>
      <c r="AX36" s="297"/>
      <c r="AY36" s="297"/>
    </row>
  </sheetData>
  <mergeCells count="6">
    <mergeCell ref="AX6:AZ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showGridLines="0" zoomScale="70" zoomScaleNormal="70" workbookViewId="0">
      <pane xSplit="1" ySplit="7" topLeftCell="N8" activePane="bottomRight" state="frozen"/>
      <selection activeCell="AR52" sqref="AR52"/>
      <selection pane="topRight" activeCell="AR52" sqref="AR52"/>
      <selection pane="bottomLeft" activeCell="AR52" sqref="AR52"/>
      <selection pane="bottomRight" activeCell="AD12" sqref="AD12"/>
    </sheetView>
  </sheetViews>
  <sheetFormatPr baseColWidth="10" defaultColWidth="9.140625" defaultRowHeight="15" x14ac:dyDescent="0.25"/>
  <cols>
    <col min="1" max="1" width="19" customWidth="1"/>
    <col min="2" max="3" width="10.85546875" customWidth="1"/>
    <col min="4" max="27" width="10.85546875" style="299" customWidth="1"/>
    <col min="28" max="28" width="12.42578125" customWidth="1"/>
  </cols>
  <sheetData>
    <row r="1" spans="1:29" x14ac:dyDescent="0.25">
      <c r="A1" s="29" t="s">
        <v>199</v>
      </c>
    </row>
    <row r="3" spans="1:29" x14ac:dyDescent="0.25">
      <c r="A3" s="14" t="s">
        <v>121</v>
      </c>
    </row>
    <row r="4" spans="1:29" ht="15" customHeight="1" x14ac:dyDescent="0.25">
      <c r="A4" s="54" t="s">
        <v>257</v>
      </c>
    </row>
    <row r="5" spans="1:29" x14ac:dyDescent="0.25">
      <c r="A5" s="54" t="s">
        <v>212</v>
      </c>
    </row>
    <row r="6" spans="1:29" ht="15" customHeight="1" x14ac:dyDescent="0.25">
      <c r="A6" s="590" t="s">
        <v>0</v>
      </c>
      <c r="B6" s="556">
        <v>2018</v>
      </c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96">
        <v>2019</v>
      </c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6">
        <v>2020</v>
      </c>
      <c r="AA6" s="557"/>
      <c r="AB6" s="558"/>
    </row>
    <row r="7" spans="1:29" ht="29.25" customHeight="1" x14ac:dyDescent="0.25">
      <c r="A7" s="591"/>
      <c r="B7" s="429" t="s">
        <v>1</v>
      </c>
      <c r="C7" s="436" t="s">
        <v>2</v>
      </c>
      <c r="D7" s="423" t="s">
        <v>3</v>
      </c>
      <c r="E7" s="423" t="s">
        <v>4</v>
      </c>
      <c r="F7" s="423" t="s">
        <v>5</v>
      </c>
      <c r="G7" s="423" t="s">
        <v>6</v>
      </c>
      <c r="H7" s="423" t="s">
        <v>7</v>
      </c>
      <c r="I7" s="423" t="s">
        <v>8</v>
      </c>
      <c r="J7" s="423" t="s">
        <v>9</v>
      </c>
      <c r="K7" s="423" t="s">
        <v>10</v>
      </c>
      <c r="L7" s="423" t="s">
        <v>11</v>
      </c>
      <c r="M7" s="424" t="s">
        <v>12</v>
      </c>
      <c r="N7" s="428" t="s">
        <v>1</v>
      </c>
      <c r="O7" s="423" t="s">
        <v>2</v>
      </c>
      <c r="P7" s="423" t="s">
        <v>3</v>
      </c>
      <c r="Q7" s="423" t="s">
        <v>4</v>
      </c>
      <c r="R7" s="456" t="s">
        <v>5</v>
      </c>
      <c r="S7" s="463" t="s">
        <v>6</v>
      </c>
      <c r="T7" s="464" t="s">
        <v>7</v>
      </c>
      <c r="U7" s="467" t="s">
        <v>8</v>
      </c>
      <c r="V7" s="476" t="s">
        <v>9</v>
      </c>
      <c r="W7" s="485" t="s">
        <v>10</v>
      </c>
      <c r="X7" s="499" t="s">
        <v>11</v>
      </c>
      <c r="Y7" s="530" t="s">
        <v>12</v>
      </c>
      <c r="Z7" s="531" t="s">
        <v>1</v>
      </c>
      <c r="AA7" s="531" t="s">
        <v>2</v>
      </c>
      <c r="AB7" s="531" t="s">
        <v>276</v>
      </c>
    </row>
    <row r="8" spans="1:29" x14ac:dyDescent="0.25">
      <c r="A8" s="118" t="s">
        <v>13</v>
      </c>
      <c r="B8" s="6">
        <f t="shared" ref="B8:G8" si="0">+B9+B18</f>
        <v>62.56</v>
      </c>
      <c r="C8" s="6">
        <f t="shared" si="0"/>
        <v>58.27000000000001</v>
      </c>
      <c r="D8" s="6">
        <f t="shared" si="0"/>
        <v>65.210000000000008</v>
      </c>
      <c r="E8" s="6">
        <f t="shared" si="0"/>
        <v>61.17</v>
      </c>
      <c r="F8" s="6">
        <f t="shared" si="0"/>
        <v>62.199999999999996</v>
      </c>
      <c r="G8" s="6">
        <f t="shared" si="0"/>
        <v>54.190000000000005</v>
      </c>
      <c r="H8" s="6">
        <v>54.870000000000005</v>
      </c>
      <c r="I8" s="6">
        <f>+I9+I18</f>
        <v>50.69</v>
      </c>
      <c r="J8" s="6">
        <f>+J9+J18</f>
        <v>52.78</v>
      </c>
      <c r="K8" s="6">
        <f>+K9+K18</f>
        <v>55.170000000000009</v>
      </c>
      <c r="L8" s="6">
        <v>58.97</v>
      </c>
      <c r="M8" s="6">
        <f>+M9+M18</f>
        <v>59.6</v>
      </c>
      <c r="N8" s="38">
        <v>56.139999999999986</v>
      </c>
      <c r="O8" s="6">
        <f t="shared" ref="O8:AA8" si="1">+O9+O18</f>
        <v>55.65</v>
      </c>
      <c r="P8" s="6">
        <f t="shared" si="1"/>
        <v>59.000000000000007</v>
      </c>
      <c r="Q8" s="6">
        <f t="shared" si="1"/>
        <v>60.28</v>
      </c>
      <c r="R8" s="6">
        <f t="shared" si="1"/>
        <v>59.910000000000004</v>
      </c>
      <c r="S8" s="6">
        <f t="shared" si="1"/>
        <v>57.87</v>
      </c>
      <c r="T8" s="6">
        <f t="shared" si="1"/>
        <v>61.53</v>
      </c>
      <c r="U8" s="6">
        <f t="shared" si="1"/>
        <v>53.78</v>
      </c>
      <c r="V8" s="6">
        <f t="shared" si="1"/>
        <v>49.92</v>
      </c>
      <c r="W8" s="6">
        <f t="shared" si="1"/>
        <v>55.38</v>
      </c>
      <c r="X8" s="6">
        <f t="shared" si="1"/>
        <v>58.800000000000004</v>
      </c>
      <c r="Y8" s="6">
        <f t="shared" si="1"/>
        <v>57.09</v>
      </c>
      <c r="Z8" s="534">
        <f t="shared" si="1"/>
        <v>68.53</v>
      </c>
      <c r="AA8" s="535">
        <f t="shared" si="1"/>
        <v>80.86</v>
      </c>
      <c r="AB8" s="119">
        <f>+IFERROR((AA8/O8-1)*100,"-")</f>
        <v>45.300988319856252</v>
      </c>
    </row>
    <row r="9" spans="1:29" x14ac:dyDescent="0.25">
      <c r="A9" s="120" t="s">
        <v>234</v>
      </c>
      <c r="B9" s="12">
        <f t="shared" ref="B9:G9" si="2">+B10+B11+B12+B15</f>
        <v>57.1</v>
      </c>
      <c r="C9" s="12">
        <f t="shared" si="2"/>
        <v>52.960000000000008</v>
      </c>
      <c r="D9" s="12">
        <f t="shared" si="2"/>
        <v>62.24</v>
      </c>
      <c r="E9" s="12">
        <f t="shared" si="2"/>
        <v>57.86</v>
      </c>
      <c r="F9" s="12">
        <f t="shared" si="2"/>
        <v>55.98</v>
      </c>
      <c r="G9" s="12">
        <f t="shared" si="2"/>
        <v>48.430000000000007</v>
      </c>
      <c r="H9" s="12">
        <v>49.17</v>
      </c>
      <c r="I9" s="12">
        <f>+I10+I11+I12+I15</f>
        <v>48.39</v>
      </c>
      <c r="J9" s="12">
        <f>+J10+J11+J12+J15</f>
        <v>48.59</v>
      </c>
      <c r="K9" s="12">
        <f>+K10+K11+K12+K15</f>
        <v>51.720000000000006</v>
      </c>
      <c r="L9" s="12">
        <v>55.05</v>
      </c>
      <c r="M9" s="12">
        <f>+M10+M11+M12+M15</f>
        <v>56.28</v>
      </c>
      <c r="N9" s="67">
        <v>53.97999999999999</v>
      </c>
      <c r="O9" s="12">
        <f>+O10+O11+O12+O15</f>
        <v>54.43</v>
      </c>
      <c r="P9" s="12">
        <f>+P10+P11+P12+P15</f>
        <v>56.960000000000008</v>
      </c>
      <c r="Q9" s="12">
        <f>+Q10+Q11+Q12+Q15</f>
        <v>58.28</v>
      </c>
      <c r="R9" s="12">
        <f t="shared" ref="R9:W9" si="3">+R10+R11+R12+R15</f>
        <v>55.580000000000005</v>
      </c>
      <c r="S9" s="12">
        <f t="shared" si="3"/>
        <v>54.39</v>
      </c>
      <c r="T9" s="12">
        <f t="shared" si="3"/>
        <v>57.67</v>
      </c>
      <c r="U9" s="12">
        <f t="shared" si="3"/>
        <v>52.61</v>
      </c>
      <c r="V9" s="12">
        <f t="shared" si="3"/>
        <v>48.620000000000005</v>
      </c>
      <c r="W9" s="12">
        <f t="shared" si="3"/>
        <v>50.620000000000005</v>
      </c>
      <c r="X9" s="12">
        <f>+X10+X11+X12+X15</f>
        <v>56.03</v>
      </c>
      <c r="Y9" s="12">
        <f>+Y10+Y11+Y12+Y15</f>
        <v>54.900000000000006</v>
      </c>
      <c r="Z9" s="542">
        <f t="shared" ref="Z9:AA9" si="4">+Z10+Z11+Z12+Z15</f>
        <v>66.05</v>
      </c>
      <c r="AA9" s="543">
        <f t="shared" si="4"/>
        <v>75.540000000000006</v>
      </c>
      <c r="AB9" s="121">
        <f>+IFERROR((AA9/O9-1)*100,"-")</f>
        <v>38.783758956457845</v>
      </c>
      <c r="AC9" s="299"/>
    </row>
    <row r="10" spans="1:29" x14ac:dyDescent="0.25">
      <c r="A10" s="122" t="s">
        <v>15</v>
      </c>
      <c r="B10" s="20">
        <v>2.91</v>
      </c>
      <c r="C10" s="271">
        <v>2.87</v>
      </c>
      <c r="D10" s="271">
        <v>5.13</v>
      </c>
      <c r="E10" s="271">
        <v>3.15</v>
      </c>
      <c r="F10" s="271">
        <v>4.05</v>
      </c>
      <c r="G10" s="271">
        <v>2.84</v>
      </c>
      <c r="H10" s="271">
        <v>3.23</v>
      </c>
      <c r="I10" s="271">
        <v>3.11</v>
      </c>
      <c r="J10" s="271">
        <v>3.86</v>
      </c>
      <c r="K10" s="271">
        <v>4.1500000000000004</v>
      </c>
      <c r="L10" s="271">
        <v>4.18</v>
      </c>
      <c r="M10" s="271">
        <v>3.73</v>
      </c>
      <c r="N10" s="357">
        <v>4.3099999999999996</v>
      </c>
      <c r="O10" s="271">
        <v>3.16</v>
      </c>
      <c r="P10" s="271">
        <v>5.82</v>
      </c>
      <c r="Q10" s="271">
        <v>5.86</v>
      </c>
      <c r="R10" s="271">
        <v>5.78</v>
      </c>
      <c r="S10" s="271">
        <v>5.48</v>
      </c>
      <c r="T10" s="271">
        <v>4.79</v>
      </c>
      <c r="U10" s="271">
        <v>3.14</v>
      </c>
      <c r="V10" s="271">
        <v>3.45</v>
      </c>
      <c r="W10" s="271">
        <v>4.79</v>
      </c>
      <c r="X10" s="271">
        <v>5.14</v>
      </c>
      <c r="Y10" s="271">
        <v>5.36</v>
      </c>
      <c r="Z10" s="538">
        <v>6.08</v>
      </c>
      <c r="AA10" s="478">
        <v>7.26</v>
      </c>
      <c r="AB10" s="123">
        <f>+IFERROR((AA10/O10-1)*100,"-")</f>
        <v>129.74683544303795</v>
      </c>
      <c r="AC10" s="299"/>
    </row>
    <row r="11" spans="1:29" x14ac:dyDescent="0.25">
      <c r="A11" s="122" t="s">
        <v>16</v>
      </c>
      <c r="B11" s="20">
        <v>9.42</v>
      </c>
      <c r="C11" s="271">
        <v>7.57</v>
      </c>
      <c r="D11" s="271">
        <v>15.63</v>
      </c>
      <c r="E11" s="271">
        <v>17.07</v>
      </c>
      <c r="F11" s="271">
        <v>15.2</v>
      </c>
      <c r="G11" s="271">
        <v>11.3</v>
      </c>
      <c r="H11" s="271">
        <v>11.8</v>
      </c>
      <c r="I11" s="271">
        <v>9.69</v>
      </c>
      <c r="J11" s="271">
        <v>8.8699999999999992</v>
      </c>
      <c r="K11" s="271">
        <v>10.73</v>
      </c>
      <c r="L11" s="271">
        <v>12.73</v>
      </c>
      <c r="M11" s="271">
        <v>10.23</v>
      </c>
      <c r="N11" s="357">
        <v>11.7</v>
      </c>
      <c r="O11" s="271">
        <v>13.65</v>
      </c>
      <c r="P11" s="271">
        <v>11.99</v>
      </c>
      <c r="Q11" s="271">
        <v>14.85</v>
      </c>
      <c r="R11" s="271">
        <v>10.47</v>
      </c>
      <c r="S11" s="271">
        <v>7.96</v>
      </c>
      <c r="T11" s="271">
        <v>13.98</v>
      </c>
      <c r="U11" s="271">
        <v>6.76</v>
      </c>
      <c r="V11" s="271">
        <v>8.48</v>
      </c>
      <c r="W11" s="271">
        <v>7.45</v>
      </c>
      <c r="X11" s="271">
        <v>10.67</v>
      </c>
      <c r="Y11" s="271">
        <v>9.81</v>
      </c>
      <c r="Z11" s="538">
        <v>16.43</v>
      </c>
      <c r="AA11" s="478">
        <v>19.16</v>
      </c>
      <c r="AB11" s="123">
        <f>+IFERROR((AA11/O11-1)*100,"-")</f>
        <v>40.366300366300358</v>
      </c>
      <c r="AC11" s="299"/>
    </row>
    <row r="12" spans="1:29" x14ac:dyDescent="0.25">
      <c r="A12" s="122" t="s">
        <v>19</v>
      </c>
      <c r="B12" s="20">
        <f>+B13+B14</f>
        <v>0.7</v>
      </c>
      <c r="C12" s="271">
        <v>0.97</v>
      </c>
      <c r="D12" s="271">
        <v>0.81</v>
      </c>
      <c r="E12" s="271">
        <f>+E13+E14</f>
        <v>1</v>
      </c>
      <c r="F12" s="271">
        <f>+F13+F14</f>
        <v>0.82000000000000006</v>
      </c>
      <c r="G12" s="271">
        <f>+G13+G14</f>
        <v>0.73</v>
      </c>
      <c r="H12" s="271">
        <v>0.8</v>
      </c>
      <c r="I12" s="271">
        <f>+I13+I14</f>
        <v>0.65</v>
      </c>
      <c r="J12" s="271">
        <f>+J13+J14</f>
        <v>0.73</v>
      </c>
      <c r="K12" s="271">
        <f>+K13+K14</f>
        <v>0.67999999999999994</v>
      </c>
      <c r="L12" s="271">
        <v>0.78</v>
      </c>
      <c r="M12" s="271">
        <f>+M13+M14</f>
        <v>0.89</v>
      </c>
      <c r="N12" s="357">
        <v>0.81</v>
      </c>
      <c r="O12" s="271">
        <f>+O13+O14</f>
        <v>0.79</v>
      </c>
      <c r="P12" s="271">
        <f>+P13+P14</f>
        <v>0.7</v>
      </c>
      <c r="Q12" s="271">
        <f>+Q13+Q14</f>
        <v>0.71</v>
      </c>
      <c r="R12" s="271">
        <f t="shared" ref="R12:AA12" si="5">+R13+R14</f>
        <v>0.66999999999999993</v>
      </c>
      <c r="S12" s="271">
        <f t="shared" si="5"/>
        <v>0.71</v>
      </c>
      <c r="T12" s="271">
        <f t="shared" si="5"/>
        <v>0.57000000000000006</v>
      </c>
      <c r="U12" s="271">
        <f t="shared" si="5"/>
        <v>0.64</v>
      </c>
      <c r="V12" s="271">
        <f t="shared" si="5"/>
        <v>0.73</v>
      </c>
      <c r="W12" s="271">
        <f t="shared" si="5"/>
        <v>0.75</v>
      </c>
      <c r="X12" s="271">
        <f t="shared" si="5"/>
        <v>0.69</v>
      </c>
      <c r="Y12" s="271">
        <f t="shared" si="5"/>
        <v>0.67</v>
      </c>
      <c r="Z12" s="538">
        <f t="shared" si="5"/>
        <v>0.65</v>
      </c>
      <c r="AA12" s="478">
        <f t="shared" si="5"/>
        <v>0.66999999999999993</v>
      </c>
      <c r="AB12" s="123">
        <f>+IFERROR((AA12/O12-1)*100,"-")</f>
        <v>-15.189873417721532</v>
      </c>
      <c r="AC12" s="299"/>
    </row>
    <row r="13" spans="1:29" x14ac:dyDescent="0.25">
      <c r="A13" s="124" t="s">
        <v>17</v>
      </c>
      <c r="B13" s="20">
        <v>0.36</v>
      </c>
      <c r="C13" s="271">
        <v>0.57999999999999996</v>
      </c>
      <c r="D13" s="271">
        <v>0.47</v>
      </c>
      <c r="E13" s="271">
        <v>0.56999999999999995</v>
      </c>
      <c r="F13" s="271">
        <v>0.32</v>
      </c>
      <c r="G13" s="271">
        <v>0.28000000000000003</v>
      </c>
      <c r="H13" s="271">
        <v>0.26</v>
      </c>
      <c r="I13" s="271">
        <v>0.22</v>
      </c>
      <c r="J13" s="271">
        <v>0.3</v>
      </c>
      <c r="K13" s="271">
        <v>0.27</v>
      </c>
      <c r="L13" s="271">
        <v>0.39</v>
      </c>
      <c r="M13" s="271">
        <v>0.46</v>
      </c>
      <c r="N13" s="357">
        <v>0.5</v>
      </c>
      <c r="O13" s="271">
        <v>0.43</v>
      </c>
      <c r="P13" s="271">
        <v>0.27</v>
      </c>
      <c r="Q13" s="271">
        <v>0.21</v>
      </c>
      <c r="R13" s="271">
        <v>0.24</v>
      </c>
      <c r="S13" s="271">
        <v>0.31</v>
      </c>
      <c r="T13" s="271">
        <v>0.17</v>
      </c>
      <c r="U13" s="271">
        <v>0.19</v>
      </c>
      <c r="V13" s="271">
        <v>0.23</v>
      </c>
      <c r="W13" s="271">
        <v>0.32</v>
      </c>
      <c r="X13" s="271">
        <v>0.28000000000000003</v>
      </c>
      <c r="Y13" s="271">
        <v>0.22</v>
      </c>
      <c r="Z13" s="538">
        <v>0.27</v>
      </c>
      <c r="AA13" s="478">
        <v>0.24</v>
      </c>
      <c r="AB13" s="123">
        <f>+IFERROR((AA13/O13-1)*100,"-")</f>
        <v>-44.186046511627907</v>
      </c>
      <c r="AC13" s="299"/>
    </row>
    <row r="14" spans="1:29" x14ac:dyDescent="0.25">
      <c r="A14" s="124" t="s">
        <v>18</v>
      </c>
      <c r="B14" s="20">
        <v>0.34</v>
      </c>
      <c r="C14" s="271">
        <v>0.39</v>
      </c>
      <c r="D14" s="271">
        <v>0.34</v>
      </c>
      <c r="E14" s="271">
        <v>0.43</v>
      </c>
      <c r="F14" s="271">
        <v>0.5</v>
      </c>
      <c r="G14" s="271">
        <v>0.45</v>
      </c>
      <c r="H14" s="271">
        <v>0.54</v>
      </c>
      <c r="I14" s="271">
        <v>0.43</v>
      </c>
      <c r="J14" s="271">
        <v>0.43</v>
      </c>
      <c r="K14" s="271">
        <v>0.41</v>
      </c>
      <c r="L14" s="271">
        <v>0.39</v>
      </c>
      <c r="M14" s="271">
        <v>0.43</v>
      </c>
      <c r="N14" s="357">
        <v>0.31</v>
      </c>
      <c r="O14" s="271">
        <v>0.36</v>
      </c>
      <c r="P14" s="271">
        <v>0.43</v>
      </c>
      <c r="Q14" s="271">
        <v>0.5</v>
      </c>
      <c r="R14" s="271">
        <v>0.43</v>
      </c>
      <c r="S14" s="271">
        <v>0.4</v>
      </c>
      <c r="T14" s="271">
        <v>0.4</v>
      </c>
      <c r="U14" s="271">
        <v>0.45</v>
      </c>
      <c r="V14" s="271">
        <v>0.5</v>
      </c>
      <c r="W14" s="271">
        <v>0.43</v>
      </c>
      <c r="X14" s="271">
        <v>0.41</v>
      </c>
      <c r="Y14" s="271">
        <v>0.45</v>
      </c>
      <c r="Z14" s="538">
        <v>0.38</v>
      </c>
      <c r="AA14" s="478">
        <v>0.43</v>
      </c>
      <c r="AB14" s="123">
        <f>+IFERROR((AA14/O14-1)*100,"-")</f>
        <v>19.444444444444443</v>
      </c>
      <c r="AC14" s="299"/>
    </row>
    <row r="15" spans="1:29" x14ac:dyDescent="0.25">
      <c r="A15" s="122" t="s">
        <v>20</v>
      </c>
      <c r="B15" s="20">
        <f>+B16+B17</f>
        <v>44.07</v>
      </c>
      <c r="C15" s="271">
        <v>41.550000000000004</v>
      </c>
      <c r="D15" s="271">
        <v>40.67</v>
      </c>
      <c r="E15" s="271">
        <f>+E16+E17</f>
        <v>36.64</v>
      </c>
      <c r="F15" s="271">
        <f>+F16+F17</f>
        <v>35.909999999999997</v>
      </c>
      <c r="G15" s="271">
        <f>+G16+G17</f>
        <v>33.56</v>
      </c>
      <c r="H15" s="271">
        <v>33.339999999999996</v>
      </c>
      <c r="I15" s="271">
        <f>+I16+I17</f>
        <v>34.94</v>
      </c>
      <c r="J15" s="271">
        <f>+J16+J17</f>
        <v>35.130000000000003</v>
      </c>
      <c r="K15" s="271">
        <f>+K16+K17</f>
        <v>36.160000000000004</v>
      </c>
      <c r="L15" s="271">
        <v>37.36</v>
      </c>
      <c r="M15" s="271">
        <f>+M16+M17</f>
        <v>41.43</v>
      </c>
      <c r="N15" s="357">
        <v>37.159999999999997</v>
      </c>
      <c r="O15" s="271">
        <f>+O16+O17</f>
        <v>36.83</v>
      </c>
      <c r="P15" s="271">
        <f>+P16+P17</f>
        <v>38.450000000000003</v>
      </c>
      <c r="Q15" s="271">
        <f>+Q16+Q17</f>
        <v>36.86</v>
      </c>
      <c r="R15" s="271">
        <f t="shared" ref="R15:AA15" si="6">+R16+R17</f>
        <v>38.660000000000004</v>
      </c>
      <c r="S15" s="271">
        <f t="shared" si="6"/>
        <v>40.24</v>
      </c>
      <c r="T15" s="271">
        <f t="shared" si="6"/>
        <v>38.33</v>
      </c>
      <c r="U15" s="271">
        <f t="shared" si="6"/>
        <v>42.07</v>
      </c>
      <c r="V15" s="271">
        <f t="shared" si="6"/>
        <v>35.96</v>
      </c>
      <c r="W15" s="271">
        <f t="shared" si="6"/>
        <v>37.630000000000003</v>
      </c>
      <c r="X15" s="271">
        <f t="shared" si="6"/>
        <v>39.53</v>
      </c>
      <c r="Y15" s="271">
        <f t="shared" si="6"/>
        <v>39.06</v>
      </c>
      <c r="Z15" s="538">
        <f t="shared" si="6"/>
        <v>42.89</v>
      </c>
      <c r="AA15" s="478">
        <f t="shared" si="6"/>
        <v>48.45</v>
      </c>
      <c r="AB15" s="123">
        <f>+IFERROR((AA15/O15-1)*100,"-")</f>
        <v>31.550366549008977</v>
      </c>
      <c r="AC15" s="299"/>
    </row>
    <row r="16" spans="1:29" x14ac:dyDescent="0.25">
      <c r="A16" s="124" t="s">
        <v>17</v>
      </c>
      <c r="B16" s="20">
        <v>40.520000000000003</v>
      </c>
      <c r="C16" s="271">
        <v>37.950000000000003</v>
      </c>
      <c r="D16" s="271">
        <v>37.47</v>
      </c>
      <c r="E16" s="271">
        <v>33.14</v>
      </c>
      <c r="F16" s="271">
        <v>31.66</v>
      </c>
      <c r="G16" s="271">
        <v>29.06</v>
      </c>
      <c r="H16" s="271">
        <v>28.54</v>
      </c>
      <c r="I16" s="271">
        <v>30.34</v>
      </c>
      <c r="J16" s="271">
        <v>30.53</v>
      </c>
      <c r="K16" s="271">
        <v>32.06</v>
      </c>
      <c r="L16" s="271">
        <v>33.76</v>
      </c>
      <c r="M16" s="271">
        <v>37.630000000000003</v>
      </c>
      <c r="N16" s="357">
        <v>34.36</v>
      </c>
      <c r="O16" s="271">
        <v>33.729999999999997</v>
      </c>
      <c r="P16" s="271">
        <v>35.25</v>
      </c>
      <c r="Q16" s="271">
        <v>33.26</v>
      </c>
      <c r="R16" s="271">
        <v>34.96</v>
      </c>
      <c r="S16" s="271">
        <v>36.14</v>
      </c>
      <c r="T16" s="271">
        <v>34.08</v>
      </c>
      <c r="U16" s="271">
        <v>37.869999999999997</v>
      </c>
      <c r="V16" s="271">
        <v>31.66</v>
      </c>
      <c r="W16" s="271">
        <v>33.53</v>
      </c>
      <c r="X16" s="271">
        <v>35.68</v>
      </c>
      <c r="Y16" s="271">
        <v>34.96</v>
      </c>
      <c r="Z16" s="538">
        <v>39.79</v>
      </c>
      <c r="AA16" s="478">
        <v>44.85</v>
      </c>
      <c r="AB16" s="123">
        <f>+IFERROR((AA16/O16-1)*100,"-")</f>
        <v>32.967684553809676</v>
      </c>
      <c r="AC16" s="299"/>
    </row>
    <row r="17" spans="1:29" x14ac:dyDescent="0.25">
      <c r="A17" s="124" t="s">
        <v>18</v>
      </c>
      <c r="B17" s="20">
        <v>3.55</v>
      </c>
      <c r="C17" s="271">
        <v>3.6</v>
      </c>
      <c r="D17" s="271">
        <v>3.2</v>
      </c>
      <c r="E17" s="271">
        <v>3.5</v>
      </c>
      <c r="F17" s="271">
        <v>4.25</v>
      </c>
      <c r="G17" s="271">
        <v>4.5</v>
      </c>
      <c r="H17" s="271">
        <v>4.8</v>
      </c>
      <c r="I17" s="271">
        <v>4.5999999999999996</v>
      </c>
      <c r="J17" s="271">
        <v>4.5999999999999996</v>
      </c>
      <c r="K17" s="271">
        <v>4.0999999999999996</v>
      </c>
      <c r="L17" s="271">
        <v>3.6</v>
      </c>
      <c r="M17" s="271">
        <v>3.8</v>
      </c>
      <c r="N17" s="357">
        <v>2.8</v>
      </c>
      <c r="O17" s="271">
        <v>3.1</v>
      </c>
      <c r="P17" s="271">
        <v>3.2</v>
      </c>
      <c r="Q17" s="271">
        <v>3.6</v>
      </c>
      <c r="R17" s="271">
        <v>3.7</v>
      </c>
      <c r="S17" s="271">
        <v>4.0999999999999996</v>
      </c>
      <c r="T17" s="271">
        <v>4.25</v>
      </c>
      <c r="U17" s="271">
        <v>4.2</v>
      </c>
      <c r="V17" s="271">
        <v>4.3</v>
      </c>
      <c r="W17" s="271">
        <v>4.0999999999999996</v>
      </c>
      <c r="X17" s="271">
        <v>3.85</v>
      </c>
      <c r="Y17" s="271">
        <v>4.0999999999999996</v>
      </c>
      <c r="Z17" s="538">
        <v>3.1</v>
      </c>
      <c r="AA17" s="478">
        <v>3.6</v>
      </c>
      <c r="AB17" s="123">
        <f>+IFERROR((AA17/O17-1)*100,"-")</f>
        <v>16.129032258064523</v>
      </c>
      <c r="AC17" s="299"/>
    </row>
    <row r="18" spans="1:29" x14ac:dyDescent="0.25">
      <c r="A18" s="120" t="s">
        <v>235</v>
      </c>
      <c r="B18" s="12">
        <f t="shared" ref="B18:G18" si="7">SUM(B19:B21)</f>
        <v>5.46</v>
      </c>
      <c r="C18" s="12">
        <f t="shared" si="7"/>
        <v>5.3100000000000005</v>
      </c>
      <c r="D18" s="12">
        <f t="shared" si="7"/>
        <v>2.97</v>
      </c>
      <c r="E18" s="12">
        <f t="shared" si="7"/>
        <v>3.31</v>
      </c>
      <c r="F18" s="12">
        <f t="shared" si="7"/>
        <v>6.22</v>
      </c>
      <c r="G18" s="12">
        <f t="shared" si="7"/>
        <v>5.76</v>
      </c>
      <c r="H18" s="12">
        <v>5.6999999999999993</v>
      </c>
      <c r="I18" s="12">
        <f>SUM(I19:I21)</f>
        <v>2.2999999999999998</v>
      </c>
      <c r="J18" s="12">
        <f>SUM(J19:J21)</f>
        <v>4.1899999999999995</v>
      </c>
      <c r="K18" s="12">
        <f>SUM(K19:K21)</f>
        <v>3.45</v>
      </c>
      <c r="L18" s="12">
        <v>3.92</v>
      </c>
      <c r="M18" s="12">
        <f>SUM(M19:M21)</f>
        <v>3.3200000000000003</v>
      </c>
      <c r="N18" s="67">
        <v>2.16</v>
      </c>
      <c r="O18" s="12">
        <f t="shared" ref="O18:Y18" si="8">SUM(O19:O21)</f>
        <v>1.22</v>
      </c>
      <c r="P18" s="12">
        <f t="shared" si="8"/>
        <v>2.04</v>
      </c>
      <c r="Q18" s="12">
        <f t="shared" si="8"/>
        <v>2</v>
      </c>
      <c r="R18" s="12">
        <f t="shared" si="8"/>
        <v>4.33</v>
      </c>
      <c r="S18" s="12">
        <f t="shared" si="8"/>
        <v>3.48</v>
      </c>
      <c r="T18" s="12">
        <f t="shared" si="8"/>
        <v>3.8600000000000003</v>
      </c>
      <c r="U18" s="12">
        <f t="shared" si="8"/>
        <v>1.17</v>
      </c>
      <c r="V18" s="12">
        <f t="shared" si="8"/>
        <v>1.2999999999999998</v>
      </c>
      <c r="W18" s="12">
        <f t="shared" si="8"/>
        <v>4.76</v>
      </c>
      <c r="X18" s="12">
        <f t="shared" si="8"/>
        <v>2.77</v>
      </c>
      <c r="Y18" s="12">
        <f t="shared" si="8"/>
        <v>2.19</v>
      </c>
      <c r="Z18" s="129">
        <f>SUM(Z19:Z21)</f>
        <v>2.48</v>
      </c>
      <c r="AA18" s="12">
        <f t="shared" ref="AA18" si="9">SUM(AA19:AA21)</f>
        <v>5.3199999999999994</v>
      </c>
      <c r="AB18" s="121">
        <f>+IFERROR((AA18/O18-1)*100,"-")</f>
        <v>336.06557377049182</v>
      </c>
      <c r="AC18" s="299"/>
    </row>
    <row r="19" spans="1:29" x14ac:dyDescent="0.25">
      <c r="A19" s="122" t="s">
        <v>122</v>
      </c>
      <c r="B19" s="20">
        <v>3.84</v>
      </c>
      <c r="C19" s="271">
        <v>3.85</v>
      </c>
      <c r="D19" s="271">
        <v>1.96</v>
      </c>
      <c r="E19" s="271">
        <v>0.4</v>
      </c>
      <c r="F19" s="271">
        <v>1.51</v>
      </c>
      <c r="G19" s="271">
        <v>0.45</v>
      </c>
      <c r="H19" s="271">
        <v>2.19</v>
      </c>
      <c r="I19" s="271">
        <v>1.9</v>
      </c>
      <c r="J19" s="271">
        <v>2.2599999999999998</v>
      </c>
      <c r="K19" s="271">
        <v>0.41</v>
      </c>
      <c r="L19" s="271">
        <v>2.5099999999999998</v>
      </c>
      <c r="M19" s="271">
        <v>0.98</v>
      </c>
      <c r="N19" s="357">
        <v>0.87</v>
      </c>
      <c r="O19" s="271">
        <v>0.08</v>
      </c>
      <c r="P19" s="271">
        <v>0.06</v>
      </c>
      <c r="Q19" s="271">
        <v>0.26</v>
      </c>
      <c r="R19" s="271">
        <v>1.99</v>
      </c>
      <c r="S19" s="271">
        <v>2.58</v>
      </c>
      <c r="T19" s="271">
        <v>1.75</v>
      </c>
      <c r="U19" s="271">
        <v>0.32</v>
      </c>
      <c r="V19" s="271">
        <v>0.27</v>
      </c>
      <c r="W19" s="271">
        <v>0.23</v>
      </c>
      <c r="X19" s="271">
        <v>0.56000000000000005</v>
      </c>
      <c r="Y19" s="271">
        <v>1.67</v>
      </c>
      <c r="Z19" s="544">
        <v>0</v>
      </c>
      <c r="AA19" s="271">
        <v>2.35</v>
      </c>
      <c r="AB19" s="123">
        <f>+IFERROR((AA19/O19-1)*100,"-")</f>
        <v>2837.5</v>
      </c>
      <c r="AC19" s="299"/>
    </row>
    <row r="20" spans="1:29" x14ac:dyDescent="0.25">
      <c r="A20" s="122" t="s">
        <v>123</v>
      </c>
      <c r="B20" s="20">
        <v>0.63</v>
      </c>
      <c r="C20" s="271">
        <v>0.26</v>
      </c>
      <c r="D20" s="271">
        <v>0.2</v>
      </c>
      <c r="E20" s="271">
        <v>0.1</v>
      </c>
      <c r="F20" s="271">
        <v>0.03</v>
      </c>
      <c r="G20" s="271">
        <v>1.1399999999999999</v>
      </c>
      <c r="H20" s="271">
        <v>1.78</v>
      </c>
      <c r="I20" s="271">
        <v>0.23</v>
      </c>
      <c r="J20" s="271">
        <v>1.58</v>
      </c>
      <c r="K20" s="271">
        <v>1.44</v>
      </c>
      <c r="L20" s="271">
        <v>0</v>
      </c>
      <c r="M20" s="271">
        <v>0.28000000000000003</v>
      </c>
      <c r="N20" s="357">
        <v>0.3</v>
      </c>
      <c r="O20" s="271">
        <v>0.28999999999999998</v>
      </c>
      <c r="P20" s="271">
        <v>0.57999999999999996</v>
      </c>
      <c r="Q20" s="271">
        <v>0.69</v>
      </c>
      <c r="R20" s="271">
        <v>0.54</v>
      </c>
      <c r="S20" s="271">
        <v>0</v>
      </c>
      <c r="T20" s="271">
        <v>0.6</v>
      </c>
      <c r="U20" s="271">
        <v>0.62</v>
      </c>
      <c r="V20" s="271">
        <v>0.43</v>
      </c>
      <c r="W20" s="271">
        <v>1.76</v>
      </c>
      <c r="X20" s="271">
        <v>1.4</v>
      </c>
      <c r="Y20" s="271">
        <v>0</v>
      </c>
      <c r="Z20" s="544">
        <v>2.0699999999999998</v>
      </c>
      <c r="AA20" s="271">
        <v>2.67</v>
      </c>
      <c r="AB20" s="123">
        <f>+IFERROR((AA20/O20-1)*100,"-")</f>
        <v>820.68965517241384</v>
      </c>
      <c r="AC20" s="299"/>
    </row>
    <row r="21" spans="1:29" x14ac:dyDescent="0.25">
      <c r="A21" s="125" t="s">
        <v>112</v>
      </c>
      <c r="B21" s="126">
        <v>0.99</v>
      </c>
      <c r="C21" s="272">
        <v>1.2</v>
      </c>
      <c r="D21" s="272">
        <v>0.81</v>
      </c>
      <c r="E21" s="272">
        <v>2.81</v>
      </c>
      <c r="F21" s="272">
        <v>4.68</v>
      </c>
      <c r="G21" s="272">
        <v>4.17</v>
      </c>
      <c r="H21" s="272">
        <v>1.73</v>
      </c>
      <c r="I21" s="272">
        <v>0.17</v>
      </c>
      <c r="J21" s="272">
        <v>0.35</v>
      </c>
      <c r="K21" s="272">
        <v>1.6</v>
      </c>
      <c r="L21" s="272">
        <v>1.41</v>
      </c>
      <c r="M21" s="272">
        <v>2.06</v>
      </c>
      <c r="N21" s="358">
        <v>0.99</v>
      </c>
      <c r="O21" s="272">
        <v>0.85</v>
      </c>
      <c r="P21" s="272">
        <v>1.4</v>
      </c>
      <c r="Q21" s="272">
        <v>1.05</v>
      </c>
      <c r="R21" s="272">
        <v>1.8</v>
      </c>
      <c r="S21" s="272">
        <v>0.9</v>
      </c>
      <c r="T21" s="272">
        <v>1.51</v>
      </c>
      <c r="U21" s="272">
        <v>0.23</v>
      </c>
      <c r="V21" s="272">
        <v>0.6</v>
      </c>
      <c r="W21" s="272">
        <v>2.77</v>
      </c>
      <c r="X21" s="272">
        <v>0.81</v>
      </c>
      <c r="Y21" s="272">
        <v>0.52</v>
      </c>
      <c r="Z21" s="545">
        <v>0.41</v>
      </c>
      <c r="AA21" s="272">
        <v>0.3</v>
      </c>
      <c r="AB21" s="127">
        <f>+IFERROR((AA21/O21-1)*100,"-")</f>
        <v>-64.705882352941174</v>
      </c>
      <c r="AC21" s="299"/>
    </row>
    <row r="22" spans="1:29" x14ac:dyDescent="0.25">
      <c r="A22" s="549" t="s">
        <v>23</v>
      </c>
      <c r="AC22" s="299"/>
    </row>
    <row r="23" spans="1:29" x14ac:dyDescent="0.25">
      <c r="A23" s="22" t="s">
        <v>124</v>
      </c>
      <c r="AC23" s="299"/>
    </row>
    <row r="24" spans="1:29" x14ac:dyDescent="0.25">
      <c r="A24" s="3" t="s">
        <v>125</v>
      </c>
      <c r="B24" s="209"/>
      <c r="C24" s="210"/>
    </row>
    <row r="25" spans="1:29" x14ac:dyDescent="0.25">
      <c r="A25" s="3" t="s">
        <v>207</v>
      </c>
      <c r="C25" s="210"/>
      <c r="D25" s="255"/>
    </row>
    <row r="26" spans="1:29" x14ac:dyDescent="0.25">
      <c r="C26" s="302"/>
      <c r="D26" s="255"/>
    </row>
  </sheetData>
  <mergeCells count="4">
    <mergeCell ref="A6:A7"/>
    <mergeCell ref="N6:Y6"/>
    <mergeCell ref="Z6:AB6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AB11" sqref="AB11"/>
    </sheetView>
  </sheetViews>
  <sheetFormatPr baseColWidth="10" defaultRowHeight="15" x14ac:dyDescent="0.25"/>
  <cols>
    <col min="1" max="1" width="21.28515625" customWidth="1"/>
    <col min="3" max="3" width="11.42578125" style="281"/>
    <col min="4" max="27" width="11.42578125" style="299"/>
    <col min="28" max="28" width="11.140625" bestFit="1" customWidth="1"/>
  </cols>
  <sheetData>
    <row r="1" spans="1:28" x14ac:dyDescent="0.25">
      <c r="A1" s="29" t="s">
        <v>199</v>
      </c>
    </row>
    <row r="3" spans="1:28" x14ac:dyDescent="0.25">
      <c r="A3" s="14" t="s">
        <v>126</v>
      </c>
    </row>
    <row r="4" spans="1:28" x14ac:dyDescent="0.25">
      <c r="A4" s="54" t="s">
        <v>258</v>
      </c>
    </row>
    <row r="5" spans="1:28" x14ac:dyDescent="0.25">
      <c r="A5" s="55" t="s">
        <v>213</v>
      </c>
    </row>
    <row r="6" spans="1:28" x14ac:dyDescent="0.25">
      <c r="A6" s="552" t="s">
        <v>127</v>
      </c>
      <c r="B6" s="559">
        <v>2018</v>
      </c>
      <c r="C6" s="559"/>
      <c r="D6" s="559"/>
      <c r="E6" s="559"/>
      <c r="F6" s="559"/>
      <c r="G6" s="559"/>
      <c r="H6" s="559"/>
      <c r="I6" s="559"/>
      <c r="J6" s="559"/>
      <c r="K6" s="559"/>
      <c r="L6" s="559"/>
      <c r="M6" s="559"/>
      <c r="N6" s="556">
        <v>2019</v>
      </c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8"/>
      <c r="Z6" s="556">
        <v>2020</v>
      </c>
      <c r="AA6" s="557"/>
      <c r="AB6" s="558"/>
    </row>
    <row r="7" spans="1:28" ht="30" customHeight="1" x14ac:dyDescent="0.25">
      <c r="A7" s="554"/>
      <c r="B7" s="423" t="s">
        <v>1</v>
      </c>
      <c r="C7" s="423" t="s">
        <v>2</v>
      </c>
      <c r="D7" s="423" t="s">
        <v>3</v>
      </c>
      <c r="E7" s="423" t="s">
        <v>4</v>
      </c>
      <c r="F7" s="423" t="s">
        <v>5</v>
      </c>
      <c r="G7" s="423" t="s">
        <v>6</v>
      </c>
      <c r="H7" s="423" t="s">
        <v>7</v>
      </c>
      <c r="I7" s="423" t="s">
        <v>8</v>
      </c>
      <c r="J7" s="423" t="s">
        <v>9</v>
      </c>
      <c r="K7" s="423" t="s">
        <v>10</v>
      </c>
      <c r="L7" s="423" t="s">
        <v>11</v>
      </c>
      <c r="M7" s="423" t="s">
        <v>12</v>
      </c>
      <c r="N7" s="423" t="s">
        <v>1</v>
      </c>
      <c r="O7" s="423" t="s">
        <v>2</v>
      </c>
      <c r="P7" s="423" t="s">
        <v>3</v>
      </c>
      <c r="Q7" s="423" t="s">
        <v>4</v>
      </c>
      <c r="R7" s="456" t="s">
        <v>5</v>
      </c>
      <c r="S7" s="463" t="s">
        <v>6</v>
      </c>
      <c r="T7" s="456" t="s">
        <v>7</v>
      </c>
      <c r="U7" s="467" t="s">
        <v>8</v>
      </c>
      <c r="V7" s="476" t="s">
        <v>9</v>
      </c>
      <c r="W7" s="485" t="s">
        <v>10</v>
      </c>
      <c r="X7" s="499" t="s">
        <v>11</v>
      </c>
      <c r="Y7" s="499" t="s">
        <v>12</v>
      </c>
      <c r="Z7" s="531" t="s">
        <v>1</v>
      </c>
      <c r="AA7" s="531" t="s">
        <v>2</v>
      </c>
      <c r="AB7" s="531" t="s">
        <v>276</v>
      </c>
    </row>
    <row r="8" spans="1:28" x14ac:dyDescent="0.25">
      <c r="A8" s="131" t="s">
        <v>13</v>
      </c>
      <c r="B8" s="128">
        <f>SUM(B9:B10)</f>
        <v>15630</v>
      </c>
      <c r="C8" s="6">
        <f>SUM(C9:C10)</f>
        <v>13284</v>
      </c>
      <c r="D8" s="6">
        <v>14296</v>
      </c>
      <c r="E8" s="6">
        <f t="shared" ref="E8:M8" si="0">SUM(E9:E10)</f>
        <v>12022</v>
      </c>
      <c r="F8" s="6">
        <f t="shared" si="0"/>
        <v>11489</v>
      </c>
      <c r="G8" s="6">
        <f t="shared" si="0"/>
        <v>10379</v>
      </c>
      <c r="H8" s="6">
        <f t="shared" si="0"/>
        <v>10508</v>
      </c>
      <c r="I8" s="6">
        <f t="shared" si="0"/>
        <v>10922</v>
      </c>
      <c r="J8" s="6">
        <f t="shared" si="0"/>
        <v>9289</v>
      </c>
      <c r="K8" s="6">
        <f t="shared" si="0"/>
        <v>11802</v>
      </c>
      <c r="L8" s="6">
        <f t="shared" si="0"/>
        <v>12880</v>
      </c>
      <c r="M8" s="6">
        <f t="shared" si="0"/>
        <v>13387</v>
      </c>
      <c r="N8" s="38">
        <v>12319</v>
      </c>
      <c r="O8" s="6">
        <v>11901</v>
      </c>
      <c r="P8" s="6">
        <f t="shared" ref="P8:Y8" si="1">SUM(P9:P10)</f>
        <v>12990</v>
      </c>
      <c r="Q8" s="6">
        <f t="shared" si="1"/>
        <v>12543</v>
      </c>
      <c r="R8" s="6">
        <f t="shared" si="1"/>
        <v>13301</v>
      </c>
      <c r="S8" s="6">
        <f t="shared" si="1"/>
        <v>11892</v>
      </c>
      <c r="T8" s="6">
        <f t="shared" si="1"/>
        <v>11877</v>
      </c>
      <c r="U8" s="6">
        <f t="shared" si="1"/>
        <v>12482</v>
      </c>
      <c r="V8" s="6">
        <f t="shared" si="1"/>
        <v>10008</v>
      </c>
      <c r="W8" s="6">
        <f t="shared" si="1"/>
        <v>12738</v>
      </c>
      <c r="X8" s="6">
        <f t="shared" si="1"/>
        <v>12425</v>
      </c>
      <c r="Y8" s="6">
        <f t="shared" si="1"/>
        <v>12246</v>
      </c>
      <c r="Z8" s="546">
        <f>SUM(Z9:Z10)</f>
        <v>15200</v>
      </c>
      <c r="AA8" s="547">
        <f t="shared" ref="AA8" si="2">SUM(AA9:AA10)</f>
        <v>14108</v>
      </c>
      <c r="AB8" s="37">
        <f>+IFERROR((AA8/O8-1)*100,"-")</f>
        <v>18.54466011259559</v>
      </c>
    </row>
    <row r="9" spans="1:28" x14ac:dyDescent="0.25">
      <c r="A9" s="132" t="s">
        <v>128</v>
      </c>
      <c r="B9" s="175">
        <v>8938</v>
      </c>
      <c r="C9" s="284">
        <v>7100</v>
      </c>
      <c r="D9" s="305">
        <v>7200</v>
      </c>
      <c r="E9" s="305">
        <v>6045</v>
      </c>
      <c r="F9" s="305">
        <v>5496</v>
      </c>
      <c r="G9" s="305">
        <v>4680</v>
      </c>
      <c r="H9" s="305">
        <v>4675</v>
      </c>
      <c r="I9" s="305">
        <v>5196</v>
      </c>
      <c r="J9" s="305">
        <v>3690</v>
      </c>
      <c r="K9" s="305">
        <v>5477</v>
      </c>
      <c r="L9" s="305">
        <v>6471</v>
      </c>
      <c r="M9" s="305">
        <v>5991</v>
      </c>
      <c r="N9" s="359">
        <v>6021</v>
      </c>
      <c r="O9" s="305">
        <v>5618</v>
      </c>
      <c r="P9" s="305">
        <v>6320</v>
      </c>
      <c r="Q9" s="305">
        <v>6107</v>
      </c>
      <c r="R9" s="305">
        <v>6486</v>
      </c>
      <c r="S9" s="305">
        <v>5355</v>
      </c>
      <c r="T9" s="305">
        <v>5734</v>
      </c>
      <c r="U9" s="305">
        <v>5665</v>
      </c>
      <c r="V9" s="305">
        <v>4343</v>
      </c>
      <c r="W9" s="305">
        <v>5986</v>
      </c>
      <c r="X9" s="305">
        <v>5889</v>
      </c>
      <c r="Y9" s="305">
        <v>5241</v>
      </c>
      <c r="Z9" s="175">
        <v>7709</v>
      </c>
      <c r="AA9" s="305">
        <v>6553</v>
      </c>
      <c r="AB9" s="360">
        <f>+IFERROR((AA9/O9-1)*100,"-")</f>
        <v>16.642933428266282</v>
      </c>
    </row>
    <row r="10" spans="1:28" x14ac:dyDescent="0.25">
      <c r="A10" s="133" t="s">
        <v>129</v>
      </c>
      <c r="B10" s="173">
        <v>6692</v>
      </c>
      <c r="C10" s="174">
        <v>6184</v>
      </c>
      <c r="D10" s="174">
        <v>7096</v>
      </c>
      <c r="E10" s="174">
        <v>5977</v>
      </c>
      <c r="F10" s="174">
        <v>5993</v>
      </c>
      <c r="G10" s="174">
        <v>5699</v>
      </c>
      <c r="H10" s="174">
        <v>5833</v>
      </c>
      <c r="I10" s="174">
        <v>5726</v>
      </c>
      <c r="J10" s="174">
        <v>5599</v>
      </c>
      <c r="K10" s="174">
        <v>6325</v>
      </c>
      <c r="L10" s="174">
        <v>6409</v>
      </c>
      <c r="M10" s="174">
        <v>7396</v>
      </c>
      <c r="N10" s="361">
        <v>6298</v>
      </c>
      <c r="O10" s="174">
        <v>6283</v>
      </c>
      <c r="P10" s="174">
        <v>6670</v>
      </c>
      <c r="Q10" s="174">
        <v>6436</v>
      </c>
      <c r="R10" s="174">
        <v>6815</v>
      </c>
      <c r="S10" s="174">
        <v>6537</v>
      </c>
      <c r="T10" s="174">
        <v>6143</v>
      </c>
      <c r="U10" s="174">
        <v>6817</v>
      </c>
      <c r="V10" s="174">
        <v>5665</v>
      </c>
      <c r="W10" s="174">
        <v>6752</v>
      </c>
      <c r="X10" s="174">
        <v>6536</v>
      </c>
      <c r="Y10" s="174">
        <v>7005</v>
      </c>
      <c r="Z10" s="173">
        <v>7491</v>
      </c>
      <c r="AA10" s="174">
        <v>7555</v>
      </c>
      <c r="AB10" s="362">
        <f>+IFERROR((AA10/O10-1)*100,"-")</f>
        <v>20.245105841158683</v>
      </c>
    </row>
    <row r="11" spans="1:28" x14ac:dyDescent="0.25">
      <c r="A11" s="2" t="s">
        <v>23</v>
      </c>
    </row>
    <row r="12" spans="1:28" x14ac:dyDescent="0.25">
      <c r="A12" s="550" t="s">
        <v>125</v>
      </c>
    </row>
    <row r="13" spans="1:28" x14ac:dyDescent="0.25">
      <c r="A13" s="3" t="s">
        <v>207</v>
      </c>
    </row>
    <row r="19" spans="13:13" x14ac:dyDescent="0.25">
      <c r="M19" s="209"/>
    </row>
  </sheetData>
  <mergeCells count="4">
    <mergeCell ref="N6:Y6"/>
    <mergeCell ref="Z6:AB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showGridLines="0" zoomScale="70" zoomScaleNormal="7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AD12" sqref="AD12"/>
    </sheetView>
  </sheetViews>
  <sheetFormatPr baseColWidth="10" defaultRowHeight="15" x14ac:dyDescent="0.25"/>
  <cols>
    <col min="1" max="1" width="14" customWidth="1"/>
    <col min="3" max="3" width="11.42578125" style="282"/>
    <col min="4" max="27" width="11.42578125" style="299"/>
    <col min="28" max="28" width="11.42578125" bestFit="1" customWidth="1"/>
  </cols>
  <sheetData>
    <row r="1" spans="1:29" x14ac:dyDescent="0.25">
      <c r="A1" s="29" t="s">
        <v>199</v>
      </c>
    </row>
    <row r="2" spans="1:29" x14ac:dyDescent="0.25">
      <c r="A2" s="29"/>
    </row>
    <row r="3" spans="1:29" ht="14.25" customHeight="1" x14ac:dyDescent="0.25">
      <c r="A3" s="14" t="s">
        <v>130</v>
      </c>
    </row>
    <row r="4" spans="1:29" x14ac:dyDescent="0.25">
      <c r="A4" s="55" t="s">
        <v>259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 spans="1:29" x14ac:dyDescent="0.25">
      <c r="A5" s="55" t="s">
        <v>213</v>
      </c>
    </row>
    <row r="6" spans="1:29" x14ac:dyDescent="0.25">
      <c r="A6" s="582" t="s">
        <v>131</v>
      </c>
      <c r="B6" s="556">
        <v>2018</v>
      </c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67">
        <v>2019</v>
      </c>
      <c r="O6" s="574"/>
      <c r="P6" s="574"/>
      <c r="Q6" s="574"/>
      <c r="R6" s="574"/>
      <c r="S6" s="574"/>
      <c r="T6" s="574"/>
      <c r="U6" s="574"/>
      <c r="V6" s="574"/>
      <c r="W6" s="574"/>
      <c r="X6" s="574"/>
      <c r="Y6" s="580"/>
      <c r="Z6" s="556">
        <v>2020</v>
      </c>
      <c r="AA6" s="557"/>
      <c r="AB6" s="558"/>
    </row>
    <row r="7" spans="1:29" ht="25.5" x14ac:dyDescent="0.25">
      <c r="A7" s="598"/>
      <c r="B7" s="423" t="s">
        <v>1</v>
      </c>
      <c r="C7" s="436" t="s">
        <v>2</v>
      </c>
      <c r="D7" s="423" t="s">
        <v>3</v>
      </c>
      <c r="E7" s="423" t="s">
        <v>4</v>
      </c>
      <c r="F7" s="423" t="s">
        <v>5</v>
      </c>
      <c r="G7" s="423" t="s">
        <v>6</v>
      </c>
      <c r="H7" s="423" t="s">
        <v>7</v>
      </c>
      <c r="I7" s="423" t="s">
        <v>8</v>
      </c>
      <c r="J7" s="423" t="s">
        <v>9</v>
      </c>
      <c r="K7" s="423" t="s">
        <v>10</v>
      </c>
      <c r="L7" s="423" t="s">
        <v>11</v>
      </c>
      <c r="M7" s="424" t="s">
        <v>12</v>
      </c>
      <c r="N7" s="540" t="s">
        <v>1</v>
      </c>
      <c r="O7" s="432" t="s">
        <v>2</v>
      </c>
      <c r="P7" s="432" t="s">
        <v>3</v>
      </c>
      <c r="Q7" s="432" t="s">
        <v>4</v>
      </c>
      <c r="R7" s="541" t="s">
        <v>5</v>
      </c>
      <c r="S7" s="432" t="s">
        <v>6</v>
      </c>
      <c r="T7" s="541" t="s">
        <v>7</v>
      </c>
      <c r="U7" s="432" t="s">
        <v>8</v>
      </c>
      <c r="V7" s="432" t="s">
        <v>9</v>
      </c>
      <c r="W7" s="432" t="s">
        <v>10</v>
      </c>
      <c r="X7" s="432" t="s">
        <v>11</v>
      </c>
      <c r="Y7" s="432" t="s">
        <v>12</v>
      </c>
      <c r="Z7" s="531" t="s">
        <v>1</v>
      </c>
      <c r="AA7" s="531" t="s">
        <v>2</v>
      </c>
      <c r="AB7" s="531" t="s">
        <v>276</v>
      </c>
    </row>
    <row r="8" spans="1:29" x14ac:dyDescent="0.25">
      <c r="A8" s="135" t="s">
        <v>13</v>
      </c>
      <c r="B8" s="112">
        <f>SUM(B9:B25)</f>
        <v>8937.92</v>
      </c>
      <c r="C8" s="113">
        <f>SUM(C9:C25)</f>
        <v>7099.5600000000013</v>
      </c>
      <c r="D8" s="113">
        <v>7199.869999999999</v>
      </c>
      <c r="E8" s="113">
        <f>SUM(E9:E25)</f>
        <v>6045.12</v>
      </c>
      <c r="F8" s="113">
        <f>SUM(F9:F25)</f>
        <v>5496.45</v>
      </c>
      <c r="G8" s="113">
        <f>SUM(G9:G25)</f>
        <v>4679.68</v>
      </c>
      <c r="H8" s="113">
        <v>4674.87</v>
      </c>
      <c r="I8" s="113">
        <f>SUM(I9:I25)</f>
        <v>5195.5999999999995</v>
      </c>
      <c r="J8" s="113">
        <f>SUM(J9:J25)</f>
        <v>3690.09</v>
      </c>
      <c r="K8" s="113">
        <f>SUM(K9:K25)</f>
        <v>5477.34</v>
      </c>
      <c r="L8" s="113">
        <f>SUM(L9:L25)</f>
        <v>6470.9900000000007</v>
      </c>
      <c r="M8" s="113">
        <f>SUM(M9:M25)</f>
        <v>5990.58</v>
      </c>
      <c r="N8" s="363">
        <v>6021</v>
      </c>
      <c r="O8" s="113">
        <f t="shared" ref="O8:AA8" si="0">SUM(O9:O25)</f>
        <v>5618</v>
      </c>
      <c r="P8" s="113">
        <f t="shared" si="0"/>
        <v>6320</v>
      </c>
      <c r="Q8" s="113">
        <f t="shared" si="0"/>
        <v>6107</v>
      </c>
      <c r="R8" s="113">
        <f t="shared" si="0"/>
        <v>6486</v>
      </c>
      <c r="S8" s="113">
        <f t="shared" si="0"/>
        <v>5355</v>
      </c>
      <c r="T8" s="113">
        <f t="shared" si="0"/>
        <v>5734</v>
      </c>
      <c r="U8" s="113">
        <f t="shared" si="0"/>
        <v>5665</v>
      </c>
      <c r="V8" s="113">
        <f t="shared" si="0"/>
        <v>4343</v>
      </c>
      <c r="W8" s="113">
        <f t="shared" si="0"/>
        <v>5986</v>
      </c>
      <c r="X8" s="113">
        <f t="shared" si="0"/>
        <v>5889</v>
      </c>
      <c r="Y8" s="113">
        <f t="shared" si="0"/>
        <v>5241</v>
      </c>
      <c r="Z8" s="112">
        <f t="shared" si="0"/>
        <v>7709</v>
      </c>
      <c r="AA8" s="113">
        <f t="shared" si="0"/>
        <v>6553</v>
      </c>
      <c r="AB8" s="364">
        <f>+IFERROR((AA8/O8-1)*100,"-")</f>
        <v>16.642933428266282</v>
      </c>
    </row>
    <row r="9" spans="1:29" x14ac:dyDescent="0.25">
      <c r="A9" s="93" t="s">
        <v>31</v>
      </c>
      <c r="B9" s="141">
        <v>2415.6799999999998</v>
      </c>
      <c r="C9" s="252">
        <v>2552.71</v>
      </c>
      <c r="D9" s="252">
        <v>2983.78</v>
      </c>
      <c r="E9" s="252">
        <v>1575.72</v>
      </c>
      <c r="F9" s="252">
        <v>1355.48</v>
      </c>
      <c r="G9" s="252">
        <v>1233.51</v>
      </c>
      <c r="H9" s="252">
        <v>984.6</v>
      </c>
      <c r="I9" s="252">
        <v>755</v>
      </c>
      <c r="J9" s="252">
        <v>241.9</v>
      </c>
      <c r="K9" s="252">
        <v>539.20000000000005</v>
      </c>
      <c r="L9" s="252">
        <v>1830</v>
      </c>
      <c r="M9" s="252">
        <v>1215.27</v>
      </c>
      <c r="N9" s="365">
        <v>1138</v>
      </c>
      <c r="O9" s="252">
        <v>1106</v>
      </c>
      <c r="P9" s="252">
        <f>+VLOOKUP(A9,[2]V_Ventanilla!$B$8:$F$24,5,FALSE)</f>
        <v>1641</v>
      </c>
      <c r="Q9" s="252">
        <v>2281</v>
      </c>
      <c r="R9" s="252">
        <v>2541</v>
      </c>
      <c r="S9" s="252">
        <v>1228</v>
      </c>
      <c r="T9" s="252">
        <v>429</v>
      </c>
      <c r="U9" s="252">
        <v>432</v>
      </c>
      <c r="V9" s="252">
        <v>301</v>
      </c>
      <c r="W9" s="252">
        <v>1399</v>
      </c>
      <c r="X9" s="252">
        <v>2219</v>
      </c>
      <c r="Y9" s="252">
        <v>1980</v>
      </c>
      <c r="Z9" s="141">
        <v>2843</v>
      </c>
      <c r="AA9" s="21">
        <v>2281</v>
      </c>
      <c r="AB9" s="366">
        <f>+IFERROR((AA9/O9-1)*100,"-")</f>
        <v>106.23869801084993</v>
      </c>
    </row>
    <row r="10" spans="1:29" x14ac:dyDescent="0.25">
      <c r="A10" s="93" t="s">
        <v>32</v>
      </c>
      <c r="B10" s="141">
        <v>656.66</v>
      </c>
      <c r="C10" s="252">
        <v>323.05</v>
      </c>
      <c r="D10" s="252">
        <v>557.79999999999995</v>
      </c>
      <c r="E10" s="252">
        <v>613.94000000000005</v>
      </c>
      <c r="F10" s="252">
        <v>613.4</v>
      </c>
      <c r="G10" s="252">
        <v>334.92</v>
      </c>
      <c r="H10" s="252">
        <v>411.96</v>
      </c>
      <c r="I10" s="252">
        <v>386.6</v>
      </c>
      <c r="J10" s="252">
        <v>260.42</v>
      </c>
      <c r="K10" s="252">
        <v>346.13</v>
      </c>
      <c r="L10" s="252">
        <v>461.6</v>
      </c>
      <c r="M10" s="252">
        <v>355.1</v>
      </c>
      <c r="N10" s="365">
        <v>205</v>
      </c>
      <c r="O10" s="252">
        <v>478</v>
      </c>
      <c r="P10" s="252">
        <f>+VLOOKUP(A10,[2]V_Ventanilla!$B$8:$F$24,5,FALSE)</f>
        <v>366</v>
      </c>
      <c r="Q10" s="252">
        <v>13</v>
      </c>
      <c r="R10" s="252">
        <v>16</v>
      </c>
      <c r="S10" s="252">
        <v>180</v>
      </c>
      <c r="T10" s="252">
        <v>167</v>
      </c>
      <c r="U10" s="252">
        <v>138</v>
      </c>
      <c r="V10" s="252">
        <v>175</v>
      </c>
      <c r="W10" s="252">
        <v>61</v>
      </c>
      <c r="X10" s="252">
        <v>3</v>
      </c>
      <c r="Y10" s="252">
        <v>178</v>
      </c>
      <c r="Z10" s="141">
        <v>165</v>
      </c>
      <c r="AA10" s="21">
        <v>327</v>
      </c>
      <c r="AB10" s="366">
        <f>+IFERROR((AA10/O10-1)*100,"-")</f>
        <v>-31.589958158995813</v>
      </c>
    </row>
    <row r="11" spans="1:29" x14ac:dyDescent="0.25">
      <c r="A11" s="93" t="s">
        <v>52</v>
      </c>
      <c r="B11" s="141">
        <v>149.28</v>
      </c>
      <c r="C11" s="252">
        <v>85.13</v>
      </c>
      <c r="D11" s="252">
        <v>90.99</v>
      </c>
      <c r="E11" s="252">
        <v>114.46</v>
      </c>
      <c r="F11" s="252">
        <v>51.05</v>
      </c>
      <c r="G11" s="252">
        <v>65.94</v>
      </c>
      <c r="H11" s="252">
        <v>56.05</v>
      </c>
      <c r="I11" s="252">
        <v>101.6</v>
      </c>
      <c r="J11" s="252">
        <v>140.69999999999999</v>
      </c>
      <c r="K11" s="252">
        <v>241.3</v>
      </c>
      <c r="L11" s="252">
        <v>94.9</v>
      </c>
      <c r="M11" s="252">
        <v>93.4</v>
      </c>
      <c r="N11" s="365">
        <v>154</v>
      </c>
      <c r="O11" s="252">
        <v>18</v>
      </c>
      <c r="P11" s="252">
        <f>+VLOOKUP(A11,[2]V_Ventanilla!$B$8:$F$24,5,FALSE)</f>
        <v>71</v>
      </c>
      <c r="Q11" s="252">
        <v>70</v>
      </c>
      <c r="R11" s="252">
        <v>85</v>
      </c>
      <c r="S11" s="252">
        <v>120</v>
      </c>
      <c r="T11" s="252">
        <v>96</v>
      </c>
      <c r="U11" s="252">
        <v>94</v>
      </c>
      <c r="V11" s="252">
        <v>76</v>
      </c>
      <c r="W11" s="252">
        <v>133</v>
      </c>
      <c r="X11" s="252">
        <v>104</v>
      </c>
      <c r="Y11" s="252">
        <v>100</v>
      </c>
      <c r="Z11" s="141">
        <v>34</v>
      </c>
      <c r="AA11" s="21">
        <v>17</v>
      </c>
      <c r="AB11" s="366">
        <f>+IFERROR((AA11/O11-1)*100,"-")</f>
        <v>-5.555555555555558</v>
      </c>
    </row>
    <row r="12" spans="1:29" x14ac:dyDescent="0.25">
      <c r="A12" s="93" t="s">
        <v>33</v>
      </c>
      <c r="B12" s="141">
        <v>2.95</v>
      </c>
      <c r="C12" s="142">
        <v>1.73</v>
      </c>
      <c r="D12" s="142">
        <v>0</v>
      </c>
      <c r="E12" s="142">
        <v>0</v>
      </c>
      <c r="F12" s="142">
        <v>0</v>
      </c>
      <c r="G12" s="142">
        <v>0</v>
      </c>
      <c r="H12" s="142">
        <v>0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367">
        <v>16</v>
      </c>
      <c r="O12" s="142">
        <v>46</v>
      </c>
      <c r="P12" s="142">
        <f>+VLOOKUP(A12,[2]V_Ventanilla!$B$8:$F$24,5,FALSE)</f>
        <v>87</v>
      </c>
      <c r="Q12" s="142">
        <v>30</v>
      </c>
      <c r="R12" s="142">
        <v>140</v>
      </c>
      <c r="S12" s="142">
        <v>88</v>
      </c>
      <c r="T12" s="142">
        <v>89</v>
      </c>
      <c r="U12" s="142">
        <v>58</v>
      </c>
      <c r="V12" s="142">
        <v>26</v>
      </c>
      <c r="W12" s="142">
        <v>0</v>
      </c>
      <c r="X12" s="142">
        <v>34</v>
      </c>
      <c r="Y12" s="142">
        <v>0</v>
      </c>
      <c r="Z12" s="141">
        <v>45</v>
      </c>
      <c r="AA12" s="21">
        <v>32</v>
      </c>
      <c r="AB12" s="366">
        <f>+IFERROR((AA12/O12-1)*100,"-")</f>
        <v>-30.434782608695656</v>
      </c>
    </row>
    <row r="13" spans="1:29" x14ac:dyDescent="0.25">
      <c r="A13" s="136" t="s">
        <v>132</v>
      </c>
      <c r="B13" s="141">
        <v>57.54</v>
      </c>
      <c r="C13" s="252">
        <v>55.33</v>
      </c>
      <c r="D13" s="252">
        <v>63.67</v>
      </c>
      <c r="E13" s="252">
        <v>47.42</v>
      </c>
      <c r="F13" s="252">
        <v>35.799999999999997</v>
      </c>
      <c r="G13" s="252">
        <v>32.159999999999997</v>
      </c>
      <c r="H13" s="252">
        <v>33.450000000000003</v>
      </c>
      <c r="I13" s="252">
        <v>17.600000000000001</v>
      </c>
      <c r="J13" s="252">
        <v>27.85</v>
      </c>
      <c r="K13" s="252">
        <v>34.5</v>
      </c>
      <c r="L13" s="252">
        <v>38.5</v>
      </c>
      <c r="M13" s="252">
        <v>40.08</v>
      </c>
      <c r="N13" s="365">
        <v>69</v>
      </c>
      <c r="O13" s="252">
        <v>40</v>
      </c>
      <c r="P13" s="252">
        <f>+VLOOKUP(A13,[2]V_Ventanilla!$B$8:$F$24,5,FALSE)</f>
        <v>47</v>
      </c>
      <c r="Q13" s="252">
        <v>50</v>
      </c>
      <c r="R13" s="252">
        <v>37</v>
      </c>
      <c r="S13" s="252">
        <v>30</v>
      </c>
      <c r="T13" s="252">
        <v>17</v>
      </c>
      <c r="U13" s="252">
        <v>33</v>
      </c>
      <c r="V13" s="252">
        <v>27</v>
      </c>
      <c r="W13" s="252">
        <v>37</v>
      </c>
      <c r="X13" s="252">
        <v>57</v>
      </c>
      <c r="Y13" s="252">
        <v>28</v>
      </c>
      <c r="Z13" s="141">
        <v>36</v>
      </c>
      <c r="AA13" s="21">
        <v>43</v>
      </c>
      <c r="AB13" s="366">
        <f>+IFERROR((AA13/O13-1)*100,"-")</f>
        <v>7.4999999999999956</v>
      </c>
    </row>
    <row r="14" spans="1:29" x14ac:dyDescent="0.25">
      <c r="A14" s="136" t="s">
        <v>53</v>
      </c>
      <c r="B14" s="141">
        <v>105.57</v>
      </c>
      <c r="C14" s="252">
        <v>0</v>
      </c>
      <c r="D14" s="252">
        <v>20.58</v>
      </c>
      <c r="E14" s="252">
        <v>36.4</v>
      </c>
      <c r="F14" s="252">
        <v>7</v>
      </c>
      <c r="G14" s="252">
        <v>2.4500000000000002</v>
      </c>
      <c r="H14" s="252">
        <v>0</v>
      </c>
      <c r="I14" s="252">
        <v>147</v>
      </c>
      <c r="J14" s="252">
        <v>34.049999999999997</v>
      </c>
      <c r="K14" s="252">
        <v>78.400000000000006</v>
      </c>
      <c r="L14" s="252">
        <v>86.5</v>
      </c>
      <c r="M14" s="252">
        <v>53.97</v>
      </c>
      <c r="N14" s="365">
        <v>19</v>
      </c>
      <c r="O14" s="252">
        <v>40</v>
      </c>
      <c r="P14" s="252">
        <f>+VLOOKUP(A14,[2]V_Ventanilla!$B$8:$F$24,5,FALSE)</f>
        <v>18</v>
      </c>
      <c r="Q14" s="252">
        <v>43</v>
      </c>
      <c r="R14" s="252">
        <v>30</v>
      </c>
      <c r="S14" s="252">
        <v>38</v>
      </c>
      <c r="T14" s="252">
        <v>55</v>
      </c>
      <c r="U14" s="252">
        <v>42</v>
      </c>
      <c r="V14" s="252">
        <v>33</v>
      </c>
      <c r="W14" s="252">
        <v>29</v>
      </c>
      <c r="X14" s="252">
        <v>25</v>
      </c>
      <c r="Y14" s="252">
        <v>70</v>
      </c>
      <c r="Z14" s="141">
        <v>43</v>
      </c>
      <c r="AA14" s="21">
        <v>19</v>
      </c>
      <c r="AB14" s="366">
        <f>+IFERROR((AA14/O14-1)*100,"-")</f>
        <v>-52.5</v>
      </c>
    </row>
    <row r="15" spans="1:29" x14ac:dyDescent="0.25">
      <c r="A15" s="136" t="s">
        <v>54</v>
      </c>
      <c r="B15" s="141">
        <v>13.92</v>
      </c>
      <c r="C15" s="252">
        <v>17.760000000000002</v>
      </c>
      <c r="D15" s="252">
        <v>17.010000000000002</v>
      </c>
      <c r="E15" s="252">
        <v>12.18</v>
      </c>
      <c r="F15" s="252">
        <v>13.23</v>
      </c>
      <c r="G15" s="252">
        <v>17.89</v>
      </c>
      <c r="H15" s="252">
        <v>25.65</v>
      </c>
      <c r="I15" s="252">
        <v>4.7</v>
      </c>
      <c r="J15" s="252">
        <v>10.54</v>
      </c>
      <c r="K15" s="252">
        <v>8.36</v>
      </c>
      <c r="L15" s="252">
        <v>16.190000000000001</v>
      </c>
      <c r="M15" s="252">
        <v>29.98</v>
      </c>
      <c r="N15" s="365">
        <v>20</v>
      </c>
      <c r="O15" s="252">
        <v>5</v>
      </c>
      <c r="P15" s="252">
        <f>+VLOOKUP(A15,[2]V_Ventanilla!$B$8:$F$24,5,FALSE)</f>
        <v>6</v>
      </c>
      <c r="Q15" s="252">
        <v>13</v>
      </c>
      <c r="R15" s="252">
        <v>5</v>
      </c>
      <c r="S15" s="252">
        <v>19</v>
      </c>
      <c r="T15" s="252">
        <v>2</v>
      </c>
      <c r="U15" s="252">
        <v>13</v>
      </c>
      <c r="V15" s="252">
        <v>16</v>
      </c>
      <c r="W15" s="252">
        <v>18</v>
      </c>
      <c r="X15" s="252">
        <v>5</v>
      </c>
      <c r="Y15" s="252">
        <v>18</v>
      </c>
      <c r="Z15" s="141">
        <v>9</v>
      </c>
      <c r="AA15" s="21">
        <v>13</v>
      </c>
      <c r="AB15" s="366">
        <f>+IFERROR((AA15/O15-1)*100,"-")</f>
        <v>160</v>
      </c>
    </row>
    <row r="16" spans="1:29" x14ac:dyDescent="0.25">
      <c r="A16" s="93" t="s">
        <v>34</v>
      </c>
      <c r="B16" s="141">
        <v>114.18</v>
      </c>
      <c r="C16" s="252">
        <v>74.16</v>
      </c>
      <c r="D16" s="252">
        <v>102.6</v>
      </c>
      <c r="E16" s="252">
        <v>97.1</v>
      </c>
      <c r="F16" s="252">
        <v>263.63</v>
      </c>
      <c r="G16" s="252">
        <v>305.98</v>
      </c>
      <c r="H16" s="252">
        <v>194.1</v>
      </c>
      <c r="I16" s="252">
        <v>416.4</v>
      </c>
      <c r="J16" s="252">
        <v>221.48</v>
      </c>
      <c r="K16" s="252">
        <v>707.96</v>
      </c>
      <c r="L16" s="252">
        <v>595.70000000000005</v>
      </c>
      <c r="M16" s="252">
        <v>494.1</v>
      </c>
      <c r="N16" s="365">
        <v>737</v>
      </c>
      <c r="O16" s="252">
        <v>1217</v>
      </c>
      <c r="P16" s="252">
        <f>+VLOOKUP(A16,[2]V_Ventanilla!$B$8:$F$24,5,FALSE)</f>
        <v>687</v>
      </c>
      <c r="Q16" s="252">
        <v>211</v>
      </c>
      <c r="R16" s="252">
        <v>416</v>
      </c>
      <c r="S16" s="252">
        <v>1104</v>
      </c>
      <c r="T16" s="252">
        <v>1978</v>
      </c>
      <c r="U16" s="252">
        <v>1794</v>
      </c>
      <c r="V16" s="252">
        <v>798</v>
      </c>
      <c r="W16" s="252">
        <v>1064</v>
      </c>
      <c r="X16" s="252">
        <v>513</v>
      </c>
      <c r="Y16" s="252">
        <v>54</v>
      </c>
      <c r="Z16" s="141">
        <v>1194</v>
      </c>
      <c r="AA16" s="21">
        <v>1306</v>
      </c>
      <c r="AB16" s="366">
        <f>+IFERROR((AA16/O16-1)*100,"-")</f>
        <v>7.3130649137222781</v>
      </c>
    </row>
    <row r="17" spans="1:28" x14ac:dyDescent="0.25">
      <c r="A17" s="93" t="s">
        <v>48</v>
      </c>
      <c r="B17" s="141">
        <v>658.78</v>
      </c>
      <c r="C17" s="252">
        <v>321.63</v>
      </c>
      <c r="D17" s="252">
        <v>498.28</v>
      </c>
      <c r="E17" s="252">
        <v>587.45000000000005</v>
      </c>
      <c r="F17" s="252">
        <v>515.87</v>
      </c>
      <c r="G17" s="252">
        <v>512.59</v>
      </c>
      <c r="H17" s="252">
        <v>527.41999999999996</v>
      </c>
      <c r="I17" s="252">
        <v>658.5</v>
      </c>
      <c r="J17" s="252">
        <v>275.8</v>
      </c>
      <c r="K17" s="252">
        <v>407.11</v>
      </c>
      <c r="L17" s="252">
        <v>280.60000000000002</v>
      </c>
      <c r="M17" s="252">
        <v>283.10000000000002</v>
      </c>
      <c r="N17" s="365">
        <v>407</v>
      </c>
      <c r="O17" s="252">
        <v>412</v>
      </c>
      <c r="P17" s="252">
        <f>+VLOOKUP(A17,[2]V_Ventanilla!$B$8:$F$24,5,FALSE)</f>
        <v>459</v>
      </c>
      <c r="Q17" s="252">
        <v>408</v>
      </c>
      <c r="R17" s="252">
        <v>364</v>
      </c>
      <c r="S17" s="252">
        <v>529</v>
      </c>
      <c r="T17" s="252">
        <v>360</v>
      </c>
      <c r="U17" s="252">
        <v>382</v>
      </c>
      <c r="V17" s="252">
        <v>646</v>
      </c>
      <c r="W17" s="252">
        <v>381</v>
      </c>
      <c r="X17" s="252">
        <v>392</v>
      </c>
      <c r="Y17" s="252">
        <v>554</v>
      </c>
      <c r="Z17" s="141">
        <v>594</v>
      </c>
      <c r="AA17" s="21">
        <v>283</v>
      </c>
      <c r="AB17" s="366">
        <f>+IFERROR((AA17/O17-1)*100,"-")</f>
        <v>-31.310679611650482</v>
      </c>
    </row>
    <row r="18" spans="1:28" x14ac:dyDescent="0.25">
      <c r="A18" s="93" t="s">
        <v>56</v>
      </c>
      <c r="B18" s="141">
        <v>260.37</v>
      </c>
      <c r="C18" s="252">
        <v>211.37</v>
      </c>
      <c r="D18" s="252">
        <v>218.25</v>
      </c>
      <c r="E18" s="252">
        <v>205.94</v>
      </c>
      <c r="F18" s="252">
        <v>260.11</v>
      </c>
      <c r="G18" s="252">
        <v>156.57</v>
      </c>
      <c r="H18" s="252">
        <v>119.4</v>
      </c>
      <c r="I18" s="252">
        <v>117</v>
      </c>
      <c r="J18" s="252">
        <v>156.69999999999999</v>
      </c>
      <c r="K18" s="252">
        <v>131.1</v>
      </c>
      <c r="L18" s="252">
        <v>120.2</v>
      </c>
      <c r="M18" s="252">
        <v>114.3</v>
      </c>
      <c r="N18" s="365">
        <v>92</v>
      </c>
      <c r="O18" s="252">
        <v>57</v>
      </c>
      <c r="P18" s="252">
        <f>+VLOOKUP(A18,[2]V_Ventanilla!$B$8:$F$24,5,FALSE)</f>
        <v>121</v>
      </c>
      <c r="Q18" s="252">
        <v>0</v>
      </c>
      <c r="R18" s="252">
        <v>118</v>
      </c>
      <c r="S18" s="252">
        <v>44</v>
      </c>
      <c r="T18" s="252">
        <v>82</v>
      </c>
      <c r="U18" s="252">
        <v>104</v>
      </c>
      <c r="V18" s="252">
        <v>138</v>
      </c>
      <c r="W18" s="252">
        <v>90</v>
      </c>
      <c r="X18" s="252">
        <v>93</v>
      </c>
      <c r="Y18" s="252">
        <v>56</v>
      </c>
      <c r="Z18" s="141">
        <v>78</v>
      </c>
      <c r="AA18" s="21">
        <v>68</v>
      </c>
      <c r="AB18" s="366">
        <f>+IFERROR((AA18/O18-1)*100,"-")</f>
        <v>19.298245614035082</v>
      </c>
    </row>
    <row r="19" spans="1:28" x14ac:dyDescent="0.25">
      <c r="A19" s="93" t="s">
        <v>43</v>
      </c>
      <c r="B19" s="141">
        <v>1488.68</v>
      </c>
      <c r="C19" s="252">
        <v>1351.4</v>
      </c>
      <c r="D19" s="252">
        <v>979.92</v>
      </c>
      <c r="E19" s="252">
        <v>1346.94</v>
      </c>
      <c r="F19" s="252">
        <v>997.68</v>
      </c>
      <c r="G19" s="252">
        <v>968.47</v>
      </c>
      <c r="H19" s="252">
        <v>741.8</v>
      </c>
      <c r="I19" s="252">
        <v>675.2</v>
      </c>
      <c r="J19" s="252">
        <v>450.48</v>
      </c>
      <c r="K19" s="252">
        <v>769.71</v>
      </c>
      <c r="L19" s="252">
        <v>693.4</v>
      </c>
      <c r="M19" s="252">
        <v>783.52</v>
      </c>
      <c r="N19" s="365">
        <v>845</v>
      </c>
      <c r="O19" s="252">
        <v>501</v>
      </c>
      <c r="P19" s="252">
        <f>+VLOOKUP(A19,[2]V_Ventanilla!$B$8:$F$24,5,FALSE)</f>
        <v>802</v>
      </c>
      <c r="Q19" s="252">
        <v>881</v>
      </c>
      <c r="R19" s="252">
        <v>815</v>
      </c>
      <c r="S19" s="252">
        <v>842</v>
      </c>
      <c r="T19" s="252">
        <v>734</v>
      </c>
      <c r="U19" s="252">
        <v>814</v>
      </c>
      <c r="V19" s="252">
        <v>458</v>
      </c>
      <c r="W19" s="252">
        <v>627</v>
      </c>
      <c r="X19" s="252">
        <v>338</v>
      </c>
      <c r="Y19" s="252">
        <v>359</v>
      </c>
      <c r="Z19" s="141">
        <v>410</v>
      </c>
      <c r="AA19" s="21">
        <v>201</v>
      </c>
      <c r="AB19" s="366">
        <f>+IFERROR((AA19/O19-1)*100,"-")</f>
        <v>-59.880239520958092</v>
      </c>
    </row>
    <row r="20" spans="1:28" x14ac:dyDescent="0.25">
      <c r="A20" s="93" t="s">
        <v>44</v>
      </c>
      <c r="B20" s="141">
        <v>0.6</v>
      </c>
      <c r="C20" s="253">
        <v>8.8000000000000007</v>
      </c>
      <c r="D20" s="253">
        <v>18.2</v>
      </c>
      <c r="E20" s="253">
        <v>67.42</v>
      </c>
      <c r="F20" s="253">
        <v>80.400000000000006</v>
      </c>
      <c r="G20" s="253">
        <v>57.4</v>
      </c>
      <c r="H20" s="253">
        <v>62.85</v>
      </c>
      <c r="I20" s="253">
        <v>12.5</v>
      </c>
      <c r="J20" s="253">
        <v>53.5</v>
      </c>
      <c r="K20" s="253">
        <v>62.9</v>
      </c>
      <c r="L20" s="253">
        <v>131.55000000000001</v>
      </c>
      <c r="M20" s="253">
        <v>73.3</v>
      </c>
      <c r="N20" s="367">
        <v>113</v>
      </c>
      <c r="O20" s="253">
        <v>76</v>
      </c>
      <c r="P20" s="253">
        <f>+VLOOKUP(A20,[2]V_Ventanilla!$B$8:$F$24,5,FALSE)</f>
        <v>111</v>
      </c>
      <c r="Q20" s="253">
        <v>109</v>
      </c>
      <c r="R20" s="253">
        <v>132</v>
      </c>
      <c r="S20" s="253">
        <v>65</v>
      </c>
      <c r="T20" s="253">
        <v>112</v>
      </c>
      <c r="U20" s="253">
        <v>75</v>
      </c>
      <c r="V20" s="253">
        <v>60</v>
      </c>
      <c r="W20" s="253">
        <v>24</v>
      </c>
      <c r="X20" s="253">
        <v>92</v>
      </c>
      <c r="Y20" s="253">
        <v>28</v>
      </c>
      <c r="Z20" s="143">
        <v>70</v>
      </c>
      <c r="AA20" s="142">
        <v>37</v>
      </c>
      <c r="AB20" s="366">
        <f>+IFERROR((AA20/O20-1)*100,"-")</f>
        <v>-51.315789473684205</v>
      </c>
    </row>
    <row r="21" spans="1:28" x14ac:dyDescent="0.25">
      <c r="A21" s="93" t="s">
        <v>45</v>
      </c>
      <c r="B21" s="143">
        <v>609.52</v>
      </c>
      <c r="C21" s="254">
        <v>559.6</v>
      </c>
      <c r="D21" s="254">
        <v>170.48</v>
      </c>
      <c r="E21" s="254">
        <v>36.15</v>
      </c>
      <c r="F21" s="254">
        <v>0</v>
      </c>
      <c r="G21" s="254">
        <v>0</v>
      </c>
      <c r="H21" s="254">
        <v>0</v>
      </c>
      <c r="I21" s="254">
        <v>0</v>
      </c>
      <c r="J21" s="254">
        <v>0</v>
      </c>
      <c r="K21" s="254">
        <v>527.1</v>
      </c>
      <c r="L21" s="254">
        <v>649.51</v>
      </c>
      <c r="M21" s="254">
        <v>926.97</v>
      </c>
      <c r="N21" s="344">
        <v>627</v>
      </c>
      <c r="O21" s="254">
        <v>556</v>
      </c>
      <c r="P21" s="254">
        <f>+VLOOKUP(A21,[2]V_Ventanilla!$B$8:$F$24,5,FALSE)</f>
        <v>352</v>
      </c>
      <c r="Q21" s="254">
        <v>152</v>
      </c>
      <c r="R21" s="254">
        <v>0</v>
      </c>
      <c r="S21" s="254">
        <v>0</v>
      </c>
      <c r="T21" s="254">
        <v>0</v>
      </c>
      <c r="U21" s="254">
        <v>0</v>
      </c>
      <c r="V21" s="254">
        <v>0</v>
      </c>
      <c r="W21" s="254">
        <v>270</v>
      </c>
      <c r="X21" s="254">
        <v>594</v>
      </c>
      <c r="Y21" s="254">
        <v>698</v>
      </c>
      <c r="Z21" s="103">
        <v>1018</v>
      </c>
      <c r="AA21" s="297">
        <v>779</v>
      </c>
      <c r="AB21" s="366">
        <f>+IFERROR((AA21/O21-1)*100,"-")</f>
        <v>40.107913669064743</v>
      </c>
    </row>
    <row r="22" spans="1:28" x14ac:dyDescent="0.25">
      <c r="A22" s="136" t="s">
        <v>36</v>
      </c>
      <c r="B22" s="141">
        <v>602.82000000000005</v>
      </c>
      <c r="C22" s="252">
        <v>613.92999999999995</v>
      </c>
      <c r="D22" s="252">
        <v>619.05999999999995</v>
      </c>
      <c r="E22" s="252">
        <v>497.24</v>
      </c>
      <c r="F22" s="252">
        <v>512.25</v>
      </c>
      <c r="G22" s="252">
        <v>271.52</v>
      </c>
      <c r="H22" s="252">
        <v>527.65</v>
      </c>
      <c r="I22" s="252">
        <v>657.1</v>
      </c>
      <c r="J22" s="252">
        <v>438.5</v>
      </c>
      <c r="K22" s="252">
        <v>498.6</v>
      </c>
      <c r="L22" s="252">
        <v>511.17</v>
      </c>
      <c r="M22" s="252">
        <v>276</v>
      </c>
      <c r="N22" s="365">
        <v>514</v>
      </c>
      <c r="O22" s="252">
        <v>415</v>
      </c>
      <c r="P22" s="252">
        <f>+VLOOKUP(A22,[2]V_Ventanilla!$B$8:$F$24,5,FALSE)</f>
        <v>607</v>
      </c>
      <c r="Q22" s="252">
        <v>690</v>
      </c>
      <c r="R22" s="252">
        <v>650</v>
      </c>
      <c r="S22" s="252">
        <v>269</v>
      </c>
      <c r="T22" s="252">
        <v>390</v>
      </c>
      <c r="U22" s="252">
        <v>432</v>
      </c>
      <c r="V22" s="252">
        <v>323</v>
      </c>
      <c r="W22" s="252">
        <v>487</v>
      </c>
      <c r="X22" s="252">
        <v>379</v>
      </c>
      <c r="Y22" s="252">
        <v>338</v>
      </c>
      <c r="Z22" s="141">
        <v>508</v>
      </c>
      <c r="AA22" s="21">
        <v>502</v>
      </c>
      <c r="AB22" s="366">
        <f>+IFERROR((AA22/O22-1)*100,"-")</f>
        <v>20.963855421686752</v>
      </c>
    </row>
    <row r="23" spans="1:28" x14ac:dyDescent="0.25">
      <c r="A23" s="93" t="s">
        <v>49</v>
      </c>
      <c r="B23" s="144">
        <v>0</v>
      </c>
      <c r="C23" s="231">
        <v>0</v>
      </c>
      <c r="D23" s="231">
        <v>15.03</v>
      </c>
      <c r="E23" s="231">
        <v>16.3</v>
      </c>
      <c r="F23" s="231">
        <v>0.8</v>
      </c>
      <c r="G23" s="231">
        <v>0</v>
      </c>
      <c r="H23" s="231">
        <v>2.2000000000000002</v>
      </c>
      <c r="I23" s="231">
        <v>0</v>
      </c>
      <c r="J23" s="231">
        <v>2.1</v>
      </c>
      <c r="K23" s="231">
        <v>7.2</v>
      </c>
      <c r="L23" s="231">
        <v>0</v>
      </c>
      <c r="M23" s="231">
        <v>0</v>
      </c>
      <c r="N23" s="40">
        <v>1</v>
      </c>
      <c r="O23" s="231">
        <v>0</v>
      </c>
      <c r="P23" s="231">
        <f>+VLOOKUP(A23,[2]V_Ventanilla!$B$8:$F$24,5,FALSE)</f>
        <v>22</v>
      </c>
      <c r="Q23" s="231">
        <v>32</v>
      </c>
      <c r="R23" s="231">
        <v>36</v>
      </c>
      <c r="S23" s="231">
        <v>3</v>
      </c>
      <c r="T23" s="231">
        <v>11</v>
      </c>
      <c r="U23" s="231">
        <v>3</v>
      </c>
      <c r="V23" s="231">
        <v>1</v>
      </c>
      <c r="W23" s="231">
        <v>0</v>
      </c>
      <c r="X23" s="231">
        <v>7</v>
      </c>
      <c r="Y23" s="231">
        <v>9</v>
      </c>
      <c r="Z23" s="144">
        <v>2</v>
      </c>
      <c r="AA23" s="33">
        <v>0</v>
      </c>
      <c r="AB23" s="366" t="str">
        <f>+IFERROR((AA23/O23-1)*100,"-")</f>
        <v>-</v>
      </c>
    </row>
    <row r="24" spans="1:28" x14ac:dyDescent="0.25">
      <c r="A24" s="136" t="s">
        <v>57</v>
      </c>
      <c r="B24" s="144">
        <v>1090.8399999999999</v>
      </c>
      <c r="C24" s="231">
        <v>338.16</v>
      </c>
      <c r="D24" s="231">
        <v>289.66000000000003</v>
      </c>
      <c r="E24" s="231">
        <v>226.6</v>
      </c>
      <c r="F24" s="231">
        <v>375.32</v>
      </c>
      <c r="G24" s="231">
        <v>18</v>
      </c>
      <c r="H24" s="231">
        <v>0</v>
      </c>
      <c r="I24" s="231">
        <v>0</v>
      </c>
      <c r="J24" s="231">
        <v>0</v>
      </c>
      <c r="K24" s="231">
        <v>0</v>
      </c>
      <c r="L24" s="231">
        <v>0</v>
      </c>
      <c r="M24" s="231">
        <v>0</v>
      </c>
      <c r="N24" s="40">
        <v>0</v>
      </c>
      <c r="O24" s="231">
        <v>0</v>
      </c>
      <c r="P24" s="231">
        <f>+VLOOKUP(A24,[2]V_Ventanilla!$B$8:$F$24,5,FALSE)</f>
        <v>0</v>
      </c>
      <c r="Q24" s="231">
        <v>0</v>
      </c>
      <c r="R24" s="231">
        <v>0</v>
      </c>
      <c r="S24" s="231">
        <v>0</v>
      </c>
      <c r="T24" s="231">
        <v>0</v>
      </c>
      <c r="U24" s="231">
        <v>0</v>
      </c>
      <c r="V24" s="231">
        <v>0</v>
      </c>
      <c r="W24" s="231">
        <v>0</v>
      </c>
      <c r="X24" s="231">
        <v>0</v>
      </c>
      <c r="Y24" s="231">
        <v>0</v>
      </c>
      <c r="Z24" s="144">
        <v>0</v>
      </c>
      <c r="AA24" s="33">
        <v>0</v>
      </c>
      <c r="AB24" s="366" t="str">
        <f>+IFERROR((AA24/O24-1)*100,"-")</f>
        <v>-</v>
      </c>
    </row>
    <row r="25" spans="1:28" x14ac:dyDescent="0.25">
      <c r="A25" s="137" t="s">
        <v>73</v>
      </c>
      <c r="B25" s="145">
        <v>710.53</v>
      </c>
      <c r="C25" s="146">
        <v>584.79999999999995</v>
      </c>
      <c r="D25" s="146">
        <v>554.55999999999995</v>
      </c>
      <c r="E25" s="146">
        <v>563.86</v>
      </c>
      <c r="F25" s="146">
        <v>414.43</v>
      </c>
      <c r="G25" s="146">
        <v>702.28</v>
      </c>
      <c r="H25" s="146">
        <v>987.74</v>
      </c>
      <c r="I25" s="146">
        <v>1246.4000000000001</v>
      </c>
      <c r="J25" s="146">
        <v>1376.07</v>
      </c>
      <c r="K25" s="146">
        <v>1117.77</v>
      </c>
      <c r="L25" s="146">
        <v>961.17</v>
      </c>
      <c r="M25" s="146">
        <v>1251.49</v>
      </c>
      <c r="N25" s="368">
        <v>1064</v>
      </c>
      <c r="O25" s="146">
        <v>651</v>
      </c>
      <c r="P25" s="146">
        <f>+VLOOKUP(A25,[2]V_Ventanilla!$B$8:$F$24,5,FALSE)</f>
        <v>923</v>
      </c>
      <c r="Q25" s="146">
        <v>1124</v>
      </c>
      <c r="R25" s="146">
        <v>1101</v>
      </c>
      <c r="S25" s="146">
        <v>796</v>
      </c>
      <c r="T25" s="146">
        <v>1212</v>
      </c>
      <c r="U25" s="146">
        <v>1251</v>
      </c>
      <c r="V25" s="146">
        <v>1265</v>
      </c>
      <c r="W25" s="146">
        <v>1366</v>
      </c>
      <c r="X25" s="146">
        <v>1034</v>
      </c>
      <c r="Y25" s="146">
        <v>771</v>
      </c>
      <c r="Z25" s="145">
        <v>660</v>
      </c>
      <c r="AA25" s="146">
        <v>645</v>
      </c>
      <c r="AB25" s="369">
        <f>+IFERROR((AA25/O25-1)*100,"-")</f>
        <v>-0.92165898617511122</v>
      </c>
    </row>
    <row r="26" spans="1:28" x14ac:dyDescent="0.25">
      <c r="A26" s="2" t="s">
        <v>23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8" x14ac:dyDescent="0.25">
      <c r="A27" s="3" t="s">
        <v>133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8" x14ac:dyDescent="0.25">
      <c r="A28" s="550" t="s">
        <v>207</v>
      </c>
      <c r="B28" s="5"/>
      <c r="C28" s="28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8" x14ac:dyDescent="0.25">
      <c r="M29" s="209"/>
    </row>
    <row r="31" spans="1:28" x14ac:dyDescent="0.25">
      <c r="T31"/>
      <c r="U31"/>
      <c r="V31"/>
    </row>
    <row r="32" spans="1:28" x14ac:dyDescent="0.25">
      <c r="T32"/>
      <c r="U32"/>
      <c r="V32"/>
    </row>
    <row r="33" spans="20:22" x14ac:dyDescent="0.25">
      <c r="T33"/>
      <c r="U33"/>
      <c r="V33"/>
    </row>
    <row r="34" spans="20:22" x14ac:dyDescent="0.25">
      <c r="T34"/>
      <c r="U34"/>
      <c r="V34"/>
    </row>
    <row r="35" spans="20:22" x14ac:dyDescent="0.25">
      <c r="T35"/>
      <c r="U35"/>
      <c r="V35"/>
    </row>
    <row r="36" spans="20:22" x14ac:dyDescent="0.25">
      <c r="T36"/>
      <c r="U36"/>
      <c r="V36"/>
    </row>
    <row r="37" spans="20:22" x14ac:dyDescent="0.25">
      <c r="T37"/>
      <c r="U37"/>
      <c r="V37"/>
    </row>
    <row r="38" spans="20:22" x14ac:dyDescent="0.25">
      <c r="T38"/>
      <c r="U38"/>
      <c r="V38"/>
    </row>
    <row r="39" spans="20:22" x14ac:dyDescent="0.25">
      <c r="T39"/>
      <c r="U39"/>
      <c r="V39"/>
    </row>
    <row r="40" spans="20:22" x14ac:dyDescent="0.25">
      <c r="T40"/>
      <c r="U40"/>
      <c r="V40"/>
    </row>
    <row r="41" spans="20:22" x14ac:dyDescent="0.25">
      <c r="T41"/>
      <c r="U41"/>
      <c r="V41"/>
    </row>
    <row r="42" spans="20:22" x14ac:dyDescent="0.25">
      <c r="T42"/>
      <c r="U42"/>
      <c r="V42"/>
    </row>
    <row r="43" spans="20:22" x14ac:dyDescent="0.25">
      <c r="T43"/>
      <c r="U43"/>
      <c r="V43"/>
    </row>
    <row r="44" spans="20:22" x14ac:dyDescent="0.25">
      <c r="T44"/>
      <c r="U44"/>
      <c r="V44"/>
    </row>
    <row r="45" spans="20:22" x14ac:dyDescent="0.25">
      <c r="T45"/>
      <c r="U45"/>
      <c r="V45"/>
    </row>
    <row r="46" spans="20:22" x14ac:dyDescent="0.25">
      <c r="T46"/>
      <c r="U46"/>
      <c r="V46"/>
    </row>
    <row r="47" spans="20:22" x14ac:dyDescent="0.25">
      <c r="T47"/>
      <c r="U47"/>
      <c r="V47"/>
    </row>
    <row r="48" spans="20:22" x14ac:dyDescent="0.25">
      <c r="T48"/>
      <c r="U48"/>
      <c r="V48"/>
    </row>
    <row r="49" spans="20:22" x14ac:dyDescent="0.25">
      <c r="T49"/>
      <c r="U49"/>
      <c r="V49"/>
    </row>
    <row r="50" spans="20:22" x14ac:dyDescent="0.25">
      <c r="T50"/>
      <c r="U50"/>
      <c r="V50"/>
    </row>
    <row r="51" spans="20:22" x14ac:dyDescent="0.25">
      <c r="T51"/>
      <c r="U51"/>
      <c r="V51"/>
    </row>
  </sheetData>
  <sortState ref="T30:V46">
    <sortCondition descending="1" ref="V30"/>
  </sortState>
  <mergeCells count="4">
    <mergeCell ref="B6:M6"/>
    <mergeCell ref="N6:Y6"/>
    <mergeCell ref="Z6:AB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showGridLines="0" zoomScale="70" zoomScaleNormal="7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AC11" sqref="AC11"/>
    </sheetView>
  </sheetViews>
  <sheetFormatPr baseColWidth="10" defaultRowHeight="15" x14ac:dyDescent="0.25"/>
  <cols>
    <col min="3" max="3" width="11.42578125" style="285"/>
    <col min="4" max="13" width="11.42578125" style="299"/>
    <col min="14" max="27" width="10.140625" style="299" customWidth="1"/>
    <col min="28" max="28" width="11.140625" bestFit="1" customWidth="1"/>
  </cols>
  <sheetData>
    <row r="1" spans="1:28" x14ac:dyDescent="0.25">
      <c r="A1" s="29" t="s">
        <v>199</v>
      </c>
    </row>
    <row r="2" spans="1:28" x14ac:dyDescent="0.25">
      <c r="A2" s="29"/>
    </row>
    <row r="3" spans="1:28" x14ac:dyDescent="0.25">
      <c r="A3" s="14" t="s">
        <v>134</v>
      </c>
    </row>
    <row r="4" spans="1:28" ht="15" customHeight="1" x14ac:dyDescent="0.25">
      <c r="A4" s="55" t="s">
        <v>260</v>
      </c>
    </row>
    <row r="5" spans="1:28" x14ac:dyDescent="0.25">
      <c r="A5" s="55" t="s">
        <v>213</v>
      </c>
    </row>
    <row r="6" spans="1:28" x14ac:dyDescent="0.25">
      <c r="A6" s="599" t="s">
        <v>131</v>
      </c>
      <c r="B6" s="556">
        <v>2018</v>
      </c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60">
        <v>2019</v>
      </c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56">
        <v>2020</v>
      </c>
      <c r="AA6" s="557"/>
      <c r="AB6" s="558"/>
    </row>
    <row r="7" spans="1:28" ht="25.5" x14ac:dyDescent="0.25">
      <c r="A7" s="600"/>
      <c r="B7" s="446" t="s">
        <v>1</v>
      </c>
      <c r="C7" s="445" t="s">
        <v>2</v>
      </c>
      <c r="D7" s="531" t="s">
        <v>3</v>
      </c>
      <c r="E7" s="531" t="s">
        <v>4</v>
      </c>
      <c r="F7" s="531" t="s">
        <v>5</v>
      </c>
      <c r="G7" s="531" t="s">
        <v>6</v>
      </c>
      <c r="H7" s="531" t="s">
        <v>7</v>
      </c>
      <c r="I7" s="531" t="s">
        <v>8</v>
      </c>
      <c r="J7" s="531" t="s">
        <v>9</v>
      </c>
      <c r="K7" s="531" t="s">
        <v>10</v>
      </c>
      <c r="L7" s="531" t="s">
        <v>11</v>
      </c>
      <c r="M7" s="530" t="s">
        <v>12</v>
      </c>
      <c r="N7" s="428" t="s">
        <v>1</v>
      </c>
      <c r="O7" s="531" t="s">
        <v>2</v>
      </c>
      <c r="P7" s="531" t="s">
        <v>3</v>
      </c>
      <c r="Q7" s="531" t="s">
        <v>4</v>
      </c>
      <c r="R7" s="533" t="s">
        <v>5</v>
      </c>
      <c r="S7" s="531" t="s">
        <v>6</v>
      </c>
      <c r="T7" s="533" t="s">
        <v>7</v>
      </c>
      <c r="U7" s="531" t="s">
        <v>8</v>
      </c>
      <c r="V7" s="531" t="s">
        <v>9</v>
      </c>
      <c r="W7" s="531" t="s">
        <v>10</v>
      </c>
      <c r="X7" s="531" t="s">
        <v>11</v>
      </c>
      <c r="Y7" s="530" t="s">
        <v>12</v>
      </c>
      <c r="Z7" s="531" t="s">
        <v>1</v>
      </c>
      <c r="AA7" s="531" t="s">
        <v>2</v>
      </c>
      <c r="AB7" s="531" t="s">
        <v>276</v>
      </c>
    </row>
    <row r="8" spans="1:28" x14ac:dyDescent="0.25">
      <c r="A8" s="135" t="s">
        <v>13</v>
      </c>
      <c r="B8" s="147">
        <f>+SUM(B9:B27)</f>
        <v>6691.82</v>
      </c>
      <c r="C8" s="113">
        <f>SUM(C9:C27)</f>
        <v>6183.7099999999991</v>
      </c>
      <c r="D8" s="113">
        <v>7096.5700000000006</v>
      </c>
      <c r="E8" s="113">
        <f>SUM(E9:E27)</f>
        <v>5977.13</v>
      </c>
      <c r="F8" s="113">
        <f>SUM(F9:F27)</f>
        <v>5992.97</v>
      </c>
      <c r="G8" s="113">
        <f>SUM(G9:G27)</f>
        <v>5698.9800000000005</v>
      </c>
      <c r="H8" s="113">
        <v>5832.71</v>
      </c>
      <c r="I8" s="113">
        <f t="shared" ref="I8:S8" si="0">SUM(I9:I27)</f>
        <v>5725.8600000000006</v>
      </c>
      <c r="J8" s="113">
        <f t="shared" si="0"/>
        <v>5599.2</v>
      </c>
      <c r="K8" s="113">
        <f t="shared" si="0"/>
        <v>6324.65</v>
      </c>
      <c r="L8" s="113">
        <f t="shared" si="0"/>
        <v>6409.380000000001</v>
      </c>
      <c r="M8" s="113">
        <f t="shared" si="0"/>
        <v>7396.26</v>
      </c>
      <c r="N8" s="363">
        <f t="shared" si="0"/>
        <v>6298</v>
      </c>
      <c r="O8" s="113">
        <f t="shared" si="0"/>
        <v>6283</v>
      </c>
      <c r="P8" s="113">
        <f t="shared" si="0"/>
        <v>6670</v>
      </c>
      <c r="Q8" s="113">
        <f t="shared" si="0"/>
        <v>6436</v>
      </c>
      <c r="R8" s="113">
        <f t="shared" si="0"/>
        <v>6815</v>
      </c>
      <c r="S8" s="113">
        <f t="shared" si="0"/>
        <v>6537</v>
      </c>
      <c r="T8" s="113">
        <f t="shared" ref="T8:AA8" si="1">SUM(T9:T27)</f>
        <v>6143</v>
      </c>
      <c r="U8" s="113">
        <f t="shared" si="1"/>
        <v>6817</v>
      </c>
      <c r="V8" s="113">
        <f t="shared" si="1"/>
        <v>5665</v>
      </c>
      <c r="W8" s="113">
        <f t="shared" si="1"/>
        <v>6752</v>
      </c>
      <c r="X8" s="113">
        <f t="shared" si="1"/>
        <v>6536</v>
      </c>
      <c r="Y8" s="113">
        <f t="shared" si="1"/>
        <v>7005</v>
      </c>
      <c r="Z8" s="112">
        <f t="shared" si="1"/>
        <v>7491</v>
      </c>
      <c r="AA8" s="113">
        <f t="shared" si="1"/>
        <v>7555</v>
      </c>
      <c r="AB8" s="148">
        <f>+IFERROR((AA8/O8-1)*100,"-")</f>
        <v>20.245105841158683</v>
      </c>
    </row>
    <row r="9" spans="1:28" x14ac:dyDescent="0.25">
      <c r="A9" s="93" t="s">
        <v>31</v>
      </c>
      <c r="B9" s="115">
        <v>1009.93</v>
      </c>
      <c r="C9" s="21">
        <v>1395.62</v>
      </c>
      <c r="D9" s="21">
        <v>1762.36</v>
      </c>
      <c r="E9" s="21">
        <v>1066.02</v>
      </c>
      <c r="F9" s="21">
        <v>768.6</v>
      </c>
      <c r="G9" s="21">
        <v>716.7</v>
      </c>
      <c r="H9" s="21">
        <v>610.1</v>
      </c>
      <c r="I9" s="21">
        <v>291.5</v>
      </c>
      <c r="J9" s="21">
        <v>196.6</v>
      </c>
      <c r="K9" s="21">
        <v>592.4</v>
      </c>
      <c r="L9" s="21">
        <v>1607.88</v>
      </c>
      <c r="M9" s="21">
        <v>922.8</v>
      </c>
      <c r="N9" s="365">
        <v>961</v>
      </c>
      <c r="O9" s="21">
        <f>+VLOOKUP(A9,[3]V_VMT!$B$8:$E$24,4,FALSE)</f>
        <v>1167</v>
      </c>
      <c r="P9" s="21">
        <v>1651</v>
      </c>
      <c r="Q9" s="21">
        <v>1945</v>
      </c>
      <c r="R9" s="142">
        <v>1978</v>
      </c>
      <c r="S9" s="142">
        <v>1262</v>
      </c>
      <c r="T9" s="142">
        <v>265</v>
      </c>
      <c r="U9" s="142">
        <v>372</v>
      </c>
      <c r="V9" s="142">
        <v>325</v>
      </c>
      <c r="W9" s="142">
        <v>1031</v>
      </c>
      <c r="X9" s="142">
        <v>1991</v>
      </c>
      <c r="Y9" s="142">
        <v>2242</v>
      </c>
      <c r="Z9" s="143">
        <v>1716</v>
      </c>
      <c r="AA9" s="142">
        <v>1956</v>
      </c>
      <c r="AB9" s="106">
        <f>+IFERROR((AA9/O9-1)*100,"-")</f>
        <v>67.609254498714648</v>
      </c>
    </row>
    <row r="10" spans="1:28" x14ac:dyDescent="0.25">
      <c r="A10" s="93" t="s">
        <v>32</v>
      </c>
      <c r="B10" s="115">
        <v>258.8</v>
      </c>
      <c r="C10" s="21">
        <v>65.400000000000006</v>
      </c>
      <c r="D10" s="21">
        <v>225.76</v>
      </c>
      <c r="E10" s="21">
        <v>229.4</v>
      </c>
      <c r="F10" s="21">
        <v>201.8</v>
      </c>
      <c r="G10" s="21">
        <v>131.30000000000001</v>
      </c>
      <c r="H10" s="21">
        <v>152.4</v>
      </c>
      <c r="I10" s="21">
        <v>150</v>
      </c>
      <c r="J10" s="21">
        <v>232.5</v>
      </c>
      <c r="K10" s="21">
        <v>135.19999999999999</v>
      </c>
      <c r="L10" s="21">
        <v>198.9</v>
      </c>
      <c r="M10" s="21">
        <v>290.39999999999998</v>
      </c>
      <c r="N10" s="365">
        <v>202</v>
      </c>
      <c r="O10" s="21">
        <f>+VLOOKUP(A10,[3]V_VMT!$B$8:$E$24,4,FALSE)</f>
        <v>240</v>
      </c>
      <c r="P10" s="21">
        <v>100</v>
      </c>
      <c r="Q10" s="21">
        <v>24</v>
      </c>
      <c r="R10" s="142">
        <v>5</v>
      </c>
      <c r="S10" s="142">
        <v>18</v>
      </c>
      <c r="T10" s="142">
        <v>3</v>
      </c>
      <c r="U10" s="142">
        <v>18</v>
      </c>
      <c r="V10" s="142">
        <v>0</v>
      </c>
      <c r="W10" s="142">
        <v>1</v>
      </c>
      <c r="X10" s="142">
        <v>5</v>
      </c>
      <c r="Y10" s="142">
        <v>107</v>
      </c>
      <c r="Z10" s="143">
        <v>121</v>
      </c>
      <c r="AA10" s="142">
        <v>136</v>
      </c>
      <c r="AB10" s="106">
        <f>+IFERROR((AA10/O10-1)*100,"-")</f>
        <v>-43.333333333333336</v>
      </c>
    </row>
    <row r="11" spans="1:28" x14ac:dyDescent="0.25">
      <c r="A11" s="93" t="s">
        <v>52</v>
      </c>
      <c r="B11" s="115">
        <v>70</v>
      </c>
      <c r="C11" s="21">
        <v>64.5</v>
      </c>
      <c r="D11" s="21">
        <v>32.5</v>
      </c>
      <c r="E11" s="21">
        <v>63</v>
      </c>
      <c r="F11" s="21">
        <v>30</v>
      </c>
      <c r="G11" s="21">
        <v>37.299999999999997</v>
      </c>
      <c r="H11" s="21">
        <v>86.4</v>
      </c>
      <c r="I11" s="21">
        <v>65.7</v>
      </c>
      <c r="J11" s="21">
        <v>107.1</v>
      </c>
      <c r="K11" s="21">
        <v>108.25</v>
      </c>
      <c r="L11" s="21">
        <v>23.5</v>
      </c>
      <c r="M11" s="21">
        <v>61.9</v>
      </c>
      <c r="N11" s="365">
        <v>69</v>
      </c>
      <c r="O11" s="21">
        <f>+VLOOKUP(A11,[3]V_VMT!$B$8:$E$24,4,FALSE)</f>
        <v>29</v>
      </c>
      <c r="P11" s="21">
        <v>32</v>
      </c>
      <c r="Q11" s="21">
        <v>24</v>
      </c>
      <c r="R11" s="142">
        <v>52</v>
      </c>
      <c r="S11" s="142">
        <v>103</v>
      </c>
      <c r="T11" s="142">
        <v>67</v>
      </c>
      <c r="U11" s="142">
        <v>90</v>
      </c>
      <c r="V11" s="142">
        <v>104</v>
      </c>
      <c r="W11" s="142">
        <v>140</v>
      </c>
      <c r="X11" s="142">
        <v>127</v>
      </c>
      <c r="Y11" s="142">
        <v>46</v>
      </c>
      <c r="Z11" s="143">
        <v>106</v>
      </c>
      <c r="AA11" s="142">
        <v>35</v>
      </c>
      <c r="AB11" s="106">
        <f>+IFERROR((AA11/O11-1)*100,"-")</f>
        <v>20.68965517241379</v>
      </c>
    </row>
    <row r="12" spans="1:28" x14ac:dyDescent="0.25">
      <c r="A12" s="93" t="s">
        <v>33</v>
      </c>
      <c r="B12" s="115">
        <v>14.11</v>
      </c>
      <c r="C12" s="21">
        <v>6.5</v>
      </c>
      <c r="D12" s="21">
        <v>13.5</v>
      </c>
      <c r="E12" s="21">
        <v>3</v>
      </c>
      <c r="F12" s="21">
        <v>27.5</v>
      </c>
      <c r="G12" s="21">
        <v>6.7</v>
      </c>
      <c r="H12" s="21">
        <v>9</v>
      </c>
      <c r="I12" s="21">
        <v>0</v>
      </c>
      <c r="J12" s="21">
        <v>16.3</v>
      </c>
      <c r="K12" s="21">
        <v>21</v>
      </c>
      <c r="L12" s="21">
        <v>22.4</v>
      </c>
      <c r="M12" s="21">
        <v>22.5</v>
      </c>
      <c r="N12" s="365">
        <v>14</v>
      </c>
      <c r="O12" s="21">
        <f>+VLOOKUP(A12,[3]V_VMT!$B$8:$E$24,4,FALSE)</f>
        <v>17</v>
      </c>
      <c r="P12" s="21">
        <v>21</v>
      </c>
      <c r="Q12" s="21">
        <v>20</v>
      </c>
      <c r="R12" s="142">
        <v>62</v>
      </c>
      <c r="S12" s="142">
        <v>80</v>
      </c>
      <c r="T12" s="142">
        <v>93</v>
      </c>
      <c r="U12" s="142">
        <v>70</v>
      </c>
      <c r="V12" s="142">
        <v>61</v>
      </c>
      <c r="W12" s="142">
        <v>48</v>
      </c>
      <c r="X12" s="142">
        <v>54</v>
      </c>
      <c r="Y12" s="142">
        <v>38</v>
      </c>
      <c r="Z12" s="143">
        <v>10</v>
      </c>
      <c r="AA12" s="142">
        <v>16</v>
      </c>
      <c r="AB12" s="106">
        <f>+IFERROR((AA12/O12-1)*100,"-")</f>
        <v>-5.8823529411764719</v>
      </c>
    </row>
    <row r="13" spans="1:28" x14ac:dyDescent="0.25">
      <c r="A13" s="136" t="s">
        <v>135</v>
      </c>
      <c r="B13" s="144">
        <v>77.7</v>
      </c>
      <c r="C13" s="21">
        <v>59.5</v>
      </c>
      <c r="D13" s="21">
        <v>53.5</v>
      </c>
      <c r="E13" s="21">
        <v>85.2</v>
      </c>
      <c r="F13" s="21">
        <v>75.900000000000006</v>
      </c>
      <c r="G13" s="21">
        <v>57.7</v>
      </c>
      <c r="H13" s="21">
        <v>33.5</v>
      </c>
      <c r="I13" s="21">
        <v>54.3</v>
      </c>
      <c r="J13" s="21">
        <v>42.2</v>
      </c>
      <c r="K13" s="21">
        <v>8.15</v>
      </c>
      <c r="L13" s="21">
        <v>11.5</v>
      </c>
      <c r="M13" s="21">
        <v>16.5</v>
      </c>
      <c r="N13" s="365">
        <v>7</v>
      </c>
      <c r="O13" s="21">
        <f>+VLOOKUP(A13,[3]V_VMT!$B$8:$E$24,4,FALSE)</f>
        <v>6</v>
      </c>
      <c r="P13" s="21">
        <v>1</v>
      </c>
      <c r="Q13" s="21">
        <v>7</v>
      </c>
      <c r="R13" s="142">
        <v>1</v>
      </c>
      <c r="S13" s="142">
        <v>0</v>
      </c>
      <c r="T13" s="142">
        <v>0</v>
      </c>
      <c r="U13" s="142">
        <v>0</v>
      </c>
      <c r="V13" s="142">
        <v>0</v>
      </c>
      <c r="W13" s="142">
        <v>1</v>
      </c>
      <c r="X13" s="142">
        <v>1</v>
      </c>
      <c r="Y13" s="142">
        <v>0</v>
      </c>
      <c r="Z13" s="143">
        <v>0</v>
      </c>
      <c r="AA13" s="142">
        <v>0</v>
      </c>
      <c r="AB13" s="106">
        <f>+IFERROR((AA13/O13-1)*100,"-")</f>
        <v>-100</v>
      </c>
    </row>
    <row r="14" spans="1:28" x14ac:dyDescent="0.25">
      <c r="A14" s="136" t="s">
        <v>53</v>
      </c>
      <c r="B14" s="144">
        <v>61.8</v>
      </c>
      <c r="C14" s="21">
        <v>40</v>
      </c>
      <c r="D14" s="21">
        <v>51.4</v>
      </c>
      <c r="E14" s="21">
        <v>14.5</v>
      </c>
      <c r="F14" s="21">
        <v>9.5</v>
      </c>
      <c r="G14" s="21">
        <v>15.5</v>
      </c>
      <c r="H14" s="21">
        <v>8.3000000000000007</v>
      </c>
      <c r="I14" s="21">
        <v>8.5</v>
      </c>
      <c r="J14" s="21">
        <v>4</v>
      </c>
      <c r="K14" s="21">
        <v>7.23</v>
      </c>
      <c r="L14" s="21">
        <v>2.85</v>
      </c>
      <c r="M14" s="21">
        <v>1</v>
      </c>
      <c r="N14" s="365">
        <v>11</v>
      </c>
      <c r="O14" s="21">
        <f>+VLOOKUP(A14,[3]V_VMT!$B$8:$E$24,4,FALSE)</f>
        <v>14</v>
      </c>
      <c r="P14" s="21">
        <v>10</v>
      </c>
      <c r="Q14" s="21">
        <v>21</v>
      </c>
      <c r="R14" s="142">
        <v>0</v>
      </c>
      <c r="S14" s="142">
        <v>0</v>
      </c>
      <c r="T14" s="142">
        <v>0</v>
      </c>
      <c r="U14" s="142">
        <v>0</v>
      </c>
      <c r="V14" s="142">
        <v>0</v>
      </c>
      <c r="W14" s="142">
        <v>0</v>
      </c>
      <c r="X14" s="142">
        <v>0</v>
      </c>
      <c r="Y14" s="142">
        <v>0</v>
      </c>
      <c r="Z14" s="143">
        <v>0</v>
      </c>
      <c r="AA14" s="142">
        <v>0</v>
      </c>
      <c r="AB14" s="106">
        <f>+IFERROR((AA14/O14-1)*100,"-")</f>
        <v>-100</v>
      </c>
    </row>
    <row r="15" spans="1:28" s="299" customFormat="1" x14ac:dyDescent="0.25">
      <c r="A15" s="136" t="s">
        <v>54</v>
      </c>
      <c r="B15" s="14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21">
        <v>0</v>
      </c>
      <c r="N15" s="365">
        <v>37</v>
      </c>
      <c r="O15" s="21">
        <f>+VLOOKUP(A15,[3]V_VMT!$B$8:$E$24,4,FALSE)</f>
        <v>6</v>
      </c>
      <c r="P15" s="21">
        <v>11</v>
      </c>
      <c r="Q15" s="21">
        <v>9</v>
      </c>
      <c r="R15" s="142">
        <v>11</v>
      </c>
      <c r="S15" s="142">
        <v>5</v>
      </c>
      <c r="T15" s="142">
        <v>3</v>
      </c>
      <c r="U15" s="142">
        <v>8</v>
      </c>
      <c r="V15" s="142">
        <v>5</v>
      </c>
      <c r="W15" s="142">
        <v>6</v>
      </c>
      <c r="X15" s="142">
        <v>3</v>
      </c>
      <c r="Y15" s="142">
        <v>6</v>
      </c>
      <c r="Z15" s="143">
        <v>7</v>
      </c>
      <c r="AA15" s="142">
        <v>11</v>
      </c>
      <c r="AB15" s="106">
        <f>+IFERROR((AA15/O15-1)*100,"-")</f>
        <v>83.333333333333329</v>
      </c>
    </row>
    <row r="16" spans="1:28" s="285" customFormat="1" x14ac:dyDescent="0.25">
      <c r="A16" s="466" t="s">
        <v>228</v>
      </c>
      <c r="B16" s="303">
        <v>13</v>
      </c>
      <c r="C16" s="304">
        <v>21</v>
      </c>
      <c r="D16" s="304">
        <v>17.5</v>
      </c>
      <c r="E16" s="304">
        <v>23.7</v>
      </c>
      <c r="F16" s="304">
        <v>21.5</v>
      </c>
      <c r="G16" s="304">
        <v>23</v>
      </c>
      <c r="H16" s="304">
        <v>7</v>
      </c>
      <c r="I16" s="304">
        <v>23.5</v>
      </c>
      <c r="J16" s="304">
        <v>19.559999999999999</v>
      </c>
      <c r="K16" s="304">
        <v>56.06</v>
      </c>
      <c r="L16" s="304">
        <v>17</v>
      </c>
      <c r="M16" s="304">
        <v>71.849999999999994</v>
      </c>
      <c r="N16" s="397">
        <v>0</v>
      </c>
      <c r="O16" s="304">
        <v>0</v>
      </c>
      <c r="P16" s="304">
        <v>0</v>
      </c>
      <c r="Q16" s="304">
        <v>0</v>
      </c>
      <c r="R16" s="460">
        <v>0</v>
      </c>
      <c r="S16" s="460">
        <v>0</v>
      </c>
      <c r="T16" s="460">
        <v>0</v>
      </c>
      <c r="U16" s="460">
        <v>0</v>
      </c>
      <c r="V16" s="460">
        <v>0</v>
      </c>
      <c r="W16" s="460">
        <v>0</v>
      </c>
      <c r="X16" s="460">
        <v>0</v>
      </c>
      <c r="Y16" s="460">
        <v>0</v>
      </c>
      <c r="Z16" s="143">
        <v>0</v>
      </c>
      <c r="AA16" s="142">
        <v>0</v>
      </c>
      <c r="AB16" s="106" t="str">
        <f>+IFERROR((AA16/O16-1)*100,"-")</f>
        <v>-</v>
      </c>
    </row>
    <row r="17" spans="1:28" x14ac:dyDescent="0.25">
      <c r="A17" s="93" t="s">
        <v>34</v>
      </c>
      <c r="B17" s="115">
        <v>221.37</v>
      </c>
      <c r="C17" s="21">
        <v>77.84</v>
      </c>
      <c r="D17" s="21">
        <v>130.79</v>
      </c>
      <c r="E17" s="21">
        <v>123.2</v>
      </c>
      <c r="F17" s="21">
        <v>162.80000000000001</v>
      </c>
      <c r="G17" s="21">
        <v>219.82</v>
      </c>
      <c r="H17" s="21">
        <v>349.64</v>
      </c>
      <c r="I17" s="21">
        <v>850.61</v>
      </c>
      <c r="J17" s="21">
        <v>430.4</v>
      </c>
      <c r="K17" s="21">
        <v>660.32</v>
      </c>
      <c r="L17" s="21">
        <v>297.89999999999998</v>
      </c>
      <c r="M17" s="21">
        <v>529</v>
      </c>
      <c r="N17" s="365">
        <v>702</v>
      </c>
      <c r="O17" s="21">
        <f>+VLOOKUP(A17,[3]V_VMT!$B$8:$E$24,4,FALSE)</f>
        <v>867</v>
      </c>
      <c r="P17" s="21">
        <v>653</v>
      </c>
      <c r="Q17" s="21">
        <v>299</v>
      </c>
      <c r="R17" s="142">
        <v>443</v>
      </c>
      <c r="S17" s="142">
        <v>1081</v>
      </c>
      <c r="T17" s="142">
        <v>1583</v>
      </c>
      <c r="U17" s="142">
        <v>1742</v>
      </c>
      <c r="V17" s="142">
        <v>1106</v>
      </c>
      <c r="W17" s="142">
        <v>1576</v>
      </c>
      <c r="X17" s="142">
        <v>494</v>
      </c>
      <c r="Y17" s="142">
        <v>170</v>
      </c>
      <c r="Z17" s="143">
        <v>939</v>
      </c>
      <c r="AA17" s="142">
        <v>958</v>
      </c>
      <c r="AB17" s="106">
        <f>+IFERROR((AA17/O17-1)*100,"-")</f>
        <v>10.495963091118799</v>
      </c>
    </row>
    <row r="18" spans="1:28" x14ac:dyDescent="0.25">
      <c r="A18" s="93" t="s">
        <v>42</v>
      </c>
      <c r="B18" s="115">
        <v>229.01</v>
      </c>
      <c r="C18" s="21">
        <v>247.78</v>
      </c>
      <c r="D18" s="21">
        <v>270.57</v>
      </c>
      <c r="E18" s="21">
        <v>231.97</v>
      </c>
      <c r="F18" s="21">
        <v>246.57</v>
      </c>
      <c r="G18" s="21">
        <v>215.73</v>
      </c>
      <c r="H18" s="21">
        <v>242.32</v>
      </c>
      <c r="I18" s="21">
        <v>244.88</v>
      </c>
      <c r="J18" s="21">
        <v>191.18</v>
      </c>
      <c r="K18" s="21">
        <v>237.35</v>
      </c>
      <c r="L18" s="21">
        <v>227.57</v>
      </c>
      <c r="M18" s="21">
        <v>222.22</v>
      </c>
      <c r="N18" s="365">
        <v>232</v>
      </c>
      <c r="O18" s="21">
        <f>+VLOOKUP(A18,[3]V_VMT!$B$8:$E$24,4,FALSE)</f>
        <v>203</v>
      </c>
      <c r="P18" s="21">
        <v>243</v>
      </c>
      <c r="Q18" s="21">
        <v>251</v>
      </c>
      <c r="R18" s="142">
        <v>264</v>
      </c>
      <c r="S18" s="142">
        <v>204</v>
      </c>
      <c r="T18" s="142">
        <v>289</v>
      </c>
      <c r="U18" s="142">
        <v>236</v>
      </c>
      <c r="V18" s="142">
        <v>230</v>
      </c>
      <c r="W18" s="142">
        <v>241</v>
      </c>
      <c r="X18" s="142">
        <v>209</v>
      </c>
      <c r="Y18" s="142">
        <v>258</v>
      </c>
      <c r="Z18" s="143">
        <v>258</v>
      </c>
      <c r="AA18" s="142">
        <v>357</v>
      </c>
      <c r="AB18" s="106">
        <f>+IFERROR((AA18/O18-1)*100,"-")</f>
        <v>75.862068965517238</v>
      </c>
    </row>
    <row r="19" spans="1:28" x14ac:dyDescent="0.25">
      <c r="A19" s="93" t="s">
        <v>48</v>
      </c>
      <c r="B19" s="115">
        <v>232.54</v>
      </c>
      <c r="C19" s="21">
        <v>124.3</v>
      </c>
      <c r="D19" s="21">
        <v>185.1</v>
      </c>
      <c r="E19" s="21">
        <v>324.82</v>
      </c>
      <c r="F19" s="21">
        <v>305.7</v>
      </c>
      <c r="G19" s="21">
        <v>346.1</v>
      </c>
      <c r="H19" s="21">
        <v>258.7</v>
      </c>
      <c r="I19" s="21">
        <v>227.1</v>
      </c>
      <c r="J19" s="21">
        <v>265.5</v>
      </c>
      <c r="K19" s="21">
        <v>233.2</v>
      </c>
      <c r="L19" s="21">
        <v>87.1</v>
      </c>
      <c r="M19" s="21">
        <v>122.52</v>
      </c>
      <c r="N19" s="365">
        <v>153</v>
      </c>
      <c r="O19" s="21">
        <f>+VLOOKUP(A19,[3]V_VMT!$B$8:$E$24,4,FALSE)</f>
        <v>197</v>
      </c>
      <c r="P19" s="21">
        <v>222</v>
      </c>
      <c r="Q19" s="21">
        <v>379</v>
      </c>
      <c r="R19" s="142">
        <v>460</v>
      </c>
      <c r="S19" s="142">
        <v>452</v>
      </c>
      <c r="T19" s="142">
        <v>244</v>
      </c>
      <c r="U19" s="142">
        <v>422</v>
      </c>
      <c r="V19" s="142">
        <v>732</v>
      </c>
      <c r="W19" s="142">
        <v>437</v>
      </c>
      <c r="X19" s="142">
        <v>309</v>
      </c>
      <c r="Y19" s="142">
        <v>311</v>
      </c>
      <c r="Z19" s="143">
        <v>405</v>
      </c>
      <c r="AA19" s="142">
        <v>380</v>
      </c>
      <c r="AB19" s="106">
        <f>+IFERROR((AA19/O19-1)*100,"-")</f>
        <v>92.89340101522842</v>
      </c>
    </row>
    <row r="20" spans="1:28" x14ac:dyDescent="0.25">
      <c r="A20" s="93" t="s">
        <v>56</v>
      </c>
      <c r="B20" s="115">
        <v>62.2</v>
      </c>
      <c r="C20" s="21">
        <v>49.7</v>
      </c>
      <c r="D20" s="21">
        <v>52.2</v>
      </c>
      <c r="E20" s="21">
        <v>70.5</v>
      </c>
      <c r="F20" s="21">
        <v>65.8</v>
      </c>
      <c r="G20" s="21">
        <v>62</v>
      </c>
      <c r="H20" s="21">
        <v>97.1</v>
      </c>
      <c r="I20" s="21">
        <v>52.5</v>
      </c>
      <c r="J20" s="21">
        <v>75.2</v>
      </c>
      <c r="K20" s="21">
        <v>67.900000000000006</v>
      </c>
      <c r="L20" s="21">
        <v>61.2</v>
      </c>
      <c r="M20" s="21">
        <v>32.9</v>
      </c>
      <c r="N20" s="365">
        <v>40</v>
      </c>
      <c r="O20" s="21">
        <f>+VLOOKUP(A20,[3]V_VMT!$B$8:$E$24,4,FALSE)</f>
        <v>39</v>
      </c>
      <c r="P20" s="21">
        <v>50</v>
      </c>
      <c r="Q20" s="21">
        <v>1</v>
      </c>
      <c r="R20" s="142">
        <v>0</v>
      </c>
      <c r="S20" s="142">
        <v>0</v>
      </c>
      <c r="T20" s="142">
        <v>0</v>
      </c>
      <c r="U20" s="142">
        <v>0</v>
      </c>
      <c r="V20" s="142">
        <v>1</v>
      </c>
      <c r="W20" s="142">
        <v>0</v>
      </c>
      <c r="X20" s="142">
        <v>4</v>
      </c>
      <c r="Y20" s="142">
        <v>25</v>
      </c>
      <c r="Z20" s="143">
        <v>0</v>
      </c>
      <c r="AA20" s="142">
        <v>2</v>
      </c>
      <c r="AB20" s="106">
        <f>+IFERROR((AA20/O20-1)*100,"-")</f>
        <v>-94.871794871794862</v>
      </c>
    </row>
    <row r="21" spans="1:28" x14ac:dyDescent="0.25">
      <c r="A21" s="93" t="s">
        <v>43</v>
      </c>
      <c r="B21" s="115">
        <v>513.52</v>
      </c>
      <c r="C21" s="21">
        <v>466.75</v>
      </c>
      <c r="D21" s="21">
        <v>409.72</v>
      </c>
      <c r="E21" s="21">
        <v>452.56</v>
      </c>
      <c r="F21" s="21">
        <v>627.72</v>
      </c>
      <c r="G21" s="21">
        <v>578.20000000000005</v>
      </c>
      <c r="H21" s="21">
        <v>554.79999999999995</v>
      </c>
      <c r="I21" s="21">
        <v>532.4</v>
      </c>
      <c r="J21" s="21">
        <v>371.1</v>
      </c>
      <c r="K21" s="21">
        <v>345.1</v>
      </c>
      <c r="L21" s="21">
        <v>238.9</v>
      </c>
      <c r="M21" s="21">
        <v>273.60000000000002</v>
      </c>
      <c r="N21" s="365">
        <v>316</v>
      </c>
      <c r="O21" s="21">
        <f>+VLOOKUP(A21,[3]V_VMT!$B$8:$E$24,4,FALSE)</f>
        <v>232</v>
      </c>
      <c r="P21" s="21">
        <v>352</v>
      </c>
      <c r="Q21" s="21">
        <v>457</v>
      </c>
      <c r="R21" s="142">
        <v>449</v>
      </c>
      <c r="S21" s="142">
        <v>438</v>
      </c>
      <c r="T21" s="142">
        <v>531</v>
      </c>
      <c r="U21" s="142">
        <v>585</v>
      </c>
      <c r="V21" s="142">
        <v>340</v>
      </c>
      <c r="W21" s="142">
        <v>179</v>
      </c>
      <c r="X21" s="142">
        <v>72</v>
      </c>
      <c r="Y21" s="142">
        <v>117</v>
      </c>
      <c r="Z21" s="143">
        <v>26</v>
      </c>
      <c r="AA21" s="142">
        <v>41</v>
      </c>
      <c r="AB21" s="106">
        <f>+IFERROR((AA21/O21-1)*100,"-")</f>
        <v>-82.327586206896555</v>
      </c>
    </row>
    <row r="22" spans="1:28" s="299" customFormat="1" x14ac:dyDescent="0.25">
      <c r="A22" s="93" t="s">
        <v>44</v>
      </c>
      <c r="B22" s="115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</v>
      </c>
      <c r="L22" s="304">
        <v>0</v>
      </c>
      <c r="M22" s="21">
        <v>0</v>
      </c>
      <c r="N22" s="365">
        <v>0</v>
      </c>
      <c r="O22" s="21">
        <v>0</v>
      </c>
      <c r="P22" s="21">
        <v>0</v>
      </c>
      <c r="Q22" s="21">
        <v>0</v>
      </c>
      <c r="R22" s="142">
        <v>0</v>
      </c>
      <c r="S22" s="142">
        <v>0</v>
      </c>
      <c r="T22" s="142">
        <v>0</v>
      </c>
      <c r="U22" s="142">
        <v>0</v>
      </c>
      <c r="V22" s="142">
        <v>0</v>
      </c>
      <c r="W22" s="142">
        <v>0</v>
      </c>
      <c r="X22" s="142">
        <v>0</v>
      </c>
      <c r="Y22" s="142">
        <v>0</v>
      </c>
      <c r="Z22" s="143">
        <v>0</v>
      </c>
      <c r="AA22" s="142">
        <v>0</v>
      </c>
      <c r="AB22" s="106" t="str">
        <f>+IFERROR((AA22/O22-1)*100,"-")</f>
        <v>-</v>
      </c>
    </row>
    <row r="23" spans="1:28" x14ac:dyDescent="0.25">
      <c r="A23" s="93" t="s">
        <v>45</v>
      </c>
      <c r="B23" s="115">
        <v>863.96</v>
      </c>
      <c r="C23" s="142">
        <v>672.1</v>
      </c>
      <c r="D23" s="142">
        <v>220.4</v>
      </c>
      <c r="E23" s="142">
        <v>33.5</v>
      </c>
      <c r="F23" s="142">
        <v>0</v>
      </c>
      <c r="G23" s="142">
        <v>0</v>
      </c>
      <c r="H23" s="142">
        <v>0</v>
      </c>
      <c r="I23" s="142">
        <v>0</v>
      </c>
      <c r="J23" s="142">
        <v>0</v>
      </c>
      <c r="K23" s="142">
        <v>763.6</v>
      </c>
      <c r="L23" s="142">
        <v>841.9</v>
      </c>
      <c r="M23" s="142">
        <v>2227.7600000000002</v>
      </c>
      <c r="N23" s="367">
        <v>1097</v>
      </c>
      <c r="O23" s="142">
        <f>+VLOOKUP(A23,[3]V_VMT!$B$8:$E$24,4,FALSE)</f>
        <v>847</v>
      </c>
      <c r="P23" s="142">
        <v>725</v>
      </c>
      <c r="Q23" s="142">
        <v>268</v>
      </c>
      <c r="R23" s="142">
        <v>0</v>
      </c>
      <c r="S23" s="142">
        <v>0</v>
      </c>
      <c r="T23" s="142">
        <v>0</v>
      </c>
      <c r="U23" s="142">
        <v>0</v>
      </c>
      <c r="V23" s="142">
        <v>0</v>
      </c>
      <c r="W23" s="142">
        <v>499</v>
      </c>
      <c r="X23" s="142">
        <v>825</v>
      </c>
      <c r="Y23" s="142">
        <v>1464</v>
      </c>
      <c r="Z23" s="143">
        <v>1450</v>
      </c>
      <c r="AA23" s="142">
        <v>1196</v>
      </c>
      <c r="AB23" s="106">
        <f>+IFERROR((AA23/O23-1)*100,"-")</f>
        <v>41.204250295159397</v>
      </c>
    </row>
    <row r="24" spans="1:28" x14ac:dyDescent="0.25">
      <c r="A24" s="136" t="s">
        <v>36</v>
      </c>
      <c r="B24" s="144">
        <v>720.89</v>
      </c>
      <c r="C24" s="21">
        <v>719.74</v>
      </c>
      <c r="D24" s="21">
        <v>949.12</v>
      </c>
      <c r="E24" s="21">
        <v>895.94</v>
      </c>
      <c r="F24" s="21">
        <v>899.13</v>
      </c>
      <c r="G24" s="21">
        <v>824.92</v>
      </c>
      <c r="H24" s="21">
        <v>776.81</v>
      </c>
      <c r="I24" s="21">
        <v>670.6</v>
      </c>
      <c r="J24" s="21">
        <v>759</v>
      </c>
      <c r="K24" s="21">
        <v>760.6</v>
      </c>
      <c r="L24" s="21">
        <v>771.1</v>
      </c>
      <c r="M24" s="21">
        <v>411.73</v>
      </c>
      <c r="N24" s="365">
        <v>654</v>
      </c>
      <c r="O24" s="21">
        <f>+VLOOKUP(A24,[3]V_VMT!$B$8:$E$24,4,FALSE)</f>
        <v>656</v>
      </c>
      <c r="P24" s="21">
        <v>793</v>
      </c>
      <c r="Q24" s="21">
        <v>803</v>
      </c>
      <c r="R24" s="142">
        <v>1290</v>
      </c>
      <c r="S24" s="142">
        <v>1069</v>
      </c>
      <c r="T24" s="142">
        <v>1465</v>
      </c>
      <c r="U24" s="142">
        <v>1474</v>
      </c>
      <c r="V24" s="142">
        <v>1291</v>
      </c>
      <c r="W24" s="142">
        <v>1224</v>
      </c>
      <c r="X24" s="142">
        <v>1234</v>
      </c>
      <c r="Y24" s="142">
        <v>1142</v>
      </c>
      <c r="Z24" s="143">
        <v>1439</v>
      </c>
      <c r="AA24" s="142">
        <v>1409</v>
      </c>
      <c r="AB24" s="106">
        <f>+IFERROR((AA24/O24-1)*100,"-")</f>
        <v>114.78658536585367</v>
      </c>
    </row>
    <row r="25" spans="1:28" x14ac:dyDescent="0.25">
      <c r="A25" s="93" t="s">
        <v>49</v>
      </c>
      <c r="B25" s="115">
        <v>51.2</v>
      </c>
      <c r="C25" s="33">
        <v>70.400000000000006</v>
      </c>
      <c r="D25" s="33">
        <v>181.6</v>
      </c>
      <c r="E25" s="33">
        <v>217.6</v>
      </c>
      <c r="F25" s="33">
        <v>181.5</v>
      </c>
      <c r="G25" s="33">
        <v>212.9</v>
      </c>
      <c r="H25" s="33">
        <v>191.3</v>
      </c>
      <c r="I25" s="33">
        <v>206.6</v>
      </c>
      <c r="J25" s="33">
        <v>78.25</v>
      </c>
      <c r="K25" s="33">
        <v>0</v>
      </c>
      <c r="L25" s="33">
        <v>0</v>
      </c>
      <c r="M25" s="33">
        <v>0</v>
      </c>
      <c r="N25" s="40">
        <v>1</v>
      </c>
      <c r="O25" s="33">
        <f>+VLOOKUP(A25,[3]V_VMT!$B$8:$E$24,4,FALSE)</f>
        <v>2</v>
      </c>
      <c r="P25" s="33">
        <v>0</v>
      </c>
      <c r="Q25" s="33">
        <v>3</v>
      </c>
      <c r="R25" s="33">
        <v>1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144">
        <v>0</v>
      </c>
      <c r="AA25" s="33">
        <v>0</v>
      </c>
      <c r="AB25" s="106">
        <f>+IFERROR((AA25/O25-1)*100,"-")</f>
        <v>-100</v>
      </c>
    </row>
    <row r="26" spans="1:28" x14ac:dyDescent="0.25">
      <c r="A26" s="136" t="s">
        <v>57</v>
      </c>
      <c r="B26" s="144">
        <v>17.3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  <c r="K26" s="142">
        <v>0</v>
      </c>
      <c r="L26" s="142">
        <v>0</v>
      </c>
      <c r="M26" s="142">
        <v>0</v>
      </c>
      <c r="N26" s="367">
        <v>0</v>
      </c>
      <c r="O26" s="142">
        <v>0</v>
      </c>
      <c r="P26" s="142">
        <v>0</v>
      </c>
      <c r="Q26" s="142">
        <v>0</v>
      </c>
      <c r="R26" s="142">
        <v>0</v>
      </c>
      <c r="S26" s="142">
        <v>0</v>
      </c>
      <c r="T26" s="142">
        <v>0</v>
      </c>
      <c r="U26" s="142">
        <v>0</v>
      </c>
      <c r="V26" s="142">
        <v>0</v>
      </c>
      <c r="W26" s="142">
        <v>0</v>
      </c>
      <c r="X26" s="142">
        <v>0</v>
      </c>
      <c r="Y26" s="142">
        <v>0</v>
      </c>
      <c r="Z26" s="143">
        <v>0</v>
      </c>
      <c r="AA26" s="142">
        <v>0</v>
      </c>
      <c r="AB26" s="106" t="str">
        <f>+IFERROR((AA26/O26-1)*100,"-")</f>
        <v>-</v>
      </c>
    </row>
    <row r="27" spans="1:28" x14ac:dyDescent="0.25">
      <c r="A27" s="137" t="s">
        <v>73</v>
      </c>
      <c r="B27" s="145">
        <v>2274.4899999999998</v>
      </c>
      <c r="C27" s="146">
        <v>2102.58</v>
      </c>
      <c r="D27" s="146">
        <v>2540.5500000000002</v>
      </c>
      <c r="E27" s="146">
        <v>2142.2199999999998</v>
      </c>
      <c r="F27" s="146">
        <v>2368.9499999999998</v>
      </c>
      <c r="G27" s="146">
        <v>2251.11</v>
      </c>
      <c r="H27" s="146">
        <v>2455.34</v>
      </c>
      <c r="I27" s="146">
        <v>2347.67</v>
      </c>
      <c r="J27" s="146">
        <v>2810.31</v>
      </c>
      <c r="K27" s="146">
        <v>2328.29</v>
      </c>
      <c r="L27" s="146">
        <v>1999.68</v>
      </c>
      <c r="M27" s="146">
        <v>2189.58</v>
      </c>
      <c r="N27" s="368">
        <v>1802</v>
      </c>
      <c r="O27" s="146">
        <f>+VLOOKUP(A27,[3]V_VMT!$B$8:$E$24,4,FALSE)</f>
        <v>1761</v>
      </c>
      <c r="P27" s="146">
        <v>1806</v>
      </c>
      <c r="Q27" s="146">
        <v>1925</v>
      </c>
      <c r="R27" s="146">
        <v>1799</v>
      </c>
      <c r="S27" s="146">
        <v>1825</v>
      </c>
      <c r="T27" s="146">
        <v>1600</v>
      </c>
      <c r="U27" s="146">
        <v>1800</v>
      </c>
      <c r="V27" s="146">
        <v>1470</v>
      </c>
      <c r="W27" s="146">
        <v>1369</v>
      </c>
      <c r="X27" s="146">
        <v>1208</v>
      </c>
      <c r="Y27" s="146">
        <v>1079</v>
      </c>
      <c r="Z27" s="145">
        <v>1014</v>
      </c>
      <c r="AA27" s="146">
        <v>1058</v>
      </c>
      <c r="AB27" s="140">
        <f>+IFERROR((AA27/O27-1)*100,"-")</f>
        <v>-39.92049971607041</v>
      </c>
    </row>
    <row r="28" spans="1:28" x14ac:dyDescent="0.25">
      <c r="A28" s="2" t="s">
        <v>23</v>
      </c>
      <c r="AB28" s="213"/>
    </row>
    <row r="29" spans="1:28" x14ac:dyDescent="0.25">
      <c r="A29" s="550" t="s">
        <v>136</v>
      </c>
    </row>
    <row r="30" spans="1:28" x14ac:dyDescent="0.25">
      <c r="A30" s="550" t="s">
        <v>207</v>
      </c>
    </row>
    <row r="31" spans="1:28" x14ac:dyDescent="0.25">
      <c r="U31"/>
      <c r="V31"/>
      <c r="W31"/>
    </row>
    <row r="32" spans="1:28" x14ac:dyDescent="0.25">
      <c r="M32" s="209"/>
      <c r="U32"/>
      <c r="V32"/>
      <c r="W32"/>
    </row>
    <row r="33" spans="8:23" x14ac:dyDescent="0.25">
      <c r="U33"/>
      <c r="V33"/>
      <c r="W33"/>
    </row>
    <row r="34" spans="8:23" x14ac:dyDescent="0.25">
      <c r="U34"/>
      <c r="V34"/>
      <c r="W34"/>
    </row>
    <row r="35" spans="8:23" x14ac:dyDescent="0.25">
      <c r="U35"/>
      <c r="V35"/>
      <c r="W35"/>
    </row>
    <row r="36" spans="8:23" x14ac:dyDescent="0.25">
      <c r="U36"/>
      <c r="V36"/>
      <c r="W36"/>
    </row>
    <row r="37" spans="8:23" x14ac:dyDescent="0.25">
      <c r="U37"/>
      <c r="V37"/>
      <c r="W37"/>
    </row>
    <row r="38" spans="8:23" x14ac:dyDescent="0.25">
      <c r="H38" s="299" t="s">
        <v>208</v>
      </c>
      <c r="U38"/>
      <c r="V38"/>
      <c r="W38"/>
    </row>
    <row r="39" spans="8:23" x14ac:dyDescent="0.25">
      <c r="U39"/>
      <c r="V39"/>
      <c r="W39"/>
    </row>
    <row r="40" spans="8:23" x14ac:dyDescent="0.25">
      <c r="U40"/>
      <c r="V40"/>
      <c r="W40"/>
    </row>
    <row r="41" spans="8:23" x14ac:dyDescent="0.25">
      <c r="U41"/>
      <c r="V41"/>
      <c r="W41"/>
    </row>
    <row r="42" spans="8:23" x14ac:dyDescent="0.25">
      <c r="U42"/>
      <c r="V42"/>
      <c r="W42"/>
    </row>
    <row r="43" spans="8:23" x14ac:dyDescent="0.25">
      <c r="U43"/>
      <c r="V43"/>
      <c r="W43"/>
    </row>
    <row r="44" spans="8:23" x14ac:dyDescent="0.25">
      <c r="U44"/>
      <c r="V44"/>
      <c r="W44"/>
    </row>
    <row r="45" spans="8:23" x14ac:dyDescent="0.25">
      <c r="U45"/>
      <c r="V45"/>
      <c r="W45"/>
    </row>
    <row r="46" spans="8:23" x14ac:dyDescent="0.25">
      <c r="U46"/>
      <c r="V46"/>
      <c r="W46"/>
    </row>
    <row r="47" spans="8:23" x14ac:dyDescent="0.25">
      <c r="U47"/>
      <c r="V47"/>
      <c r="W47"/>
    </row>
    <row r="48" spans="8:23" x14ac:dyDescent="0.25">
      <c r="U48"/>
      <c r="V48"/>
      <c r="W48"/>
    </row>
    <row r="49" spans="21:23" x14ac:dyDescent="0.25">
      <c r="U49"/>
      <c r="V49"/>
      <c r="W49"/>
    </row>
    <row r="50" spans="21:23" x14ac:dyDescent="0.25">
      <c r="U50"/>
      <c r="V50"/>
      <c r="W50"/>
    </row>
  </sheetData>
  <sortState ref="U31:W49">
    <sortCondition descending="1" ref="W31"/>
  </sortState>
  <mergeCells count="4">
    <mergeCell ref="N6:Y6"/>
    <mergeCell ref="Z6:AB6"/>
    <mergeCell ref="B6:M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W10" sqref="W10"/>
    </sheetView>
  </sheetViews>
  <sheetFormatPr baseColWidth="10" defaultColWidth="9.140625" defaultRowHeight="15" x14ac:dyDescent="0.25"/>
  <cols>
    <col min="1" max="1" width="25.5703125" customWidth="1"/>
    <col min="2" max="2" width="7.85546875" customWidth="1"/>
    <col min="3" max="3" width="7" bestFit="1" customWidth="1"/>
    <col min="4" max="4" width="7" style="299" bestFit="1" customWidth="1"/>
    <col min="5" max="12" width="7.28515625" style="299" customWidth="1"/>
    <col min="13" max="13" width="7.7109375" style="299" bestFit="1" customWidth="1"/>
    <col min="14" max="27" width="9.7109375" style="299" customWidth="1"/>
    <col min="28" max="28" width="9.7109375" customWidth="1"/>
    <col min="29" max="29" width="12.28515625" bestFit="1" customWidth="1"/>
  </cols>
  <sheetData>
    <row r="1" spans="1:29" x14ac:dyDescent="0.25">
      <c r="A1" s="176" t="s">
        <v>199</v>
      </c>
    </row>
    <row r="2" spans="1:29" x14ac:dyDescent="0.25">
      <c r="A2" s="29"/>
    </row>
    <row r="3" spans="1:29" x14ac:dyDescent="0.25">
      <c r="A3" s="31" t="s">
        <v>231</v>
      </c>
    </row>
    <row r="4" spans="1:29" x14ac:dyDescent="0.25">
      <c r="A4" s="30" t="s">
        <v>243</v>
      </c>
    </row>
    <row r="5" spans="1:29" x14ac:dyDescent="0.25">
      <c r="A5" s="30" t="s">
        <v>210</v>
      </c>
      <c r="M5" s="209"/>
    </row>
    <row r="6" spans="1:29" x14ac:dyDescent="0.25">
      <c r="A6" s="554" t="s">
        <v>0</v>
      </c>
      <c r="B6" s="552">
        <v>2018</v>
      </c>
      <c r="C6" s="553"/>
      <c r="D6" s="553"/>
      <c r="E6" s="553"/>
      <c r="F6" s="553"/>
      <c r="G6" s="553"/>
      <c r="H6" s="553"/>
      <c r="I6" s="553"/>
      <c r="J6" s="553"/>
      <c r="K6" s="553"/>
      <c r="L6" s="553"/>
      <c r="M6" s="553"/>
      <c r="N6" s="552">
        <v>2019</v>
      </c>
      <c r="O6" s="553"/>
      <c r="P6" s="553"/>
      <c r="Q6" s="553"/>
      <c r="R6" s="553"/>
      <c r="S6" s="553"/>
      <c r="T6" s="553"/>
      <c r="U6" s="553"/>
      <c r="V6" s="553"/>
      <c r="W6" s="553"/>
      <c r="X6" s="553"/>
      <c r="Y6" s="553"/>
      <c r="Z6" s="552">
        <v>2020</v>
      </c>
      <c r="AA6" s="553"/>
      <c r="AB6" s="553"/>
    </row>
    <row r="7" spans="1:29" ht="25.5" x14ac:dyDescent="0.25">
      <c r="A7" s="555"/>
      <c r="B7" s="504" t="s">
        <v>1</v>
      </c>
      <c r="C7" s="504" t="s">
        <v>2</v>
      </c>
      <c r="D7" s="504" t="s">
        <v>3</v>
      </c>
      <c r="E7" s="504" t="s">
        <v>4</v>
      </c>
      <c r="F7" s="504" t="s">
        <v>5</v>
      </c>
      <c r="G7" s="504" t="s">
        <v>6</v>
      </c>
      <c r="H7" s="504" t="s">
        <v>7</v>
      </c>
      <c r="I7" s="504" t="s">
        <v>8</v>
      </c>
      <c r="J7" s="504" t="s">
        <v>9</v>
      </c>
      <c r="K7" s="504" t="s">
        <v>10</v>
      </c>
      <c r="L7" s="504" t="s">
        <v>11</v>
      </c>
      <c r="M7" s="504" t="s">
        <v>12</v>
      </c>
      <c r="N7" s="505" t="s">
        <v>1</v>
      </c>
      <c r="O7" s="505" t="s">
        <v>2</v>
      </c>
      <c r="P7" s="505" t="s">
        <v>3</v>
      </c>
      <c r="Q7" s="505" t="s">
        <v>4</v>
      </c>
      <c r="R7" s="505" t="s">
        <v>5</v>
      </c>
      <c r="S7" s="505" t="s">
        <v>6</v>
      </c>
      <c r="T7" s="505" t="s">
        <v>7</v>
      </c>
      <c r="U7" s="505" t="s">
        <v>8</v>
      </c>
      <c r="V7" s="505" t="s">
        <v>9</v>
      </c>
      <c r="W7" s="505" t="s">
        <v>10</v>
      </c>
      <c r="X7" s="505" t="s">
        <v>11</v>
      </c>
      <c r="Y7" s="530" t="s">
        <v>12</v>
      </c>
      <c r="Z7" s="531" t="s">
        <v>1</v>
      </c>
      <c r="AA7" s="531" t="s">
        <v>2</v>
      </c>
      <c r="AB7" s="531" t="s">
        <v>276</v>
      </c>
    </row>
    <row r="8" spans="1:29" x14ac:dyDescent="0.25">
      <c r="A8" s="163" t="s">
        <v>13</v>
      </c>
      <c r="B8" s="128">
        <f t="shared" ref="B8:M8" si="0">+B9+B20</f>
        <v>783.80816761311121</v>
      </c>
      <c r="C8" s="6">
        <f t="shared" si="0"/>
        <v>196.10736724890512</v>
      </c>
      <c r="D8" s="6">
        <f t="shared" si="0"/>
        <v>165.57079811737668</v>
      </c>
      <c r="E8" s="6">
        <f t="shared" si="0"/>
        <v>1228.9544239094218</v>
      </c>
      <c r="F8" s="6">
        <f t="shared" si="0"/>
        <v>1771.3819262594234</v>
      </c>
      <c r="G8" s="6">
        <f t="shared" si="0"/>
        <v>685.79595357687276</v>
      </c>
      <c r="H8" s="6">
        <f t="shared" si="0"/>
        <v>140.52315861432066</v>
      </c>
      <c r="I8" s="6">
        <f t="shared" si="0"/>
        <v>83.840691832539065</v>
      </c>
      <c r="J8" s="6">
        <f t="shared" si="0"/>
        <v>65.13592506058562</v>
      </c>
      <c r="K8" s="6">
        <f t="shared" si="0"/>
        <v>103.78077891818199</v>
      </c>
      <c r="L8" s="6">
        <f t="shared" si="0"/>
        <v>962.5311274951473</v>
      </c>
      <c r="M8" s="6">
        <f t="shared" si="0"/>
        <v>1111.9330642501445</v>
      </c>
      <c r="N8" s="128">
        <f t="shared" ref="N8:T8" si="1">+N9+N20</f>
        <v>439.19000000000005</v>
      </c>
      <c r="O8" s="6">
        <f t="shared" si="1"/>
        <v>199.28</v>
      </c>
      <c r="P8" s="6">
        <f t="shared" si="1"/>
        <v>150.19</v>
      </c>
      <c r="Q8" s="6">
        <f t="shared" si="1"/>
        <v>213.07999999999998</v>
      </c>
      <c r="R8" s="6">
        <f t="shared" si="1"/>
        <v>1144.5899999999999</v>
      </c>
      <c r="S8" s="6">
        <f t="shared" si="1"/>
        <v>803.69999999999993</v>
      </c>
      <c r="T8" s="6">
        <f t="shared" si="1"/>
        <v>319.3</v>
      </c>
      <c r="U8" s="6">
        <f>+U9+U20</f>
        <v>116.11</v>
      </c>
      <c r="V8" s="6">
        <f>+V9+V20</f>
        <v>86.22999999999999</v>
      </c>
      <c r="W8" s="6">
        <f>+W9+W20</f>
        <v>105.6</v>
      </c>
      <c r="X8" s="6">
        <f>+X9+X20</f>
        <v>791.83</v>
      </c>
      <c r="Y8" s="6">
        <f>+Y9+Y20</f>
        <v>381.24</v>
      </c>
      <c r="Z8" s="534">
        <f t="shared" ref="Z8:AA8" si="2">+Z9+Z20</f>
        <v>114.61000000000001</v>
      </c>
      <c r="AA8" s="535">
        <f t="shared" si="2"/>
        <v>153.36000000000001</v>
      </c>
      <c r="AB8" s="194">
        <f>+IFERROR((AA8/O8-1)*100,"-")</f>
        <v>-23.04295463669208</v>
      </c>
      <c r="AC8" s="299"/>
    </row>
    <row r="9" spans="1:29" x14ac:dyDescent="0.25">
      <c r="A9" s="193" t="s">
        <v>234</v>
      </c>
      <c r="B9" s="192">
        <f t="shared" ref="B9:M9" si="3">+B10+B11+B14+B17</f>
        <v>95.400689613111183</v>
      </c>
      <c r="C9" s="27">
        <f t="shared" si="3"/>
        <v>119.15254124890512</v>
      </c>
      <c r="D9" s="27">
        <f t="shared" si="3"/>
        <v>142.45958361737669</v>
      </c>
      <c r="E9" s="27">
        <f t="shared" si="3"/>
        <v>132.82134990942168</v>
      </c>
      <c r="F9" s="27">
        <f t="shared" si="3"/>
        <v>124.87408225942343</v>
      </c>
      <c r="G9" s="27">
        <f t="shared" si="3"/>
        <v>118.4935015768728</v>
      </c>
      <c r="H9" s="27">
        <f t="shared" si="3"/>
        <v>78.31275411432064</v>
      </c>
      <c r="I9" s="27">
        <f t="shared" si="3"/>
        <v>81.68772683253907</v>
      </c>
      <c r="J9" s="27">
        <f t="shared" si="3"/>
        <v>64.328923060585623</v>
      </c>
      <c r="K9" s="27">
        <f t="shared" si="3"/>
        <v>97.163532918182</v>
      </c>
      <c r="L9" s="27">
        <f t="shared" si="3"/>
        <v>94.359944895147436</v>
      </c>
      <c r="M9" s="27">
        <f t="shared" si="3"/>
        <v>76.9824542501444</v>
      </c>
      <c r="N9" s="192">
        <f t="shared" ref="N9:T9" si="4">+N10+N11+N14+N17</f>
        <v>137.34</v>
      </c>
      <c r="O9" s="27">
        <f t="shared" si="4"/>
        <v>166.38</v>
      </c>
      <c r="P9" s="27">
        <f t="shared" si="4"/>
        <v>150.19</v>
      </c>
      <c r="Q9" s="27">
        <f t="shared" si="4"/>
        <v>102.12</v>
      </c>
      <c r="R9" s="27">
        <f t="shared" si="4"/>
        <v>95.320000000000007</v>
      </c>
      <c r="S9" s="27">
        <f t="shared" si="4"/>
        <v>124.54999999999998</v>
      </c>
      <c r="T9" s="27">
        <f t="shared" si="4"/>
        <v>119.25</v>
      </c>
      <c r="U9" s="27">
        <f>+U10+U11+U14+U17</f>
        <v>112.6</v>
      </c>
      <c r="V9" s="27">
        <f>+V10+V11+V14+V17</f>
        <v>86.16</v>
      </c>
      <c r="W9" s="27">
        <f>+W10+W11+W14+W17</f>
        <v>103.5</v>
      </c>
      <c r="X9" s="27">
        <f>+X10+X11+X14+X17</f>
        <v>89.99</v>
      </c>
      <c r="Y9" s="27">
        <f>+Y10+Y11+Y14+Y17</f>
        <v>83.669999999999987</v>
      </c>
      <c r="Z9" s="536">
        <f t="shared" ref="Z9:AA9" si="5">+Z10+Z11+Z14+Z17</f>
        <v>109.39000000000001</v>
      </c>
      <c r="AA9" s="537">
        <f t="shared" si="5"/>
        <v>153.36000000000001</v>
      </c>
      <c r="AB9" s="454">
        <f>+IFERROR((AA9/O9-1)*100,"-")</f>
        <v>-7.825459790840239</v>
      </c>
      <c r="AC9" s="299"/>
    </row>
    <row r="10" spans="1:29" x14ac:dyDescent="0.25">
      <c r="A10" s="93" t="s">
        <v>15</v>
      </c>
      <c r="B10" s="130">
        <v>9.5600029999999983</v>
      </c>
      <c r="C10" s="20">
        <v>10.661490799999997</v>
      </c>
      <c r="D10" s="20">
        <v>17.036366610000002</v>
      </c>
      <c r="E10" s="20">
        <v>13.236632440000003</v>
      </c>
      <c r="F10" s="20">
        <v>11.572783520000002</v>
      </c>
      <c r="G10" s="20">
        <v>5.6419020999999994</v>
      </c>
      <c r="H10" s="20">
        <v>4.43478102</v>
      </c>
      <c r="I10" s="20">
        <v>10.900309119999999</v>
      </c>
      <c r="J10" s="20">
        <v>8.211485579999998</v>
      </c>
      <c r="K10" s="20">
        <v>16.094690380000003</v>
      </c>
      <c r="L10" s="20">
        <v>17.356304820000002</v>
      </c>
      <c r="M10" s="20">
        <v>9.8095205600000011</v>
      </c>
      <c r="N10" s="130">
        <v>14.74</v>
      </c>
      <c r="O10" s="20">
        <v>21.01</v>
      </c>
      <c r="P10" s="20">
        <v>21.44</v>
      </c>
      <c r="Q10" s="20">
        <v>11.61</v>
      </c>
      <c r="R10" s="20">
        <v>11.25</v>
      </c>
      <c r="S10" s="20">
        <v>14.22</v>
      </c>
      <c r="T10" s="20">
        <v>12.24</v>
      </c>
      <c r="U10" s="20">
        <v>12.83</v>
      </c>
      <c r="V10" s="20">
        <v>6.08</v>
      </c>
      <c r="W10" s="20">
        <v>12.73</v>
      </c>
      <c r="X10" s="20">
        <v>13.52</v>
      </c>
      <c r="Y10" s="20">
        <v>10.16</v>
      </c>
      <c r="Z10" s="538">
        <v>10.65</v>
      </c>
      <c r="AA10" s="478">
        <v>21.76</v>
      </c>
      <c r="AB10" s="106">
        <f>+IFERROR((AA10/O10-1)*100,"-")</f>
        <v>3.5697287006187572</v>
      </c>
    </row>
    <row r="11" spans="1:29" x14ac:dyDescent="0.25">
      <c r="A11" s="93" t="s">
        <v>16</v>
      </c>
      <c r="B11" s="130">
        <f t="shared" ref="B11:L11" si="6">SUM(B12:B13)</f>
        <v>35.248071240230111</v>
      </c>
      <c r="C11" s="20">
        <f t="shared" si="6"/>
        <v>60.650722011273082</v>
      </c>
      <c r="D11" s="20">
        <f t="shared" si="6"/>
        <v>73.908490082740968</v>
      </c>
      <c r="E11" s="20">
        <f t="shared" si="6"/>
        <v>73.491582377962999</v>
      </c>
      <c r="F11" s="20">
        <f t="shared" si="6"/>
        <v>69.836159770999203</v>
      </c>
      <c r="G11" s="20">
        <f t="shared" si="6"/>
        <v>73.506488515939566</v>
      </c>
      <c r="H11" s="20">
        <f t="shared" si="6"/>
        <v>33.566797615410003</v>
      </c>
      <c r="I11" s="20">
        <f t="shared" si="6"/>
        <v>33.721929609250928</v>
      </c>
      <c r="J11" s="20">
        <f t="shared" si="6"/>
        <v>20.63377101327994</v>
      </c>
      <c r="K11" s="20">
        <f t="shared" si="6"/>
        <v>40.137875615627728</v>
      </c>
      <c r="L11" s="20">
        <f t="shared" si="6"/>
        <v>36.226448614883637</v>
      </c>
      <c r="M11" s="20">
        <f t="shared" ref="M11:U11" si="7">SUM(M12:M13)</f>
        <v>24.78858534669083</v>
      </c>
      <c r="N11" s="130">
        <f t="shared" si="7"/>
        <v>83.58</v>
      </c>
      <c r="O11" s="20">
        <f t="shared" si="7"/>
        <v>108.07</v>
      </c>
      <c r="P11" s="20">
        <f t="shared" si="7"/>
        <v>89.51</v>
      </c>
      <c r="Q11" s="20">
        <f t="shared" si="7"/>
        <v>52.88</v>
      </c>
      <c r="R11" s="20">
        <f t="shared" si="7"/>
        <v>44.760000000000005</v>
      </c>
      <c r="S11" s="20">
        <f t="shared" si="7"/>
        <v>71.47999999999999</v>
      </c>
      <c r="T11" s="20">
        <f t="shared" si="7"/>
        <v>68.300000000000011</v>
      </c>
      <c r="U11" s="20">
        <f t="shared" si="7"/>
        <v>59.09</v>
      </c>
      <c r="V11" s="20">
        <v>46.02</v>
      </c>
      <c r="W11" s="20">
        <f>SUM(W12:W13)</f>
        <v>49.35</v>
      </c>
      <c r="X11" s="20">
        <f>SUM(X12:X13)</f>
        <v>36.049999999999997</v>
      </c>
      <c r="Y11" s="20">
        <f>SUM(Y12:Y13)</f>
        <v>33.58</v>
      </c>
      <c r="Z11" s="538">
        <f t="shared" ref="Z11:AA11" si="8">SUM(Z12:Z13)</f>
        <v>54.620000000000005</v>
      </c>
      <c r="AA11" s="478">
        <f t="shared" si="8"/>
        <v>79.03</v>
      </c>
      <c r="AB11" s="106">
        <f>+IFERROR((AA11/O11-1)*100,"-")</f>
        <v>-26.871472193948364</v>
      </c>
    </row>
    <row r="12" spans="1:29" x14ac:dyDescent="0.25">
      <c r="A12" s="94" t="s">
        <v>17</v>
      </c>
      <c r="B12" s="130">
        <v>34.854904230230112</v>
      </c>
      <c r="C12" s="20">
        <v>60.278822421273084</v>
      </c>
      <c r="D12" s="20">
        <v>73.536377802740972</v>
      </c>
      <c r="E12" s="20">
        <v>73.077521087962992</v>
      </c>
      <c r="F12" s="20">
        <v>69.279749260999196</v>
      </c>
      <c r="G12" s="20">
        <v>72.975116295939571</v>
      </c>
      <c r="H12" s="20">
        <v>33.121641485410002</v>
      </c>
      <c r="I12" s="20">
        <v>33.215409789250927</v>
      </c>
      <c r="J12" s="20">
        <v>20.191056933279942</v>
      </c>
      <c r="K12" s="20">
        <v>39.582128581627728</v>
      </c>
      <c r="L12" s="20">
        <v>35.43135032651417</v>
      </c>
      <c r="M12" s="20">
        <v>24.105256506690829</v>
      </c>
      <c r="N12" s="130">
        <v>83.26</v>
      </c>
      <c r="O12" s="20">
        <v>107.27</v>
      </c>
      <c r="P12" s="20">
        <v>88.56</v>
      </c>
      <c r="Q12" s="20">
        <v>51.85</v>
      </c>
      <c r="R12" s="20">
        <v>43.56</v>
      </c>
      <c r="S12" s="20">
        <v>70.27</v>
      </c>
      <c r="T12" s="20">
        <v>67.260000000000005</v>
      </c>
      <c r="U12" s="20">
        <v>57.77</v>
      </c>
      <c r="V12" s="20">
        <v>44.6</v>
      </c>
      <c r="W12" s="20">
        <v>48.1</v>
      </c>
      <c r="X12" s="20">
        <v>34.75</v>
      </c>
      <c r="Y12" s="20">
        <v>32.15</v>
      </c>
      <c r="Z12" s="130">
        <v>52.78</v>
      </c>
      <c r="AA12" s="20">
        <v>77.19</v>
      </c>
      <c r="AB12" s="106">
        <f>+IFERROR((AA12/O12-1)*100,"-")</f>
        <v>-28.041390882819051</v>
      </c>
    </row>
    <row r="13" spans="1:29" x14ac:dyDescent="0.25">
      <c r="A13" s="94" t="s">
        <v>18</v>
      </c>
      <c r="B13" s="130">
        <v>0.39316700999999998</v>
      </c>
      <c r="C13" s="20">
        <v>0.37189959</v>
      </c>
      <c r="D13" s="20">
        <v>0.37211227999999996</v>
      </c>
      <c r="E13" s="20">
        <v>0.41406128999999997</v>
      </c>
      <c r="F13" s="20">
        <v>0.55641050999999997</v>
      </c>
      <c r="G13" s="20">
        <v>0.53137221999999995</v>
      </c>
      <c r="H13" s="20">
        <v>0.44515612999999998</v>
      </c>
      <c r="I13" s="20">
        <v>0.50651981999999995</v>
      </c>
      <c r="J13" s="20">
        <v>0.44271408000000001</v>
      </c>
      <c r="K13" s="20">
        <v>0.55574703400000003</v>
      </c>
      <c r="L13" s="20">
        <v>0.79509828836946594</v>
      </c>
      <c r="M13" s="20">
        <v>0.68332884000000005</v>
      </c>
      <c r="N13" s="130">
        <v>0.32</v>
      </c>
      <c r="O13" s="20">
        <v>0.8</v>
      </c>
      <c r="P13" s="20">
        <v>0.95</v>
      </c>
      <c r="Q13" s="20">
        <v>1.03</v>
      </c>
      <c r="R13" s="20">
        <v>1.2</v>
      </c>
      <c r="S13" s="20">
        <v>1.21</v>
      </c>
      <c r="T13" s="20">
        <v>1.04</v>
      </c>
      <c r="U13" s="20">
        <v>1.32</v>
      </c>
      <c r="V13" s="20">
        <v>1.42</v>
      </c>
      <c r="W13" s="20">
        <v>1.25</v>
      </c>
      <c r="X13" s="20">
        <v>1.3</v>
      </c>
      <c r="Y13" s="20">
        <v>1.43</v>
      </c>
      <c r="Z13" s="130">
        <v>1.84</v>
      </c>
      <c r="AA13" s="20">
        <v>1.84</v>
      </c>
      <c r="AB13" s="106">
        <f>+IFERROR((AA13/O13-1)*100,"-")</f>
        <v>129.99999999999997</v>
      </c>
    </row>
    <row r="14" spans="1:29" x14ac:dyDescent="0.25">
      <c r="A14" s="93" t="s">
        <v>19</v>
      </c>
      <c r="B14" s="130">
        <f t="shared" ref="B14:U14" si="9">+B15+B16</f>
        <v>6.1140071668149822</v>
      </c>
      <c r="C14" s="20">
        <f t="shared" si="9"/>
        <v>4.2606406361948288</v>
      </c>
      <c r="D14" s="20">
        <f t="shared" si="9"/>
        <v>7.1479184520910586</v>
      </c>
      <c r="E14" s="20">
        <f t="shared" si="9"/>
        <v>6.000639315028323</v>
      </c>
      <c r="F14" s="20">
        <f t="shared" si="9"/>
        <v>6.0276005877296281</v>
      </c>
      <c r="G14" s="20">
        <f t="shared" si="9"/>
        <v>5.7996586964668531</v>
      </c>
      <c r="H14" s="20">
        <f t="shared" si="9"/>
        <v>5.6842018614389467</v>
      </c>
      <c r="I14" s="20">
        <f t="shared" si="9"/>
        <v>5.9770189840721333</v>
      </c>
      <c r="J14" s="20">
        <f t="shared" si="9"/>
        <v>5.6316613000820217</v>
      </c>
      <c r="K14" s="20">
        <f t="shared" si="9"/>
        <v>4.877001677455568</v>
      </c>
      <c r="L14" s="20">
        <f t="shared" si="9"/>
        <v>4.8393121705050195</v>
      </c>
      <c r="M14" s="20">
        <f t="shared" si="9"/>
        <v>3.8609037521206382</v>
      </c>
      <c r="N14" s="130">
        <f t="shared" si="9"/>
        <v>2.9299999999999997</v>
      </c>
      <c r="O14" s="20">
        <f t="shared" si="9"/>
        <v>2.0300000000000002</v>
      </c>
      <c r="P14" s="20">
        <f t="shared" si="9"/>
        <v>1.8599999999999999</v>
      </c>
      <c r="Q14" s="20">
        <f t="shared" si="9"/>
        <v>2.67</v>
      </c>
      <c r="R14" s="20">
        <f t="shared" si="9"/>
        <v>2.36</v>
      </c>
      <c r="S14" s="20">
        <f t="shared" si="9"/>
        <v>2.61</v>
      </c>
      <c r="T14" s="20">
        <f t="shared" si="9"/>
        <v>2.36</v>
      </c>
      <c r="U14" s="20">
        <f t="shared" si="9"/>
        <v>2.75</v>
      </c>
      <c r="V14" s="20">
        <v>2.71</v>
      </c>
      <c r="W14" s="20">
        <f>+W15+W16</f>
        <v>3.8</v>
      </c>
      <c r="X14" s="20">
        <f>+X15+X16</f>
        <v>2.9899999999999998</v>
      </c>
      <c r="Y14" s="20">
        <f>+Y15+Y16</f>
        <v>2.73</v>
      </c>
      <c r="Z14" s="130">
        <f t="shared" ref="Z14:AA14" si="10">+Z15+Z16</f>
        <v>3.02</v>
      </c>
      <c r="AA14" s="20">
        <f t="shared" si="10"/>
        <v>5.58</v>
      </c>
      <c r="AB14" s="106">
        <f>+IFERROR((AA14/O14-1)*100,"-")</f>
        <v>174.87684729064034</v>
      </c>
    </row>
    <row r="15" spans="1:29" x14ac:dyDescent="0.25">
      <c r="A15" s="94" t="s">
        <v>17</v>
      </c>
      <c r="B15" s="130">
        <v>5.8738111168149825</v>
      </c>
      <c r="C15" s="20">
        <v>4.0123435361948285</v>
      </c>
      <c r="D15" s="20">
        <v>6.9849114520910582</v>
      </c>
      <c r="E15" s="20">
        <v>5.8542943150283229</v>
      </c>
      <c r="F15" s="20">
        <v>5.8219445877296279</v>
      </c>
      <c r="G15" s="20">
        <v>5.3483626964668529</v>
      </c>
      <c r="H15" s="20">
        <v>5.2237858614389463</v>
      </c>
      <c r="I15" s="20">
        <v>5.5892839840721331</v>
      </c>
      <c r="J15" s="20">
        <v>4.919458300082022</v>
      </c>
      <c r="K15" s="20">
        <v>4.3069184274555683</v>
      </c>
      <c r="L15" s="20">
        <v>4.5306951705050196</v>
      </c>
      <c r="M15" s="20">
        <v>3.5282422521206382</v>
      </c>
      <c r="N15" s="130">
        <v>2.23</v>
      </c>
      <c r="O15" s="20">
        <v>1.23</v>
      </c>
      <c r="P15" s="20">
        <v>0.91</v>
      </c>
      <c r="Q15" s="20">
        <v>1.57</v>
      </c>
      <c r="R15" s="20">
        <v>1.41</v>
      </c>
      <c r="S15" s="20">
        <v>1.71</v>
      </c>
      <c r="T15" s="20">
        <v>1.46</v>
      </c>
      <c r="U15" s="20">
        <v>1.75</v>
      </c>
      <c r="V15" s="20">
        <v>1.61</v>
      </c>
      <c r="W15" s="20">
        <v>2.85</v>
      </c>
      <c r="X15" s="20">
        <v>2.09</v>
      </c>
      <c r="Y15" s="20">
        <v>1.73</v>
      </c>
      <c r="Z15" s="130">
        <v>2.17</v>
      </c>
      <c r="AA15" s="20">
        <v>4.63</v>
      </c>
      <c r="AB15" s="106">
        <f>+IFERROR((AA15/O15-1)*100,"-")</f>
        <v>276.42276422764229</v>
      </c>
    </row>
    <row r="16" spans="1:29" x14ac:dyDescent="0.25">
      <c r="A16" s="94" t="s">
        <v>18</v>
      </c>
      <c r="B16" s="130">
        <v>0.24019605000000002</v>
      </c>
      <c r="C16" s="20">
        <v>0.24829709999999999</v>
      </c>
      <c r="D16" s="20">
        <v>0.16300700000000001</v>
      </c>
      <c r="E16" s="20">
        <v>0.146345</v>
      </c>
      <c r="F16" s="20">
        <v>0.20565600000000001</v>
      </c>
      <c r="G16" s="20">
        <v>0.45129599999999997</v>
      </c>
      <c r="H16" s="20">
        <v>0.46041599999999999</v>
      </c>
      <c r="I16" s="20">
        <v>0.387735</v>
      </c>
      <c r="J16" s="20">
        <v>0.71220299999999992</v>
      </c>
      <c r="K16" s="20">
        <v>0.57008325000000004</v>
      </c>
      <c r="L16" s="20">
        <v>0.30861700000000003</v>
      </c>
      <c r="M16" s="20">
        <v>0.33266150000000005</v>
      </c>
      <c r="N16" s="130">
        <v>0.7</v>
      </c>
      <c r="O16" s="20">
        <v>0.8</v>
      </c>
      <c r="P16" s="20">
        <v>0.95</v>
      </c>
      <c r="Q16" s="20">
        <v>1.1000000000000001</v>
      </c>
      <c r="R16" s="20">
        <v>0.95</v>
      </c>
      <c r="S16" s="20">
        <v>0.9</v>
      </c>
      <c r="T16" s="20">
        <v>0.9</v>
      </c>
      <c r="U16" s="20">
        <v>1</v>
      </c>
      <c r="V16" s="20">
        <v>1.1000000000000001</v>
      </c>
      <c r="W16" s="20">
        <v>0.95</v>
      </c>
      <c r="X16" s="20">
        <v>0.9</v>
      </c>
      <c r="Y16" s="20">
        <v>1</v>
      </c>
      <c r="Z16" s="130">
        <v>0.85</v>
      </c>
      <c r="AA16" s="20">
        <v>0.95</v>
      </c>
      <c r="AB16" s="106">
        <f>+IFERROR((AA16/O16-1)*100,"-")</f>
        <v>18.749999999999979</v>
      </c>
    </row>
    <row r="17" spans="1:31" x14ac:dyDescent="0.25">
      <c r="A17" s="93" t="s">
        <v>20</v>
      </c>
      <c r="B17" s="130">
        <f t="shared" ref="B17:U17" si="11">+B18+B19</f>
        <v>44.478608206066092</v>
      </c>
      <c r="C17" s="20">
        <f t="shared" si="11"/>
        <v>43.579687801437217</v>
      </c>
      <c r="D17" s="20">
        <f t="shared" si="11"/>
        <v>44.366808472544669</v>
      </c>
      <c r="E17" s="20">
        <f t="shared" si="11"/>
        <v>40.092495776430354</v>
      </c>
      <c r="F17" s="20">
        <f t="shared" si="11"/>
        <v>37.437538380694605</v>
      </c>
      <c r="G17" s="20">
        <f t="shared" si="11"/>
        <v>33.545452264466391</v>
      </c>
      <c r="H17" s="20">
        <f t="shared" si="11"/>
        <v>34.626973617471691</v>
      </c>
      <c r="I17" s="20">
        <f t="shared" si="11"/>
        <v>31.088469119216015</v>
      </c>
      <c r="J17" s="20">
        <f t="shared" si="11"/>
        <v>29.852005167223673</v>
      </c>
      <c r="K17" s="20">
        <f t="shared" si="11"/>
        <v>36.053965245098695</v>
      </c>
      <c r="L17" s="20">
        <f t="shared" si="11"/>
        <v>35.937879289758776</v>
      </c>
      <c r="M17" s="20">
        <f t="shared" si="11"/>
        <v>38.523444591332925</v>
      </c>
      <c r="N17" s="130">
        <f t="shared" si="11"/>
        <v>36.089999999999996</v>
      </c>
      <c r="O17" s="20">
        <f t="shared" si="11"/>
        <v>35.270000000000003</v>
      </c>
      <c r="P17" s="20">
        <f t="shared" si="11"/>
        <v>37.380000000000003</v>
      </c>
      <c r="Q17" s="20">
        <f t="shared" si="11"/>
        <v>34.96</v>
      </c>
      <c r="R17" s="20">
        <f t="shared" si="11"/>
        <v>36.950000000000003</v>
      </c>
      <c r="S17" s="20">
        <f t="shared" si="11"/>
        <v>36.24</v>
      </c>
      <c r="T17" s="20">
        <f t="shared" si="11"/>
        <v>36.35</v>
      </c>
      <c r="U17" s="20">
        <f t="shared" si="11"/>
        <v>37.93</v>
      </c>
      <c r="V17" s="20">
        <v>31.35</v>
      </c>
      <c r="W17" s="20">
        <f>+W18+W19</f>
        <v>37.620000000000005</v>
      </c>
      <c r="X17" s="20">
        <f>+X18+X19</f>
        <v>37.43</v>
      </c>
      <c r="Y17" s="20">
        <f>+Y18+Y19</f>
        <v>37.200000000000003</v>
      </c>
      <c r="Z17" s="130">
        <f>+Z18+Z19</f>
        <v>41.1</v>
      </c>
      <c r="AA17" s="20">
        <f t="shared" ref="AA17" si="12">+AA18+AA19</f>
        <v>46.99</v>
      </c>
      <c r="AB17" s="106">
        <f>+IFERROR((AA17/O17-1)*100,"-")</f>
        <v>33.229373405160189</v>
      </c>
    </row>
    <row r="18" spans="1:31" x14ac:dyDescent="0.25">
      <c r="A18" s="94" t="s">
        <v>17</v>
      </c>
      <c r="B18" s="130">
        <v>38.772717999999998</v>
      </c>
      <c r="C18" s="20">
        <v>36.524333999999982</v>
      </c>
      <c r="D18" s="20">
        <v>37.332293857142858</v>
      </c>
      <c r="E18" s="20">
        <v>32.306255999999998</v>
      </c>
      <c r="F18" s="20">
        <v>30.888189557142855</v>
      </c>
      <c r="G18" s="20">
        <v>28.223976699999998</v>
      </c>
      <c r="H18" s="20">
        <v>27.92113568571428</v>
      </c>
      <c r="I18" s="20">
        <v>24.518423499999997</v>
      </c>
      <c r="J18" s="20">
        <v>22.928001785714297</v>
      </c>
      <c r="K18" s="20">
        <v>29.565009100000001</v>
      </c>
      <c r="L18" s="20">
        <v>29.17148941999999</v>
      </c>
      <c r="M18" s="20">
        <v>31.930153889999996</v>
      </c>
      <c r="N18" s="130">
        <v>33.29</v>
      </c>
      <c r="O18" s="20">
        <v>32.17</v>
      </c>
      <c r="P18" s="20">
        <v>34.18</v>
      </c>
      <c r="Q18" s="20">
        <v>31.36</v>
      </c>
      <c r="R18" s="20">
        <v>33.25</v>
      </c>
      <c r="S18" s="20">
        <v>32.14</v>
      </c>
      <c r="T18" s="20">
        <v>32.1</v>
      </c>
      <c r="U18" s="20">
        <v>33.729999999999997</v>
      </c>
      <c r="V18" s="20">
        <v>27.05</v>
      </c>
      <c r="W18" s="20">
        <v>33.520000000000003</v>
      </c>
      <c r="X18" s="20">
        <v>33.58</v>
      </c>
      <c r="Y18" s="20">
        <v>33.1</v>
      </c>
      <c r="Z18" s="130">
        <v>38</v>
      </c>
      <c r="AA18" s="20">
        <v>43.39</v>
      </c>
      <c r="AB18" s="106">
        <f>+IFERROR((AA18/O18-1)*100,"-")</f>
        <v>34.877214796394142</v>
      </c>
    </row>
    <row r="19" spans="1:31" x14ac:dyDescent="0.25">
      <c r="A19" s="94" t="s">
        <v>18</v>
      </c>
      <c r="B19" s="130">
        <v>5.7058902060660941</v>
      </c>
      <c r="C19" s="20">
        <v>7.055353801437235</v>
      </c>
      <c r="D19" s="20">
        <v>7.0345146154018119</v>
      </c>
      <c r="E19" s="20">
        <v>7.7862397764303566</v>
      </c>
      <c r="F19" s="20">
        <v>6.5493488235517479</v>
      </c>
      <c r="G19" s="20">
        <v>5.3214755644663931</v>
      </c>
      <c r="H19" s="20">
        <v>6.7058379317574106</v>
      </c>
      <c r="I19" s="20">
        <v>6.5700456192160175</v>
      </c>
      <c r="J19" s="20">
        <v>6.924003381509376</v>
      </c>
      <c r="K19" s="20">
        <v>6.488956145098693</v>
      </c>
      <c r="L19" s="20">
        <v>6.7663898697587852</v>
      </c>
      <c r="M19" s="20">
        <v>6.5932907013329283</v>
      </c>
      <c r="N19" s="130">
        <v>2.8</v>
      </c>
      <c r="O19" s="20">
        <v>3.1</v>
      </c>
      <c r="P19" s="20">
        <v>3.2</v>
      </c>
      <c r="Q19" s="20">
        <v>3.6</v>
      </c>
      <c r="R19" s="20">
        <v>3.7</v>
      </c>
      <c r="S19" s="20">
        <v>4.0999999999999996</v>
      </c>
      <c r="T19" s="20">
        <v>4.25</v>
      </c>
      <c r="U19" s="20">
        <v>4.2</v>
      </c>
      <c r="V19" s="20">
        <v>4.3</v>
      </c>
      <c r="W19" s="20">
        <v>4.0999999999999996</v>
      </c>
      <c r="X19" s="20">
        <v>3.85</v>
      </c>
      <c r="Y19" s="20">
        <v>4.0999999999999996</v>
      </c>
      <c r="Z19" s="130">
        <v>3.1</v>
      </c>
      <c r="AA19" s="20">
        <v>3.6</v>
      </c>
      <c r="AB19" s="106">
        <f>+IFERROR((AA19/O19-1)*100,"-")</f>
        <v>16.129032258064523</v>
      </c>
    </row>
    <row r="20" spans="1:31" x14ac:dyDescent="0.25">
      <c r="A20" s="193" t="s">
        <v>235</v>
      </c>
      <c r="B20" s="192">
        <f t="shared" ref="B20:M20" si="13">SUM(B21:B22)</f>
        <v>688.40747799999997</v>
      </c>
      <c r="C20" s="27">
        <f t="shared" si="13"/>
        <v>76.954825999999997</v>
      </c>
      <c r="D20" s="27">
        <f t="shared" si="13"/>
        <v>23.111214500000003</v>
      </c>
      <c r="E20" s="27">
        <f t="shared" si="13"/>
        <v>1096.1330740000001</v>
      </c>
      <c r="F20" s="27">
        <f t="shared" si="13"/>
        <v>1646.507844</v>
      </c>
      <c r="G20" s="27">
        <f t="shared" si="13"/>
        <v>567.3024519999999</v>
      </c>
      <c r="H20" s="27">
        <f t="shared" si="13"/>
        <v>62.21040450000001</v>
      </c>
      <c r="I20" s="27">
        <f t="shared" si="13"/>
        <v>2.152965</v>
      </c>
      <c r="J20" s="27">
        <f t="shared" si="13"/>
        <v>0.80700200000000011</v>
      </c>
      <c r="K20" s="27">
        <f t="shared" si="13"/>
        <v>6.6172459999999997</v>
      </c>
      <c r="L20" s="27">
        <f t="shared" si="13"/>
        <v>868.17118259999984</v>
      </c>
      <c r="M20" s="27">
        <f t="shared" si="13"/>
        <v>1034.9506100000001</v>
      </c>
      <c r="N20" s="192">
        <f t="shared" ref="N20:Y20" si="14">SUM(N21:N22)</f>
        <v>301.85000000000002</v>
      </c>
      <c r="O20" s="27">
        <f t="shared" si="14"/>
        <v>32.9</v>
      </c>
      <c r="P20" s="27">
        <f t="shared" si="14"/>
        <v>0</v>
      </c>
      <c r="Q20" s="27">
        <f t="shared" si="14"/>
        <v>110.96</v>
      </c>
      <c r="R20" s="27">
        <f t="shared" si="14"/>
        <v>1049.27</v>
      </c>
      <c r="S20" s="27">
        <f t="shared" si="14"/>
        <v>679.15</v>
      </c>
      <c r="T20" s="27">
        <f t="shared" si="14"/>
        <v>200.05</v>
      </c>
      <c r="U20" s="27">
        <f t="shared" si="14"/>
        <v>3.51</v>
      </c>
      <c r="V20" s="27">
        <f t="shared" si="14"/>
        <v>7.0000000000000007E-2</v>
      </c>
      <c r="W20" s="27">
        <f t="shared" si="14"/>
        <v>2.1</v>
      </c>
      <c r="X20" s="27">
        <f t="shared" si="14"/>
        <v>701.84</v>
      </c>
      <c r="Y20" s="27">
        <f t="shared" si="14"/>
        <v>297.57</v>
      </c>
      <c r="Z20" s="192">
        <f t="shared" ref="Z20:AA20" si="15">SUM(Z21:Z22)</f>
        <v>5.22</v>
      </c>
      <c r="AA20" s="27">
        <f t="shared" si="15"/>
        <v>0</v>
      </c>
      <c r="AB20" s="454">
        <f>+IFERROR((AA20/O20-1)*100,"-")</f>
        <v>-100</v>
      </c>
    </row>
    <row r="21" spans="1:31" x14ac:dyDescent="0.25">
      <c r="A21" s="93" t="s">
        <v>21</v>
      </c>
      <c r="B21" s="115">
        <v>688.40684799999997</v>
      </c>
      <c r="C21" s="28">
        <v>76.954825999999997</v>
      </c>
      <c r="D21" s="28">
        <v>23.087324500000001</v>
      </c>
      <c r="E21" s="28">
        <v>1096.108144</v>
      </c>
      <c r="F21" s="28">
        <v>1646.507844</v>
      </c>
      <c r="G21" s="28">
        <v>567.3024519999999</v>
      </c>
      <c r="H21" s="28">
        <v>62.087235000000007</v>
      </c>
      <c r="I21" s="28">
        <v>1.907195</v>
      </c>
      <c r="J21" s="28">
        <v>0.80700200000000011</v>
      </c>
      <c r="K21" s="28">
        <v>6.5971760000000002</v>
      </c>
      <c r="L21" s="28">
        <v>868.17118259999984</v>
      </c>
      <c r="M21" s="28">
        <v>1034.9506100000001</v>
      </c>
      <c r="N21" s="115">
        <v>301.85000000000002</v>
      </c>
      <c r="O21" s="28">
        <v>32.9</v>
      </c>
      <c r="P21" s="28">
        <v>0</v>
      </c>
      <c r="Q21" s="28">
        <v>110.96</v>
      </c>
      <c r="R21" s="28">
        <v>1049.27</v>
      </c>
      <c r="S21" s="28">
        <v>679.15</v>
      </c>
      <c r="T21" s="28">
        <v>200.05</v>
      </c>
      <c r="U21" s="28">
        <v>3.51</v>
      </c>
      <c r="V21" s="28">
        <v>7.0000000000000007E-2</v>
      </c>
      <c r="W21" s="28">
        <v>2.1</v>
      </c>
      <c r="X21" s="28">
        <v>701.84</v>
      </c>
      <c r="Y21" s="28">
        <v>297.57</v>
      </c>
      <c r="Z21" s="115">
        <v>5.22</v>
      </c>
      <c r="AA21" s="28">
        <v>0</v>
      </c>
      <c r="AB21" s="106">
        <f>+IFERROR((AA21/O21-1)*100,"-")</f>
        <v>-100</v>
      </c>
    </row>
    <row r="22" spans="1:31" x14ac:dyDescent="0.25">
      <c r="A22" s="95" t="s">
        <v>22</v>
      </c>
      <c r="B22" s="107">
        <v>6.3000000000000003E-4</v>
      </c>
      <c r="C22" s="108">
        <v>0</v>
      </c>
      <c r="D22" s="108">
        <v>2.3890000000000002E-2</v>
      </c>
      <c r="E22" s="108">
        <v>2.4930000000000001E-2</v>
      </c>
      <c r="F22" s="108">
        <v>0</v>
      </c>
      <c r="G22" s="108">
        <v>0</v>
      </c>
      <c r="H22" s="108">
        <v>0.1231695</v>
      </c>
      <c r="I22" s="108">
        <v>0.24576999999999999</v>
      </c>
      <c r="J22" s="108">
        <v>0</v>
      </c>
      <c r="K22" s="108">
        <v>2.0070000000000001E-2</v>
      </c>
      <c r="L22" s="108">
        <v>0</v>
      </c>
      <c r="M22" s="108">
        <v>0</v>
      </c>
      <c r="N22" s="107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08">
        <v>0</v>
      </c>
      <c r="U22" s="108">
        <v>0</v>
      </c>
      <c r="V22" s="108">
        <v>0</v>
      </c>
      <c r="W22" s="108">
        <v>0</v>
      </c>
      <c r="X22" s="108">
        <v>0</v>
      </c>
      <c r="Y22" s="108">
        <v>0</v>
      </c>
      <c r="Z22" s="107">
        <v>0</v>
      </c>
      <c r="AA22" s="108">
        <v>0</v>
      </c>
      <c r="AB22" s="109" t="str">
        <f>+IFERROR((AA22/O22-1)*100,"-")</f>
        <v>-</v>
      </c>
    </row>
    <row r="23" spans="1:31" x14ac:dyDescent="0.25">
      <c r="A23" s="2" t="s">
        <v>23</v>
      </c>
    </row>
    <row r="24" spans="1:31" x14ac:dyDescent="0.25">
      <c r="A24" s="2" t="s">
        <v>232</v>
      </c>
      <c r="B24" s="299"/>
      <c r="C24" s="299"/>
    </row>
    <row r="25" spans="1:31" x14ac:dyDescent="0.25">
      <c r="A25" s="3" t="s">
        <v>207</v>
      </c>
      <c r="B25" s="299"/>
      <c r="C25" s="29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55"/>
      <c r="AE25" s="209"/>
    </row>
    <row r="26" spans="1:31" x14ac:dyDescent="0.25">
      <c r="B26" s="299"/>
      <c r="C26" s="299"/>
      <c r="V26" s="209"/>
      <c r="W26" s="209"/>
      <c r="X26" s="209"/>
      <c r="Y26" s="209"/>
      <c r="Z26" s="209"/>
      <c r="AA26" s="209"/>
      <c r="AB26" s="299"/>
      <c r="AC26" s="209"/>
      <c r="AD26" s="255"/>
      <c r="AE26" s="299"/>
    </row>
    <row r="27" spans="1:31" x14ac:dyDescent="0.25">
      <c r="A27" s="211"/>
      <c r="B27" s="299"/>
      <c r="C27" s="299"/>
      <c r="V27" s="209"/>
      <c r="W27" s="209"/>
      <c r="X27" s="209"/>
      <c r="Y27" s="209"/>
      <c r="Z27" s="209"/>
      <c r="AA27" s="209"/>
      <c r="AB27" s="299"/>
      <c r="AC27" s="209"/>
      <c r="AD27" s="255"/>
      <c r="AE27" s="299"/>
    </row>
    <row r="28" spans="1:31" x14ac:dyDescent="0.25">
      <c r="B28" s="299"/>
      <c r="C28" s="299"/>
      <c r="W28" s="498"/>
      <c r="X28" s="498"/>
      <c r="Y28" s="498"/>
      <c r="Z28" s="498"/>
      <c r="AA28" s="498"/>
      <c r="AB28" s="299"/>
      <c r="AC28" s="299"/>
      <c r="AD28" s="299"/>
      <c r="AE28" s="299"/>
    </row>
    <row r="29" spans="1:31" x14ac:dyDescent="0.25">
      <c r="B29" s="299"/>
      <c r="C29" s="299"/>
      <c r="AB29" s="299"/>
      <c r="AC29" s="299"/>
      <c r="AD29" s="299"/>
      <c r="AE29" s="299"/>
    </row>
    <row r="30" spans="1:31" x14ac:dyDescent="0.25">
      <c r="B30" s="299"/>
      <c r="C30" s="299"/>
      <c r="AB30" s="299"/>
      <c r="AC30" s="299"/>
      <c r="AD30" s="299"/>
      <c r="AE30" s="299"/>
    </row>
    <row r="31" spans="1:31" x14ac:dyDescent="0.25">
      <c r="B31" s="299"/>
      <c r="C31" s="299"/>
      <c r="AB31" s="299"/>
      <c r="AC31" s="299"/>
      <c r="AD31" s="299"/>
      <c r="AE31" s="299"/>
    </row>
    <row r="32" spans="1:31" x14ac:dyDescent="0.25">
      <c r="B32" s="299"/>
      <c r="C32" s="299"/>
      <c r="V32" s="209"/>
      <c r="W32" s="209"/>
      <c r="X32" s="209"/>
      <c r="Y32" s="209"/>
      <c r="Z32" s="209"/>
      <c r="AA32" s="209"/>
      <c r="AB32" s="299"/>
      <c r="AC32" s="209"/>
      <c r="AD32" s="255"/>
      <c r="AE32" s="299"/>
    </row>
    <row r="33" spans="2:31" x14ac:dyDescent="0.25">
      <c r="B33" s="299"/>
      <c r="C33" s="299"/>
      <c r="V33" s="210"/>
      <c r="W33" s="210"/>
      <c r="X33" s="210"/>
      <c r="Y33" s="210"/>
      <c r="Z33" s="210"/>
      <c r="AA33" s="210"/>
      <c r="AB33" s="210"/>
      <c r="AC33" s="302"/>
      <c r="AD33" s="299"/>
      <c r="AE33" s="299"/>
    </row>
    <row r="34" spans="2:31" x14ac:dyDescent="0.25">
      <c r="B34" s="299"/>
      <c r="C34" s="299"/>
      <c r="V34" s="210"/>
      <c r="W34" s="210"/>
      <c r="X34" s="210"/>
      <c r="Y34" s="210"/>
      <c r="Z34" s="210"/>
      <c r="AA34" s="210"/>
      <c r="AB34" s="210"/>
      <c r="AC34" s="302"/>
    </row>
    <row r="35" spans="2:31" x14ac:dyDescent="0.25">
      <c r="C35" s="309"/>
      <c r="D35" s="208"/>
      <c r="V35" s="210"/>
      <c r="W35" s="210"/>
      <c r="X35" s="210"/>
      <c r="Y35" s="210"/>
      <c r="Z35" s="210"/>
      <c r="AA35" s="210"/>
      <c r="AB35" s="210"/>
      <c r="AC35" s="302"/>
    </row>
    <row r="36" spans="2:31" x14ac:dyDescent="0.25">
      <c r="C36" s="309"/>
      <c r="V36" s="210"/>
      <c r="W36" s="210"/>
      <c r="X36" s="210"/>
      <c r="Y36" s="210"/>
      <c r="Z36" s="210"/>
      <c r="AA36" s="210"/>
      <c r="AB36" s="210"/>
      <c r="AC36" s="302"/>
    </row>
    <row r="37" spans="2:31" x14ac:dyDescent="0.25">
      <c r="C37" s="309"/>
      <c r="D37" s="209"/>
      <c r="V37" s="209"/>
      <c r="W37" s="209"/>
      <c r="X37" s="209"/>
      <c r="Y37" s="209"/>
      <c r="Z37" s="209"/>
      <c r="AA37" s="209"/>
      <c r="AC37" s="209"/>
      <c r="AD37" s="255"/>
    </row>
    <row r="38" spans="2:31" x14ac:dyDescent="0.25">
      <c r="C38" s="309"/>
    </row>
    <row r="39" spans="2:31" x14ac:dyDescent="0.25">
      <c r="C39" s="309"/>
      <c r="D39" s="209"/>
      <c r="E39" s="208"/>
      <c r="V39" s="210"/>
      <c r="W39" s="210"/>
      <c r="X39" s="210"/>
      <c r="Y39" s="210"/>
      <c r="Z39" s="210"/>
      <c r="AA39" s="210"/>
      <c r="AB39" s="210"/>
      <c r="AC39" s="302"/>
    </row>
    <row r="40" spans="2:31" x14ac:dyDescent="0.25">
      <c r="C40" s="309"/>
      <c r="D40" s="208"/>
    </row>
    <row r="41" spans="2:31" x14ac:dyDescent="0.25">
      <c r="C41" s="309"/>
      <c r="D41" s="208"/>
    </row>
    <row r="42" spans="2:31" x14ac:dyDescent="0.25">
      <c r="C42" s="309"/>
    </row>
  </sheetData>
  <mergeCells count="4">
    <mergeCell ref="N6:Y6"/>
    <mergeCell ref="Z6:AB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showGridLines="0" zoomScaleNormal="100" workbookViewId="0">
      <pane xSplit="1" ySplit="7" topLeftCell="N8" activePane="bottomRight" state="frozen"/>
      <selection activeCell="AG8" sqref="AG8"/>
      <selection pane="topRight" activeCell="AG8" sqref="AG8"/>
      <selection pane="bottomLeft" activeCell="AG8" sqref="AG8"/>
      <selection pane="bottomRight" activeCell="T18" sqref="T18"/>
    </sheetView>
  </sheetViews>
  <sheetFormatPr baseColWidth="10" defaultRowHeight="15" x14ac:dyDescent="0.25"/>
  <cols>
    <col min="2" max="2" width="9" customWidth="1"/>
    <col min="3" max="3" width="9" style="286" customWidth="1"/>
    <col min="4" max="27" width="9" style="299" customWidth="1"/>
    <col min="28" max="28" width="12" customWidth="1"/>
  </cols>
  <sheetData>
    <row r="1" spans="1:38" x14ac:dyDescent="0.25">
      <c r="A1" s="29" t="s">
        <v>199</v>
      </c>
    </row>
    <row r="3" spans="1:38" x14ac:dyDescent="0.25">
      <c r="A3" s="14" t="s">
        <v>137</v>
      </c>
    </row>
    <row r="4" spans="1:38" x14ac:dyDescent="0.25">
      <c r="A4" s="57" t="s">
        <v>261</v>
      </c>
    </row>
    <row r="5" spans="1:38" x14ac:dyDescent="0.25">
      <c r="A5" s="134" t="s">
        <v>214</v>
      </c>
    </row>
    <row r="6" spans="1:38" x14ac:dyDescent="0.25">
      <c r="A6" s="599" t="s">
        <v>131</v>
      </c>
      <c r="B6" s="556">
        <v>2018</v>
      </c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6">
        <v>2019</v>
      </c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6">
        <v>2020</v>
      </c>
      <c r="AA6" s="557"/>
      <c r="AB6" s="558"/>
      <c r="AC6" s="299"/>
      <c r="AD6" s="299"/>
      <c r="AE6" s="299"/>
    </row>
    <row r="7" spans="1:38" ht="38.25" x14ac:dyDescent="0.25">
      <c r="A7" s="585"/>
      <c r="B7" s="444" t="s">
        <v>1</v>
      </c>
      <c r="C7" s="444" t="s">
        <v>2</v>
      </c>
      <c r="D7" s="444" t="s">
        <v>3</v>
      </c>
      <c r="E7" s="444" t="s">
        <v>4</v>
      </c>
      <c r="F7" s="444" t="s">
        <v>5</v>
      </c>
      <c r="G7" s="444" t="s">
        <v>6</v>
      </c>
      <c r="H7" s="444" t="s">
        <v>7</v>
      </c>
      <c r="I7" s="444" t="s">
        <v>8</v>
      </c>
      <c r="J7" s="444" t="s">
        <v>9</v>
      </c>
      <c r="K7" s="444" t="s">
        <v>10</v>
      </c>
      <c r="L7" s="444" t="s">
        <v>11</v>
      </c>
      <c r="M7" s="447" t="s">
        <v>12</v>
      </c>
      <c r="N7" s="422" t="s">
        <v>1</v>
      </c>
      <c r="O7" s="422" t="s">
        <v>2</v>
      </c>
      <c r="P7" s="422" t="s">
        <v>3</v>
      </c>
      <c r="Q7" s="422" t="s">
        <v>4</v>
      </c>
      <c r="R7" s="422" t="s">
        <v>5</v>
      </c>
      <c r="S7" s="422" t="s">
        <v>6</v>
      </c>
      <c r="T7" s="422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2" t="s">
        <v>12</v>
      </c>
      <c r="Z7" s="531" t="s">
        <v>1</v>
      </c>
      <c r="AA7" s="531" t="s">
        <v>2</v>
      </c>
      <c r="AB7" s="531" t="s">
        <v>279</v>
      </c>
      <c r="AC7" s="299"/>
      <c r="AD7" s="299"/>
      <c r="AE7" s="299"/>
    </row>
    <row r="8" spans="1:38" x14ac:dyDescent="0.25">
      <c r="A8" s="93" t="s">
        <v>31</v>
      </c>
      <c r="B8" s="89">
        <v>6.54</v>
      </c>
      <c r="C8" s="28">
        <v>6.19</v>
      </c>
      <c r="D8" s="28">
        <v>4.03</v>
      </c>
      <c r="E8" s="28">
        <v>5.4</v>
      </c>
      <c r="F8" s="28">
        <v>6.17</v>
      </c>
      <c r="G8" s="28">
        <v>6.57</v>
      </c>
      <c r="H8" s="28">
        <v>6.55</v>
      </c>
      <c r="I8" s="28">
        <v>8.23</v>
      </c>
      <c r="J8" s="28">
        <v>9.7100000000000009</v>
      </c>
      <c r="K8" s="28">
        <v>7.51</v>
      </c>
      <c r="L8" s="28">
        <v>3.67</v>
      </c>
      <c r="M8" s="28">
        <v>4.2300000000000004</v>
      </c>
      <c r="N8" s="115">
        <v>4.41</v>
      </c>
      <c r="O8" s="28">
        <f>+VLOOKUP(A8,[3]V_Precios!$B$8:$D$17,3,FALSE)</f>
        <v>3.47</v>
      </c>
      <c r="P8" s="28">
        <v>3.12</v>
      </c>
      <c r="Q8" s="28">
        <v>3.46</v>
      </c>
      <c r="R8" s="28">
        <v>3.7</v>
      </c>
      <c r="S8" s="28">
        <v>6.13</v>
      </c>
      <c r="T8" s="28">
        <v>7.29</v>
      </c>
      <c r="U8" s="28">
        <v>8.02</v>
      </c>
      <c r="V8" s="28">
        <v>9.17</v>
      </c>
      <c r="W8" s="28">
        <v>5.8</v>
      </c>
      <c r="X8" s="28">
        <v>3.52</v>
      </c>
      <c r="Y8" s="28">
        <v>3.09</v>
      </c>
      <c r="Z8" s="115">
        <v>3.11</v>
      </c>
      <c r="AA8" s="28">
        <v>2.5</v>
      </c>
      <c r="AB8" s="171">
        <f>+IFERROR((AA8/Z8-1)*100,"-")</f>
        <v>-19.614147909967837</v>
      </c>
      <c r="AC8" s="299"/>
      <c r="AD8" s="299"/>
      <c r="AE8" s="299"/>
      <c r="AF8" s="240"/>
      <c r="AG8" s="240"/>
      <c r="AH8" s="240"/>
      <c r="AI8" s="240"/>
      <c r="AJ8" s="240"/>
      <c r="AK8" s="240"/>
    </row>
    <row r="9" spans="1:38" x14ac:dyDescent="0.25">
      <c r="A9" s="149" t="s">
        <v>32</v>
      </c>
      <c r="B9" s="89">
        <v>4.3899999999999997</v>
      </c>
      <c r="C9" s="231">
        <v>4.6500000000000004</v>
      </c>
      <c r="D9" s="231">
        <v>3.6</v>
      </c>
      <c r="E9" s="231">
        <v>3.16</v>
      </c>
      <c r="F9" s="231">
        <v>3.72</v>
      </c>
      <c r="G9" s="231">
        <v>3.92</v>
      </c>
      <c r="H9" s="231">
        <v>3.61</v>
      </c>
      <c r="I9" s="231">
        <v>3.84</v>
      </c>
      <c r="J9" s="231">
        <v>4.9800000000000004</v>
      </c>
      <c r="K9" s="231">
        <v>4.41</v>
      </c>
      <c r="L9" s="231">
        <v>3.74</v>
      </c>
      <c r="M9" s="231">
        <v>3</v>
      </c>
      <c r="N9" s="144">
        <v>3.9</v>
      </c>
      <c r="O9" s="231">
        <f>+VLOOKUP(A9,[3]V_Precios!$B$8:$D$17,3,FALSE)</f>
        <v>2.82</v>
      </c>
      <c r="P9" s="28">
        <v>2.74</v>
      </c>
      <c r="Q9" s="28">
        <v>4.5999999999999996</v>
      </c>
      <c r="R9" s="28">
        <v>5.63</v>
      </c>
      <c r="S9" s="28">
        <v>4.8600000000000003</v>
      </c>
      <c r="T9" s="28">
        <v>5.37</v>
      </c>
      <c r="U9" s="28">
        <v>5.03</v>
      </c>
      <c r="V9" s="28">
        <v>3.33</v>
      </c>
      <c r="W9" s="28">
        <v>5.62</v>
      </c>
      <c r="X9" s="28">
        <v>5.12</v>
      </c>
      <c r="Y9" s="28">
        <v>3.8</v>
      </c>
      <c r="Z9" s="115">
        <v>3.34</v>
      </c>
      <c r="AA9" s="28">
        <v>2.65</v>
      </c>
      <c r="AB9" s="171">
        <f>+IFERROR((AA9/Z9-1)*100,"-")</f>
        <v>-20.658682634730539</v>
      </c>
      <c r="AC9" s="299"/>
      <c r="AD9" s="299"/>
      <c r="AE9" s="299"/>
      <c r="AF9" s="240"/>
      <c r="AG9" s="240"/>
      <c r="AH9" s="240"/>
      <c r="AI9" s="240"/>
      <c r="AJ9" s="240"/>
      <c r="AK9" s="240"/>
    </row>
    <row r="10" spans="1:38" x14ac:dyDescent="0.25">
      <c r="A10" s="149" t="s">
        <v>52</v>
      </c>
      <c r="B10" s="89">
        <v>9.67</v>
      </c>
      <c r="C10" s="28">
        <v>9.7100000000000009</v>
      </c>
      <c r="D10" s="28">
        <v>9.75</v>
      </c>
      <c r="E10" s="28">
        <v>9.52</v>
      </c>
      <c r="F10" s="28">
        <v>11.43</v>
      </c>
      <c r="G10" s="28">
        <v>11.76</v>
      </c>
      <c r="H10" s="28">
        <v>10.34</v>
      </c>
      <c r="I10" s="28">
        <v>11.08</v>
      </c>
      <c r="J10" s="28">
        <v>11.11</v>
      </c>
      <c r="K10" s="28">
        <v>8.7100000000000009</v>
      </c>
      <c r="L10" s="28">
        <v>10.26</v>
      </c>
      <c r="M10" s="28">
        <v>7.85</v>
      </c>
      <c r="N10" s="115">
        <v>9.23</v>
      </c>
      <c r="O10" s="28">
        <f>+VLOOKUP(A10,[3]V_Precios!$B$8:$D$17,3,FALSE)</f>
        <v>9.18</v>
      </c>
      <c r="P10" s="28">
        <v>9.02</v>
      </c>
      <c r="Q10" s="28">
        <v>11.9</v>
      </c>
      <c r="R10" s="28">
        <v>12.42</v>
      </c>
      <c r="S10" s="28">
        <v>13.82</v>
      </c>
      <c r="T10" s="28">
        <v>11.71</v>
      </c>
      <c r="U10" s="28">
        <v>12.5</v>
      </c>
      <c r="V10" s="28">
        <v>12.29</v>
      </c>
      <c r="W10" s="28">
        <v>11.38</v>
      </c>
      <c r="X10" s="28">
        <v>10.47</v>
      </c>
      <c r="Y10" s="28">
        <v>9.11</v>
      </c>
      <c r="Z10" s="115">
        <v>10.97</v>
      </c>
      <c r="AA10" s="28">
        <v>10.92</v>
      </c>
      <c r="AB10" s="171">
        <f>+IFERROR((AA10/Z10-1)*100,"-")</f>
        <v>-0.45578851412945154</v>
      </c>
      <c r="AC10" s="299"/>
      <c r="AD10" s="299"/>
      <c r="AE10" s="299"/>
      <c r="AF10" s="240"/>
      <c r="AG10" s="240"/>
      <c r="AH10" s="240"/>
      <c r="AI10" s="240"/>
      <c r="AJ10" s="240"/>
      <c r="AK10" s="240"/>
    </row>
    <row r="11" spans="1:38" x14ac:dyDescent="0.25">
      <c r="A11" s="149" t="s">
        <v>34</v>
      </c>
      <c r="B11" s="89">
        <v>6.2</v>
      </c>
      <c r="C11" s="28">
        <v>6.66</v>
      </c>
      <c r="D11" s="28">
        <v>6.03</v>
      </c>
      <c r="E11" s="28">
        <v>5.74</v>
      </c>
      <c r="F11" s="28">
        <v>5.29</v>
      </c>
      <c r="G11" s="28">
        <v>5.04</v>
      </c>
      <c r="H11" s="28">
        <v>6.25</v>
      </c>
      <c r="I11" s="28">
        <v>4.05</v>
      </c>
      <c r="J11" s="28">
        <v>5.73</v>
      </c>
      <c r="K11" s="28">
        <v>4.34</v>
      </c>
      <c r="L11" s="28">
        <v>4.66</v>
      </c>
      <c r="M11" s="28">
        <v>3.84</v>
      </c>
      <c r="N11" s="115">
        <v>4.01</v>
      </c>
      <c r="O11" s="28">
        <f>+VLOOKUP(A11,[3]V_Precios!$B$8:$D$17,3,FALSE)</f>
        <v>3.29</v>
      </c>
      <c r="P11" s="28">
        <v>3.88</v>
      </c>
      <c r="Q11" s="28">
        <v>5.42</v>
      </c>
      <c r="R11" s="28">
        <v>4.8499999999999996</v>
      </c>
      <c r="S11" s="28">
        <v>4.0999999999999996</v>
      </c>
      <c r="T11" s="28">
        <v>3.54</v>
      </c>
      <c r="U11" s="28">
        <v>3.2</v>
      </c>
      <c r="V11" s="28">
        <v>3.9</v>
      </c>
      <c r="W11" s="28">
        <v>3.91</v>
      </c>
      <c r="X11" s="28">
        <v>4.42</v>
      </c>
      <c r="Y11" s="28">
        <v>5</v>
      </c>
      <c r="Z11" s="115">
        <v>3.39</v>
      </c>
      <c r="AA11" s="28">
        <v>2.33</v>
      </c>
      <c r="AB11" s="171">
        <f>+IFERROR((AA11/Z11-1)*100,"-")</f>
        <v>-31.268436578171087</v>
      </c>
      <c r="AC11" s="299"/>
      <c r="AD11" s="299"/>
      <c r="AE11" s="299"/>
      <c r="AF11" s="240"/>
      <c r="AG11" s="240"/>
      <c r="AH11" s="240"/>
      <c r="AI11" s="240"/>
      <c r="AJ11" s="240"/>
      <c r="AK11" s="240"/>
    </row>
    <row r="12" spans="1:38" x14ac:dyDescent="0.25">
      <c r="A12" s="149" t="s">
        <v>48</v>
      </c>
      <c r="B12" s="89">
        <v>5.71</v>
      </c>
      <c r="C12" s="28">
        <v>5.71</v>
      </c>
      <c r="D12" s="28">
        <v>5</v>
      </c>
      <c r="E12" s="28">
        <v>5.17</v>
      </c>
      <c r="F12" s="28">
        <v>4.92</v>
      </c>
      <c r="G12" s="28">
        <v>4.63</v>
      </c>
      <c r="H12" s="28">
        <v>4.96</v>
      </c>
      <c r="I12" s="28">
        <v>5.24</v>
      </c>
      <c r="J12" s="28">
        <v>5.73</v>
      </c>
      <c r="K12" s="28">
        <v>4.5</v>
      </c>
      <c r="L12" s="28">
        <v>5.29</v>
      </c>
      <c r="M12" s="28">
        <v>4.45</v>
      </c>
      <c r="N12" s="115">
        <v>3.6</v>
      </c>
      <c r="O12" s="28">
        <f>+VLOOKUP(A12,[3]V_Precios!$B$8:$D$17,3,FALSE)</f>
        <v>3.41</v>
      </c>
      <c r="P12" s="28">
        <v>3.46</v>
      </c>
      <c r="Q12" s="28">
        <v>4.05</v>
      </c>
      <c r="R12" s="28">
        <v>4.6100000000000003</v>
      </c>
      <c r="S12" s="28">
        <v>5.44</v>
      </c>
      <c r="T12" s="28">
        <v>4.9800000000000004</v>
      </c>
      <c r="U12" s="28">
        <v>4.59</v>
      </c>
      <c r="V12" s="28">
        <v>3.44</v>
      </c>
      <c r="W12" s="28">
        <v>5.54</v>
      </c>
      <c r="X12" s="28">
        <v>4.46</v>
      </c>
      <c r="Y12" s="28">
        <v>3.72</v>
      </c>
      <c r="Z12" s="115">
        <v>3.49</v>
      </c>
      <c r="AA12" s="28">
        <v>3.49</v>
      </c>
      <c r="AB12" s="171">
        <f>+IFERROR((AA12/Z12-1)*100,"-")</f>
        <v>0</v>
      </c>
      <c r="AC12" s="299"/>
      <c r="AD12" s="299"/>
      <c r="AE12" s="299"/>
      <c r="AF12" s="240"/>
      <c r="AG12" s="240"/>
      <c r="AH12" s="240"/>
      <c r="AI12" s="240"/>
      <c r="AJ12" s="240"/>
      <c r="AK12" s="240"/>
    </row>
    <row r="13" spans="1:38" x14ac:dyDescent="0.25">
      <c r="A13" s="149" t="s">
        <v>56</v>
      </c>
      <c r="B13" s="89">
        <v>3.44</v>
      </c>
      <c r="C13" s="28">
        <v>3.38</v>
      </c>
      <c r="D13" s="28">
        <v>2.77</v>
      </c>
      <c r="E13" s="28">
        <v>2.97</v>
      </c>
      <c r="F13" s="28">
        <v>3</v>
      </c>
      <c r="G13" s="28">
        <v>2.48</v>
      </c>
      <c r="H13" s="28">
        <v>2.68</v>
      </c>
      <c r="I13" s="28">
        <v>3.12</v>
      </c>
      <c r="J13" s="28">
        <v>3.43</v>
      </c>
      <c r="K13" s="28">
        <v>2.48</v>
      </c>
      <c r="L13" s="28">
        <v>2.86</v>
      </c>
      <c r="M13" s="28">
        <v>3</v>
      </c>
      <c r="N13" s="115">
        <v>2.75</v>
      </c>
      <c r="O13" s="28">
        <f>+VLOOKUP(A13,[3]V_Precios!$B$8:$D$17,3,FALSE)</f>
        <v>2.34</v>
      </c>
      <c r="P13" s="28">
        <v>2.21</v>
      </c>
      <c r="Q13" s="28">
        <v>4</v>
      </c>
      <c r="R13" s="28">
        <v>2</v>
      </c>
      <c r="S13" s="28">
        <v>3.89</v>
      </c>
      <c r="T13" s="28">
        <v>3.09</v>
      </c>
      <c r="U13" s="28">
        <v>2.65</v>
      </c>
      <c r="V13" s="28">
        <v>2</v>
      </c>
      <c r="W13" s="28">
        <v>3.11</v>
      </c>
      <c r="X13" s="28">
        <v>2.9</v>
      </c>
      <c r="Y13" s="28">
        <v>2.67</v>
      </c>
      <c r="Z13" s="115">
        <v>3.03</v>
      </c>
      <c r="AA13" s="28">
        <v>2.56</v>
      </c>
      <c r="AB13" s="171">
        <f>+IFERROR((AA13/Z13-1)*100,"-")</f>
        <v>-15.5115511551155</v>
      </c>
      <c r="AC13" s="299"/>
      <c r="AD13" s="299"/>
      <c r="AE13" s="299"/>
      <c r="AF13" s="240"/>
      <c r="AG13" s="240"/>
      <c r="AH13" s="240"/>
      <c r="AI13" s="240"/>
      <c r="AJ13" s="240"/>
      <c r="AK13" s="240"/>
    </row>
    <row r="14" spans="1:38" x14ac:dyDescent="0.25">
      <c r="A14" s="149" t="s">
        <v>43</v>
      </c>
      <c r="B14" s="89">
        <v>3.3</v>
      </c>
      <c r="C14" s="28">
        <v>3.1</v>
      </c>
      <c r="D14" s="28">
        <v>2.41</v>
      </c>
      <c r="E14" s="28">
        <v>2.29</v>
      </c>
      <c r="F14" s="28">
        <v>2.12</v>
      </c>
      <c r="G14" s="28">
        <v>2.19</v>
      </c>
      <c r="H14" s="28">
        <v>2.7</v>
      </c>
      <c r="I14" s="28">
        <v>2.79</v>
      </c>
      <c r="J14" s="28">
        <v>3.78</v>
      </c>
      <c r="K14" s="28">
        <v>2.2799999999999998</v>
      </c>
      <c r="L14" s="28">
        <v>2.67</v>
      </c>
      <c r="M14" s="28">
        <v>2.42</v>
      </c>
      <c r="N14" s="115">
        <v>2.1</v>
      </c>
      <c r="O14" s="28">
        <f>+VLOOKUP(A14,[3]V_Precios!$B$8:$D$17,3,FALSE)</f>
        <v>2.0699999999999998</v>
      </c>
      <c r="P14" s="28">
        <v>2.0499999999999998</v>
      </c>
      <c r="Q14" s="28">
        <v>2.7</v>
      </c>
      <c r="R14" s="28">
        <v>2.4500000000000002</v>
      </c>
      <c r="S14" s="28">
        <v>3.54</v>
      </c>
      <c r="T14" s="28">
        <v>2.66</v>
      </c>
      <c r="U14" s="28">
        <v>2.56</v>
      </c>
      <c r="V14" s="28">
        <v>2.5299999999999998</v>
      </c>
      <c r="W14" s="28">
        <v>3.85</v>
      </c>
      <c r="X14" s="28">
        <v>3.75</v>
      </c>
      <c r="Y14" s="28">
        <v>3.29</v>
      </c>
      <c r="Z14" s="115">
        <v>2.61</v>
      </c>
      <c r="AA14" s="28">
        <v>2.97</v>
      </c>
      <c r="AB14" s="171">
        <f>+IFERROR((AA14/Z14-1)*100,"-")</f>
        <v>13.793103448275868</v>
      </c>
      <c r="AC14" s="299"/>
      <c r="AD14" s="299"/>
      <c r="AE14" s="299"/>
      <c r="AF14" s="240"/>
      <c r="AG14" s="240"/>
      <c r="AH14" s="240"/>
      <c r="AI14" s="240"/>
      <c r="AJ14" s="240"/>
      <c r="AK14" s="240"/>
    </row>
    <row r="15" spans="1:38" s="212" customFormat="1" x14ac:dyDescent="0.25">
      <c r="A15" s="227" t="s">
        <v>49</v>
      </c>
      <c r="B15" s="89">
        <v>8.8800000000000008</v>
      </c>
      <c r="C15" s="28">
        <v>8.9499999999999993</v>
      </c>
      <c r="D15" s="28">
        <v>6.25</v>
      </c>
      <c r="E15" s="28">
        <v>9.18</v>
      </c>
      <c r="F15" s="28">
        <v>7.77</v>
      </c>
      <c r="G15" s="28">
        <v>7.08</v>
      </c>
      <c r="H15" s="28">
        <v>8.6300000000000008</v>
      </c>
      <c r="I15" s="28">
        <v>9.67</v>
      </c>
      <c r="J15" s="28">
        <v>10.6</v>
      </c>
      <c r="K15" s="28">
        <v>8.1999999999999993</v>
      </c>
      <c r="L15" s="28">
        <v>0</v>
      </c>
      <c r="M15" s="28">
        <v>0</v>
      </c>
      <c r="N15" s="115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115">
        <v>0</v>
      </c>
      <c r="AA15" s="28">
        <v>0</v>
      </c>
      <c r="AB15" s="171" t="str">
        <f>+IFERROR((AA15/Z15-1)*100,"-")</f>
        <v>-</v>
      </c>
      <c r="AD15" s="299"/>
      <c r="AG15" s="240"/>
      <c r="AH15" s="240"/>
      <c r="AI15" s="240"/>
      <c r="AJ15" s="240"/>
      <c r="AK15" s="240"/>
      <c r="AL15"/>
    </row>
    <row r="16" spans="1:38" x14ac:dyDescent="0.25">
      <c r="A16" s="149" t="s">
        <v>44</v>
      </c>
      <c r="B16" s="89">
        <v>5.69</v>
      </c>
      <c r="C16" s="28">
        <v>6.92</v>
      </c>
      <c r="D16" s="28">
        <v>11.69</v>
      </c>
      <c r="E16" s="28">
        <v>7.24</v>
      </c>
      <c r="F16" s="28">
        <v>5.34</v>
      </c>
      <c r="G16" s="28">
        <v>3.67</v>
      </c>
      <c r="H16" s="28">
        <v>6.15</v>
      </c>
      <c r="I16" s="28">
        <v>5.89</v>
      </c>
      <c r="J16" s="325">
        <v>6.06</v>
      </c>
      <c r="K16" s="325">
        <v>4.0999999999999996</v>
      </c>
      <c r="L16" s="28">
        <v>4.4800000000000004</v>
      </c>
      <c r="M16" s="28">
        <v>6.35</v>
      </c>
      <c r="N16" s="115">
        <v>6.39</v>
      </c>
      <c r="O16" s="28">
        <f>+VLOOKUP(A16,[3]V_Precios!$B$8:$D$17,3,FALSE)</f>
        <v>6.6</v>
      </c>
      <c r="P16" s="28">
        <v>6.45</v>
      </c>
      <c r="Q16" s="28">
        <v>5.33</v>
      </c>
      <c r="R16" s="28">
        <v>4.5599999999999996</v>
      </c>
      <c r="S16" s="28">
        <v>5.42</v>
      </c>
      <c r="T16" s="28">
        <v>4.8099999999999996</v>
      </c>
      <c r="U16" s="28">
        <v>3.92</v>
      </c>
      <c r="V16" s="28">
        <v>4.5999999999999996</v>
      </c>
      <c r="W16" s="28">
        <v>5.43</v>
      </c>
      <c r="X16" s="28">
        <v>5.75</v>
      </c>
      <c r="Y16" s="28">
        <v>4.5</v>
      </c>
      <c r="Z16" s="115">
        <v>4.47</v>
      </c>
      <c r="AA16" s="28">
        <v>4.4400000000000004</v>
      </c>
      <c r="AB16" s="171">
        <f>+IFERROR((AA16/Z16-1)*100,"-")</f>
        <v>-0.67114093959730337</v>
      </c>
      <c r="AC16" s="299"/>
      <c r="AD16" s="299"/>
      <c r="AE16" s="299"/>
      <c r="AG16" s="240"/>
      <c r="AH16" s="240"/>
      <c r="AI16" s="240"/>
      <c r="AJ16" s="240"/>
      <c r="AK16" s="240"/>
    </row>
    <row r="17" spans="1:38" x14ac:dyDescent="0.25">
      <c r="A17" s="239" t="s">
        <v>45</v>
      </c>
      <c r="B17" s="89">
        <v>9.7799999999999994</v>
      </c>
      <c r="C17" s="28">
        <v>8.42</v>
      </c>
      <c r="D17" s="28">
        <v>8.5500000000000007</v>
      </c>
      <c r="E17" s="28">
        <v>14.2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5.0599999999999996</v>
      </c>
      <c r="L17" s="331">
        <v>6.08</v>
      </c>
      <c r="M17" s="331">
        <v>5.9</v>
      </c>
      <c r="N17" s="370">
        <v>5.75</v>
      </c>
      <c r="O17" s="331">
        <f>+VLOOKUP(A17,[3]V_Precios!$B$8:$D$17,3,FALSE)</f>
        <v>5.84</v>
      </c>
      <c r="P17" s="28">
        <v>7.69</v>
      </c>
      <c r="Q17" s="28">
        <v>12.07</v>
      </c>
      <c r="R17" s="28">
        <v>0</v>
      </c>
      <c r="S17" s="28">
        <v>8.8000000000000007</v>
      </c>
      <c r="T17" s="28">
        <v>0</v>
      </c>
      <c r="U17" s="28">
        <v>0</v>
      </c>
      <c r="V17" s="28">
        <v>0</v>
      </c>
      <c r="W17" s="28">
        <v>9.33</v>
      </c>
      <c r="X17" s="28">
        <v>7.15</v>
      </c>
      <c r="Y17" s="28">
        <v>5</v>
      </c>
      <c r="Z17" s="115">
        <v>4.66</v>
      </c>
      <c r="AA17" s="28">
        <v>5.99</v>
      </c>
      <c r="AB17" s="171">
        <f>+IFERROR((AA17/Z17-1)*100,"-")</f>
        <v>28.540772532188853</v>
      </c>
      <c r="AC17" s="299"/>
      <c r="AD17" s="299"/>
      <c r="AE17" s="299"/>
      <c r="AF17" s="240"/>
      <c r="AG17" s="240"/>
      <c r="AH17" s="240"/>
      <c r="AI17" s="240"/>
      <c r="AJ17" s="240"/>
      <c r="AK17" s="240"/>
      <c r="AL17" s="241"/>
    </row>
    <row r="18" spans="1:38" x14ac:dyDescent="0.25">
      <c r="A18" s="95" t="s">
        <v>36</v>
      </c>
      <c r="B18" s="90">
        <v>5.37</v>
      </c>
      <c r="C18" s="108">
        <v>6.8</v>
      </c>
      <c r="D18" s="108">
        <v>3.24</v>
      </c>
      <c r="E18" s="108">
        <v>2.9</v>
      </c>
      <c r="F18" s="108">
        <v>2.82</v>
      </c>
      <c r="G18" s="108">
        <v>2.64</v>
      </c>
      <c r="H18" s="108">
        <v>4.82</v>
      </c>
      <c r="I18" s="108">
        <v>5.0599999999999996</v>
      </c>
      <c r="J18" s="108">
        <v>6.2</v>
      </c>
      <c r="K18" s="108">
        <v>6.05</v>
      </c>
      <c r="L18" s="108">
        <v>6.64</v>
      </c>
      <c r="M18" s="108">
        <v>9.3000000000000007</v>
      </c>
      <c r="N18" s="107">
        <v>3.92</v>
      </c>
      <c r="O18" s="108">
        <f>+VLOOKUP(A18,[3]V_Precios!$B$8:$D$17,3,FALSE)</f>
        <v>3.32</v>
      </c>
      <c r="P18" s="108">
        <v>3.1</v>
      </c>
      <c r="Q18" s="108">
        <v>3.86</v>
      </c>
      <c r="R18" s="108">
        <v>3.79</v>
      </c>
      <c r="S18" s="108">
        <v>4.66</v>
      </c>
      <c r="T18" s="108">
        <v>2.5</v>
      </c>
      <c r="U18" s="108">
        <v>2.68</v>
      </c>
      <c r="V18" s="108">
        <v>2.31</v>
      </c>
      <c r="W18" s="108">
        <v>3.83</v>
      </c>
      <c r="X18" s="108">
        <v>3.98</v>
      </c>
      <c r="Y18" s="108">
        <v>4.07</v>
      </c>
      <c r="Z18" s="107">
        <v>4.1100000000000003</v>
      </c>
      <c r="AA18" s="108">
        <v>4.07</v>
      </c>
      <c r="AB18" s="172">
        <f>+IFERROR((AA18/Z18-1)*100,"-")</f>
        <v>-0.97323600973235891</v>
      </c>
      <c r="AC18" s="299"/>
      <c r="AD18" s="299"/>
      <c r="AE18" s="299"/>
      <c r="AF18" s="240"/>
      <c r="AG18" s="240"/>
      <c r="AH18" s="240"/>
      <c r="AI18" s="240"/>
      <c r="AJ18" s="240"/>
      <c r="AK18" s="240"/>
      <c r="AL18" s="240"/>
    </row>
    <row r="19" spans="1:38" x14ac:dyDescent="0.25">
      <c r="A19" s="2" t="s">
        <v>23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C19" s="299"/>
      <c r="AD19" s="299"/>
    </row>
    <row r="20" spans="1:38" x14ac:dyDescent="0.25">
      <c r="A20" s="2" t="s">
        <v>125</v>
      </c>
      <c r="M20" s="240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C20" s="299"/>
      <c r="AD20" s="299"/>
    </row>
    <row r="21" spans="1:38" x14ac:dyDescent="0.25">
      <c r="A21" s="550" t="s">
        <v>207</v>
      </c>
      <c r="C21" s="299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99"/>
      <c r="AC21" s="299"/>
      <c r="AD21" s="299"/>
    </row>
    <row r="22" spans="1:38" x14ac:dyDescent="0.25">
      <c r="C22" s="299"/>
      <c r="AB22" s="299"/>
      <c r="AC22" s="299"/>
      <c r="AD22" s="299"/>
    </row>
    <row r="23" spans="1:38" x14ac:dyDescent="0.25">
      <c r="C23" s="299"/>
      <c r="AB23" s="299"/>
      <c r="AC23" s="299"/>
      <c r="AD23" s="299"/>
    </row>
    <row r="24" spans="1:38" x14ac:dyDescent="0.25">
      <c r="C24" s="299"/>
      <c r="AB24" s="299"/>
      <c r="AC24" s="299"/>
      <c r="AD24" s="299"/>
    </row>
    <row r="25" spans="1:38" x14ac:dyDescent="0.25">
      <c r="C25" s="299"/>
      <c r="AB25" s="299"/>
      <c r="AC25" s="299"/>
      <c r="AD25" s="299"/>
    </row>
    <row r="26" spans="1:38" x14ac:dyDescent="0.25">
      <c r="C26" s="299"/>
      <c r="AB26" s="299"/>
      <c r="AC26" s="299"/>
      <c r="AD26" s="299"/>
    </row>
    <row r="27" spans="1:38" x14ac:dyDescent="0.25">
      <c r="C27" s="299"/>
      <c r="AB27" s="299"/>
      <c r="AC27" s="299"/>
      <c r="AD27" s="299"/>
    </row>
    <row r="28" spans="1:38" x14ac:dyDescent="0.25">
      <c r="C28" s="299"/>
      <c r="AB28" s="299"/>
      <c r="AC28" s="299"/>
      <c r="AD28" s="299"/>
    </row>
    <row r="29" spans="1:38" x14ac:dyDescent="0.25">
      <c r="C29" s="299"/>
      <c r="AB29" s="299"/>
      <c r="AC29" s="299"/>
      <c r="AD29" s="299"/>
    </row>
    <row r="30" spans="1:38" x14ac:dyDescent="0.25">
      <c r="C30" s="299"/>
      <c r="AB30" s="299"/>
      <c r="AC30" s="299"/>
    </row>
    <row r="31" spans="1:38" x14ac:dyDescent="0.25">
      <c r="C31" s="299"/>
      <c r="AB31" s="299"/>
      <c r="AC31" s="299"/>
    </row>
    <row r="32" spans="1:38" x14ac:dyDescent="0.25">
      <c r="C32" s="299"/>
      <c r="AB32" s="299"/>
      <c r="AC32" s="299"/>
    </row>
    <row r="33" spans="3:29" x14ac:dyDescent="0.25">
      <c r="C33" s="299"/>
      <c r="AB33" s="299"/>
      <c r="AC33" s="299"/>
    </row>
    <row r="34" spans="3:29" x14ac:dyDescent="0.25">
      <c r="C34" s="299"/>
      <c r="AB34" s="299"/>
      <c r="AC34" s="299"/>
    </row>
  </sheetData>
  <mergeCells count="4">
    <mergeCell ref="B6:M6"/>
    <mergeCell ref="N6:Y6"/>
    <mergeCell ref="Z6:AB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showGridLines="0" zoomScaleNormal="100" workbookViewId="0">
      <pane xSplit="1" ySplit="7" topLeftCell="N8" activePane="bottomRight" state="frozen"/>
      <selection activeCell="AG8" sqref="AG8"/>
      <selection pane="topRight" activeCell="AG8" sqref="AG8"/>
      <selection pane="bottomLeft" activeCell="AG8" sqref="AG8"/>
      <selection pane="bottomRight" activeCell="AB9" sqref="AB9"/>
    </sheetView>
  </sheetViews>
  <sheetFormatPr baseColWidth="10" defaultColWidth="9.140625" defaultRowHeight="15" x14ac:dyDescent="0.25"/>
  <cols>
    <col min="1" max="1" width="23.140625" customWidth="1"/>
    <col min="2" max="2" width="6" bestFit="1" customWidth="1"/>
    <col min="3" max="3" width="6.28515625" style="287" bestFit="1" customWidth="1"/>
    <col min="4" max="4" width="7.28515625" style="299" bestFit="1" customWidth="1"/>
    <col min="5" max="5" width="6.28515625" style="299" bestFit="1" customWidth="1"/>
    <col min="6" max="9" width="7.28515625" style="299" bestFit="1" customWidth="1"/>
    <col min="10" max="11" width="6.28515625" style="299" bestFit="1" customWidth="1"/>
    <col min="12" max="12" width="6" style="299" bestFit="1" customWidth="1"/>
    <col min="13" max="13" width="6.28515625" style="299" customWidth="1"/>
    <col min="14" max="14" width="7" style="299" bestFit="1" customWidth="1"/>
    <col min="15" max="15" width="5.85546875" style="299" bestFit="1" customWidth="1"/>
    <col min="16" max="16" width="7" style="299" bestFit="1" customWidth="1"/>
    <col min="17" max="17" width="6.42578125" style="299" bestFit="1" customWidth="1"/>
    <col min="18" max="21" width="6.42578125" style="299" customWidth="1"/>
    <col min="22" max="22" width="7" style="299" bestFit="1" customWidth="1"/>
    <col min="23" max="23" width="8" style="299" bestFit="1" customWidth="1"/>
    <col min="24" max="27" width="8" style="299" customWidth="1"/>
    <col min="28" max="28" width="10" customWidth="1"/>
  </cols>
  <sheetData>
    <row r="1" spans="1:28" x14ac:dyDescent="0.25">
      <c r="A1" s="29" t="s">
        <v>199</v>
      </c>
    </row>
    <row r="3" spans="1:28" ht="15" customHeight="1" x14ac:dyDescent="0.25">
      <c r="A3" s="14" t="s">
        <v>138</v>
      </c>
    </row>
    <row r="4" spans="1:28" x14ac:dyDescent="0.25">
      <c r="A4" s="54" t="s">
        <v>262</v>
      </c>
    </row>
    <row r="5" spans="1:28" x14ac:dyDescent="0.25">
      <c r="A5" s="54" t="s">
        <v>212</v>
      </c>
    </row>
    <row r="6" spans="1:28" ht="15" customHeight="1" x14ac:dyDescent="0.25">
      <c r="A6" s="601" t="s">
        <v>0</v>
      </c>
      <c r="B6" s="556">
        <v>2018</v>
      </c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6">
        <v>2019</v>
      </c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6">
        <v>2020</v>
      </c>
      <c r="AA6" s="557"/>
      <c r="AB6" s="558"/>
    </row>
    <row r="7" spans="1:28" ht="25.5" x14ac:dyDescent="0.25">
      <c r="A7" s="602"/>
      <c r="B7" s="436" t="s">
        <v>1</v>
      </c>
      <c r="C7" s="445" t="s">
        <v>2</v>
      </c>
      <c r="D7" s="423" t="s">
        <v>3</v>
      </c>
      <c r="E7" s="423" t="s">
        <v>4</v>
      </c>
      <c r="F7" s="423" t="s">
        <v>5</v>
      </c>
      <c r="G7" s="423" t="s">
        <v>6</v>
      </c>
      <c r="H7" s="423" t="s">
        <v>7</v>
      </c>
      <c r="I7" s="423" t="s">
        <v>8</v>
      </c>
      <c r="J7" s="423" t="s">
        <v>9</v>
      </c>
      <c r="K7" s="423" t="s">
        <v>10</v>
      </c>
      <c r="L7" s="423" t="s">
        <v>11</v>
      </c>
      <c r="M7" s="424" t="s">
        <v>12</v>
      </c>
      <c r="N7" s="423" t="s">
        <v>1</v>
      </c>
      <c r="O7" s="423" t="s">
        <v>2</v>
      </c>
      <c r="P7" s="433" t="s">
        <v>3</v>
      </c>
      <c r="Q7" s="423" t="s">
        <v>4</v>
      </c>
      <c r="R7" s="438" t="s">
        <v>5</v>
      </c>
      <c r="S7" s="438" t="s">
        <v>6</v>
      </c>
      <c r="T7" s="465" t="s">
        <v>7</v>
      </c>
      <c r="U7" s="438" t="s">
        <v>8</v>
      </c>
      <c r="V7" s="438" t="s">
        <v>9</v>
      </c>
      <c r="W7" s="438" t="s">
        <v>10</v>
      </c>
      <c r="X7" s="438" t="s">
        <v>11</v>
      </c>
      <c r="Y7" s="438" t="s">
        <v>12</v>
      </c>
      <c r="Z7" s="530" t="s">
        <v>1</v>
      </c>
      <c r="AA7" s="530" t="s">
        <v>2</v>
      </c>
      <c r="AB7" s="505" t="s">
        <v>276</v>
      </c>
    </row>
    <row r="8" spans="1:28" x14ac:dyDescent="0.25">
      <c r="A8" s="87" t="s">
        <v>13</v>
      </c>
      <c r="B8" s="157">
        <v>24.987808860000001</v>
      </c>
      <c r="C8" s="6">
        <v>100.22413362499999</v>
      </c>
      <c r="D8" s="6">
        <v>152.00240462399995</v>
      </c>
      <c r="E8" s="6">
        <v>84.836409825999993</v>
      </c>
      <c r="F8" s="6">
        <v>227.71434559800005</v>
      </c>
      <c r="G8" s="6">
        <v>292.51771191600005</v>
      </c>
      <c r="H8" s="6">
        <v>260.14670105000022</v>
      </c>
      <c r="I8" s="6">
        <v>199.18997028499996</v>
      </c>
      <c r="J8" s="6">
        <v>128.63739501999996</v>
      </c>
      <c r="K8" s="6">
        <v>49.558479620999989</v>
      </c>
      <c r="L8" s="6">
        <v>42.749804734999998</v>
      </c>
      <c r="M8" s="6">
        <v>80.226283778000024</v>
      </c>
      <c r="N8" s="128">
        <f t="shared" ref="N8:AA8" si="0">+N9+N13+N18</f>
        <v>128.571118584</v>
      </c>
      <c r="O8" s="6">
        <f t="shared" si="0"/>
        <v>214.34602391300004</v>
      </c>
      <c r="P8" s="6">
        <f t="shared" si="0"/>
        <v>249.81133776299993</v>
      </c>
      <c r="Q8" s="6">
        <f t="shared" si="0"/>
        <v>179.90541978600007</v>
      </c>
      <c r="R8" s="6">
        <f t="shared" si="0"/>
        <v>75.766964867000027</v>
      </c>
      <c r="S8" s="6">
        <f t="shared" si="0"/>
        <v>183.11235648399995</v>
      </c>
      <c r="T8" s="6">
        <f t="shared" si="0"/>
        <v>197.34966334899997</v>
      </c>
      <c r="U8" s="6">
        <f t="shared" si="0"/>
        <v>102.850469703</v>
      </c>
      <c r="V8" s="6">
        <f t="shared" si="0"/>
        <v>133.09102430900001</v>
      </c>
      <c r="W8" s="6">
        <f t="shared" si="0"/>
        <v>139.27147872599997</v>
      </c>
      <c r="X8" s="506">
        <f t="shared" si="0"/>
        <v>100.95139750800001</v>
      </c>
      <c r="Y8" s="506">
        <f t="shared" si="0"/>
        <v>100.48015323100006</v>
      </c>
      <c r="Z8" s="534">
        <f t="shared" si="0"/>
        <v>116.45000000000002</v>
      </c>
      <c r="AA8" s="535">
        <f t="shared" si="0"/>
        <v>101.22</v>
      </c>
      <c r="AB8" s="152">
        <f>+IFERROR((AA8/O8-1)*100,"-")</f>
        <v>-52.77729059201782</v>
      </c>
    </row>
    <row r="9" spans="1:28" x14ac:dyDescent="0.25">
      <c r="A9" s="88" t="s">
        <v>234</v>
      </c>
      <c r="B9" s="158">
        <v>18.263353303999999</v>
      </c>
      <c r="C9" s="12">
        <v>24.772873624999999</v>
      </c>
      <c r="D9" s="12">
        <v>40.777228094999998</v>
      </c>
      <c r="E9" s="12">
        <v>45.534167805999999</v>
      </c>
      <c r="F9" s="12">
        <v>57.383597448000003</v>
      </c>
      <c r="G9" s="12">
        <v>55.448675915999999</v>
      </c>
      <c r="H9" s="12">
        <v>44.409328049999999</v>
      </c>
      <c r="I9" s="12">
        <v>27.901272730999999</v>
      </c>
      <c r="J9" s="12">
        <v>24.521494291000003</v>
      </c>
      <c r="K9" s="12">
        <v>19.100832620999999</v>
      </c>
      <c r="L9" s="12">
        <v>23.745394735000001</v>
      </c>
      <c r="M9" s="12">
        <v>21.944019778000001</v>
      </c>
      <c r="N9" s="129">
        <f t="shared" ref="N9:Y9" si="1">SUM(N10:N12)</f>
        <v>21.751478583999997</v>
      </c>
      <c r="O9" s="12">
        <f t="shared" si="1"/>
        <v>49.287947713000058</v>
      </c>
      <c r="P9" s="12">
        <f t="shared" si="1"/>
        <v>76.502998489999925</v>
      </c>
      <c r="Q9" s="12">
        <f t="shared" si="1"/>
        <v>66.576263386000065</v>
      </c>
      <c r="R9" s="12">
        <f t="shared" si="1"/>
        <v>29.654384867000015</v>
      </c>
      <c r="S9" s="12">
        <f t="shared" si="1"/>
        <v>39.209072183999957</v>
      </c>
      <c r="T9" s="12">
        <f t="shared" si="1"/>
        <v>46.013416115000055</v>
      </c>
      <c r="U9" s="12">
        <f t="shared" si="1"/>
        <v>42.485752252999994</v>
      </c>
      <c r="V9" s="12">
        <f t="shared" si="1"/>
        <v>44.737942237999988</v>
      </c>
      <c r="W9" s="12">
        <f t="shared" si="1"/>
        <v>32.164453026000004</v>
      </c>
      <c r="X9" s="507">
        <f t="shared" si="1"/>
        <v>31.290908007999999</v>
      </c>
      <c r="Y9" s="507">
        <f t="shared" si="1"/>
        <v>34.399342971000038</v>
      </c>
      <c r="Z9" s="542">
        <f>SUM(Z10:Z12)</f>
        <v>26.770000000000003</v>
      </c>
      <c r="AA9" s="543">
        <f t="shared" ref="AA9" si="2">SUM(AA10:AA12)</f>
        <v>35.360000000000007</v>
      </c>
      <c r="AB9" s="153">
        <f>+IFERROR((AA9/O9-1)*100,"-")</f>
        <v>-28.258323503549843</v>
      </c>
    </row>
    <row r="10" spans="1:28" x14ac:dyDescent="0.25">
      <c r="A10" s="159" t="s">
        <v>15</v>
      </c>
      <c r="B10" s="301">
        <v>1.3593533040000008</v>
      </c>
      <c r="C10" s="301">
        <v>2.2638736249999991</v>
      </c>
      <c r="D10" s="301">
        <v>1.8952280950000002</v>
      </c>
      <c r="E10" s="301">
        <v>1.6261678059999995</v>
      </c>
      <c r="F10" s="301">
        <v>2.3385974480000007</v>
      </c>
      <c r="G10" s="301">
        <v>3.4026759160000002</v>
      </c>
      <c r="H10" s="301">
        <v>2.5113280499999999</v>
      </c>
      <c r="I10" s="301">
        <v>2.5775437309999982</v>
      </c>
      <c r="J10" s="301">
        <v>2.7324942910000014</v>
      </c>
      <c r="K10" s="301">
        <v>3.3330039719999993</v>
      </c>
      <c r="L10" s="301">
        <v>2.4572745349999994</v>
      </c>
      <c r="M10" s="301">
        <v>3.4225787780000019</v>
      </c>
      <c r="N10" s="508">
        <v>1.7506581620000001</v>
      </c>
      <c r="O10" s="509">
        <v>2.0282067930000003</v>
      </c>
      <c r="P10" s="509">
        <v>1.4467354859999997</v>
      </c>
      <c r="Q10" s="509">
        <v>1.6860681310000007</v>
      </c>
      <c r="R10" s="509">
        <v>2.0014479659999997</v>
      </c>
      <c r="S10" s="509">
        <v>1.596173566</v>
      </c>
      <c r="T10" s="509">
        <v>2.5980713050000013</v>
      </c>
      <c r="U10" s="509">
        <v>1.5208280629999993</v>
      </c>
      <c r="V10" s="509">
        <v>2.5788982920000003</v>
      </c>
      <c r="W10" s="509">
        <v>2.0698812989999995</v>
      </c>
      <c r="X10" s="233">
        <v>2.1695414510000006</v>
      </c>
      <c r="Y10" s="233">
        <v>2.1936643389999988</v>
      </c>
      <c r="Z10" s="538">
        <v>2.2999999999999998</v>
      </c>
      <c r="AA10" s="478">
        <v>1.27</v>
      </c>
      <c r="AB10" s="154">
        <f>+IFERROR((AA10/O10-1)*100,"-")</f>
        <v>-37.383110815761874</v>
      </c>
    </row>
    <row r="11" spans="1:28" x14ac:dyDescent="0.25">
      <c r="A11" s="159" t="s">
        <v>16</v>
      </c>
      <c r="B11" s="301">
        <v>14.385</v>
      </c>
      <c r="C11" s="301">
        <v>20.199000000000002</v>
      </c>
      <c r="D11" s="301">
        <v>34.534999999999997</v>
      </c>
      <c r="E11" s="301">
        <v>38.618000000000002</v>
      </c>
      <c r="F11" s="301">
        <v>50.673999999999999</v>
      </c>
      <c r="G11" s="301">
        <v>48.280999999999999</v>
      </c>
      <c r="H11" s="301">
        <v>39.923000000000002</v>
      </c>
      <c r="I11" s="301">
        <v>22.914728999999998</v>
      </c>
      <c r="J11" s="301">
        <v>19.614999999999998</v>
      </c>
      <c r="K11" s="301">
        <v>13.467828648999999</v>
      </c>
      <c r="L11" s="301">
        <v>18.492120200000002</v>
      </c>
      <c r="M11" s="301">
        <v>15.838441000000001</v>
      </c>
      <c r="N11" s="508">
        <v>19.820233561999999</v>
      </c>
      <c r="O11" s="509">
        <v>46.997408480000054</v>
      </c>
      <c r="P11" s="509">
        <v>74.814471503999926</v>
      </c>
      <c r="Q11" s="509">
        <v>64.674193965000072</v>
      </c>
      <c r="R11" s="509">
        <v>27.304370611000014</v>
      </c>
      <c r="S11" s="509">
        <v>37.426485229999962</v>
      </c>
      <c r="T11" s="509">
        <v>43.226932774000048</v>
      </c>
      <c r="U11" s="509">
        <v>40.712115667999996</v>
      </c>
      <c r="V11" s="509">
        <v>41.999466305999988</v>
      </c>
      <c r="W11" s="509">
        <v>29.862754627000008</v>
      </c>
      <c r="X11" s="233">
        <v>28.897397306999999</v>
      </c>
      <c r="Y11" s="233">
        <v>32.069239348000039</v>
      </c>
      <c r="Z11" s="538">
        <v>20.6</v>
      </c>
      <c r="AA11" s="478">
        <v>31.57</v>
      </c>
      <c r="AB11" s="154">
        <f>+IFERROR((AA11/O11-1)*100,"-")</f>
        <v>-32.826083350032484</v>
      </c>
    </row>
    <row r="12" spans="1:28" x14ac:dyDescent="0.25">
      <c r="A12" s="159" t="s">
        <v>19</v>
      </c>
      <c r="B12" s="301">
        <v>2.5190000000000001</v>
      </c>
      <c r="C12" s="301">
        <v>2.31</v>
      </c>
      <c r="D12" s="301">
        <v>4.3470000000000004</v>
      </c>
      <c r="E12" s="301">
        <v>5.29</v>
      </c>
      <c r="F12" s="301">
        <v>4.3710000000000004</v>
      </c>
      <c r="G12" s="301">
        <v>3.7650000000000001</v>
      </c>
      <c r="H12" s="301">
        <v>1.9750000000000001</v>
      </c>
      <c r="I12" s="301">
        <v>2.4089999999999998</v>
      </c>
      <c r="J12" s="301">
        <v>2.1739999999999999</v>
      </c>
      <c r="K12" s="301">
        <v>2.2999999999999998</v>
      </c>
      <c r="L12" s="301">
        <v>2.7959999999999998</v>
      </c>
      <c r="M12" s="301">
        <v>2.6829999999999998</v>
      </c>
      <c r="N12" s="508">
        <v>0.18058685999999996</v>
      </c>
      <c r="O12" s="509">
        <v>0.26233243999999994</v>
      </c>
      <c r="P12" s="509">
        <v>0.24179149999999999</v>
      </c>
      <c r="Q12" s="509">
        <v>0.21600129000000001</v>
      </c>
      <c r="R12" s="509">
        <v>0.34856629000000006</v>
      </c>
      <c r="S12" s="509">
        <v>0.18641338799999999</v>
      </c>
      <c r="T12" s="509">
        <v>0.188412036</v>
      </c>
      <c r="U12" s="509">
        <v>0.25280852200000004</v>
      </c>
      <c r="V12" s="509">
        <v>0.15957763999999999</v>
      </c>
      <c r="W12" s="509">
        <v>0.23181709999999997</v>
      </c>
      <c r="X12" s="233">
        <v>0.22396924999999995</v>
      </c>
      <c r="Y12" s="233">
        <v>0.13643928399999997</v>
      </c>
      <c r="Z12" s="538">
        <v>3.87</v>
      </c>
      <c r="AA12" s="478">
        <v>2.52</v>
      </c>
      <c r="AB12" s="154">
        <f>+IFERROR((AA12/O12-1)*100,"-")</f>
        <v>860.61318226598291</v>
      </c>
    </row>
    <row r="13" spans="1:28" x14ac:dyDescent="0.25">
      <c r="A13" s="88" t="s">
        <v>235</v>
      </c>
      <c r="B13" s="158">
        <v>5.733455556</v>
      </c>
      <c r="C13" s="12">
        <v>74.55025999999998</v>
      </c>
      <c r="D13" s="12">
        <v>109.64917652899996</v>
      </c>
      <c r="E13" s="12">
        <v>38.00724202</v>
      </c>
      <c r="F13" s="12">
        <v>169.45574815000003</v>
      </c>
      <c r="G13" s="12">
        <v>235.70903600000005</v>
      </c>
      <c r="H13" s="12">
        <v>214.2213730000002</v>
      </c>
      <c r="I13" s="12">
        <v>170.11369755399994</v>
      </c>
      <c r="J13" s="12">
        <v>103.17390072899995</v>
      </c>
      <c r="K13" s="12">
        <v>29.096646999999997</v>
      </c>
      <c r="L13" s="12">
        <v>18.125409999999995</v>
      </c>
      <c r="M13" s="12">
        <v>56.585264000000024</v>
      </c>
      <c r="N13" s="129">
        <f t="shared" ref="N13:T13" si="3">SUM(N14:N17)</f>
        <v>102.15964000000001</v>
      </c>
      <c r="O13" s="12">
        <f t="shared" si="3"/>
        <v>162.49807619999999</v>
      </c>
      <c r="P13" s="12">
        <f t="shared" si="3"/>
        <v>167.29833927300001</v>
      </c>
      <c r="Q13" s="12">
        <f t="shared" si="3"/>
        <v>109.23915640000001</v>
      </c>
      <c r="R13" s="12">
        <f t="shared" si="3"/>
        <v>40.522580000000012</v>
      </c>
      <c r="S13" s="12">
        <f t="shared" si="3"/>
        <v>138.1432843</v>
      </c>
      <c r="T13" s="12">
        <f t="shared" si="3"/>
        <v>146.89624723399993</v>
      </c>
      <c r="U13" s="12">
        <f>SUM(U14:U17)</f>
        <v>56.414717450000005</v>
      </c>
      <c r="V13" s="12">
        <f>SUM(V14:V17)</f>
        <v>84.993082071000003</v>
      </c>
      <c r="W13" s="12">
        <f>SUM(W14:W17)</f>
        <v>104.64702569999997</v>
      </c>
      <c r="X13" s="507">
        <f>SUM(X14:X17)</f>
        <v>67.38048950000001</v>
      </c>
      <c r="Y13" s="507">
        <f>SUM(Y14:Y17)</f>
        <v>61.650810260000007</v>
      </c>
      <c r="Z13" s="542">
        <f t="shared" ref="Z13:AA13" si="4">SUM(Z14:Z17)</f>
        <v>88.81</v>
      </c>
      <c r="AA13" s="543">
        <f t="shared" si="4"/>
        <v>64.95</v>
      </c>
      <c r="AB13" s="153">
        <f>+IFERROR((AA13/O13-1)*100,"-")</f>
        <v>-60.030296038667807</v>
      </c>
    </row>
    <row r="14" spans="1:28" x14ac:dyDescent="0.25">
      <c r="A14" s="159" t="s">
        <v>122</v>
      </c>
      <c r="B14" s="461">
        <v>2.641095</v>
      </c>
      <c r="C14" s="461">
        <v>57.284404999999992</v>
      </c>
      <c r="D14" s="461">
        <v>100.20505799999997</v>
      </c>
      <c r="E14" s="461">
        <v>23.311249999999994</v>
      </c>
      <c r="F14" s="461">
        <v>164.891864</v>
      </c>
      <c r="G14" s="461">
        <v>211.39379400000004</v>
      </c>
      <c r="H14" s="461">
        <v>169.22027300000022</v>
      </c>
      <c r="I14" s="461">
        <v>146.61313255399995</v>
      </c>
      <c r="J14" s="461">
        <v>64.550169999999966</v>
      </c>
      <c r="K14" s="461">
        <v>18.390519999999995</v>
      </c>
      <c r="L14" s="461">
        <v>8.4099749999999993</v>
      </c>
      <c r="M14" s="461">
        <v>51.267550000000021</v>
      </c>
      <c r="N14" s="130">
        <v>94.21003420000001</v>
      </c>
      <c r="O14" s="20">
        <v>134.07940999999997</v>
      </c>
      <c r="P14" s="20">
        <v>143.243807</v>
      </c>
      <c r="Q14" s="20">
        <v>97.625050999999999</v>
      </c>
      <c r="R14" s="20">
        <v>28.163871000000007</v>
      </c>
      <c r="S14" s="20">
        <v>122.02799875000001</v>
      </c>
      <c r="T14" s="20">
        <v>122.15536999999995</v>
      </c>
      <c r="U14" s="20">
        <v>36.039371000000003</v>
      </c>
      <c r="V14" s="20">
        <v>70.189392999999995</v>
      </c>
      <c r="W14" s="20">
        <v>86.638578999999979</v>
      </c>
      <c r="X14" s="233">
        <v>60.210270000000016</v>
      </c>
      <c r="Y14" s="233">
        <v>54.748225000000005</v>
      </c>
      <c r="Z14" s="538">
        <v>84.99</v>
      </c>
      <c r="AA14" s="478">
        <v>52.31</v>
      </c>
      <c r="AB14" s="154">
        <f>+IFERROR((AA14/O14-1)*100,"-")</f>
        <v>-60.985806843869604</v>
      </c>
    </row>
    <row r="15" spans="1:28" x14ac:dyDescent="0.25">
      <c r="A15" s="159" t="s">
        <v>123</v>
      </c>
      <c r="B15" s="151">
        <v>0.69165200000000004</v>
      </c>
      <c r="C15" s="151">
        <v>0.82762999999999998</v>
      </c>
      <c r="D15" s="151">
        <v>0.78416572899999992</v>
      </c>
      <c r="E15" s="151">
        <v>0.94309800000000021</v>
      </c>
      <c r="F15" s="151">
        <v>0.64641800000000005</v>
      </c>
      <c r="G15" s="151">
        <v>0.61644000000000021</v>
      </c>
      <c r="H15" s="151">
        <v>0.47055000000000008</v>
      </c>
      <c r="I15" s="151">
        <v>0.61251999999999995</v>
      </c>
      <c r="J15" s="151">
        <v>0.47687000000000002</v>
      </c>
      <c r="K15" s="151">
        <v>0.67846000000000017</v>
      </c>
      <c r="L15" s="151">
        <v>1.0880600000000002</v>
      </c>
      <c r="M15" s="151">
        <v>0.84752400000000017</v>
      </c>
      <c r="N15" s="130">
        <v>0.51288999999999996</v>
      </c>
      <c r="O15" s="20">
        <v>0.48391999999999996</v>
      </c>
      <c r="P15" s="20">
        <v>0.77510967300000011</v>
      </c>
      <c r="Q15" s="20">
        <v>0.94423000000000001</v>
      </c>
      <c r="R15" s="20">
        <v>0.95137600000000011</v>
      </c>
      <c r="S15" s="20">
        <v>0.93314654999999991</v>
      </c>
      <c r="T15" s="20">
        <v>0.84844275799999991</v>
      </c>
      <c r="U15" s="20">
        <v>1.0780318500000001</v>
      </c>
      <c r="V15" s="20">
        <v>1.0917249710000001</v>
      </c>
      <c r="W15" s="20">
        <v>0.50918799999999997</v>
      </c>
      <c r="X15" s="233">
        <v>0.46271600000000002</v>
      </c>
      <c r="Y15" s="233">
        <v>0.38106999999999991</v>
      </c>
      <c r="Z15" s="538">
        <v>0.64</v>
      </c>
      <c r="AA15" s="478">
        <v>0.93</v>
      </c>
      <c r="AB15" s="154">
        <f>+IFERROR((AA15/O15-1)*100,"-")</f>
        <v>92.180525706728417</v>
      </c>
    </row>
    <row r="16" spans="1:28" x14ac:dyDescent="0.25">
      <c r="A16" s="159" t="s">
        <v>112</v>
      </c>
      <c r="B16" s="151">
        <v>0.43284000000000006</v>
      </c>
      <c r="C16" s="151">
        <v>13.668479999999999</v>
      </c>
      <c r="D16" s="151">
        <v>4.3786649999999998</v>
      </c>
      <c r="E16" s="151">
        <v>9.0418099999999999</v>
      </c>
      <c r="F16" s="151">
        <v>2.2987000000000002</v>
      </c>
      <c r="G16" s="151">
        <v>21.641057</v>
      </c>
      <c r="H16" s="151">
        <v>40.988084999999998</v>
      </c>
      <c r="I16" s="151">
        <v>16.897605000000002</v>
      </c>
      <c r="J16" s="151">
        <v>34.766275999999998</v>
      </c>
      <c r="K16" s="151">
        <v>7.1325570000000003</v>
      </c>
      <c r="L16" s="151">
        <v>6.6630950000000002</v>
      </c>
      <c r="M16" s="151">
        <v>1.9450499999999999</v>
      </c>
      <c r="N16" s="130">
        <v>2.8234750000000002</v>
      </c>
      <c r="O16" s="20">
        <v>24.073535</v>
      </c>
      <c r="P16" s="20">
        <v>21.160846999999997</v>
      </c>
      <c r="Q16" s="20">
        <v>8.4300450000000016</v>
      </c>
      <c r="R16" s="20">
        <v>6.70411</v>
      </c>
      <c r="S16" s="20">
        <v>13.097046999999998</v>
      </c>
      <c r="T16" s="20">
        <v>20.030848000000002</v>
      </c>
      <c r="U16" s="20">
        <v>17.731375000000003</v>
      </c>
      <c r="V16" s="20">
        <v>11.697004999999999</v>
      </c>
      <c r="W16" s="20">
        <v>12.981345999999998</v>
      </c>
      <c r="X16" s="233">
        <v>2.6416199999999996</v>
      </c>
      <c r="Y16" s="233">
        <v>3.8564840000000009</v>
      </c>
      <c r="Z16" s="130">
        <v>1.53</v>
      </c>
      <c r="AA16" s="20">
        <v>7.67</v>
      </c>
      <c r="AB16" s="154">
        <f>+IFERROR((AA16/O16-1)*100,"-")</f>
        <v>-68.139286565101457</v>
      </c>
    </row>
    <row r="17" spans="1:28" x14ac:dyDescent="0.25">
      <c r="A17" s="159" t="s">
        <v>217</v>
      </c>
      <c r="B17" s="151">
        <v>1.967868556</v>
      </c>
      <c r="C17" s="151">
        <v>2.7697450000000003</v>
      </c>
      <c r="D17" s="151">
        <v>4.2812878000000012</v>
      </c>
      <c r="E17" s="151">
        <v>4.7110840200000004</v>
      </c>
      <c r="F17" s="151">
        <v>1.6187661500000006</v>
      </c>
      <c r="G17" s="151">
        <v>2.0577449999999997</v>
      </c>
      <c r="H17" s="151">
        <v>3.5424649999999995</v>
      </c>
      <c r="I17" s="151">
        <v>5.9904400000000013</v>
      </c>
      <c r="J17" s="151">
        <v>3.3805847289999997</v>
      </c>
      <c r="K17" s="151">
        <v>2.8951100000000007</v>
      </c>
      <c r="L17" s="151">
        <v>1.9642799999999996</v>
      </c>
      <c r="M17" s="151">
        <v>2.5251400000000008</v>
      </c>
      <c r="N17" s="130">
        <v>4.6132407999999998</v>
      </c>
      <c r="O17" s="20">
        <v>3.8612112000000001</v>
      </c>
      <c r="P17" s="20">
        <v>2.1185756000000007</v>
      </c>
      <c r="Q17" s="20">
        <v>2.2398303999999998</v>
      </c>
      <c r="R17" s="20">
        <v>4.7032230000000013</v>
      </c>
      <c r="S17" s="20">
        <v>2.0850919999999995</v>
      </c>
      <c r="T17" s="20">
        <v>3.8615864759999994</v>
      </c>
      <c r="U17" s="20">
        <v>1.5659396000000001</v>
      </c>
      <c r="V17" s="20">
        <v>2.0149590999999996</v>
      </c>
      <c r="W17" s="20">
        <v>4.5179127000000001</v>
      </c>
      <c r="X17" s="233">
        <v>4.0658835</v>
      </c>
      <c r="Y17" s="233">
        <v>2.6650312600000001</v>
      </c>
      <c r="Z17" s="130">
        <v>1.65</v>
      </c>
      <c r="AA17" s="20">
        <v>4.04</v>
      </c>
      <c r="AB17" s="154">
        <f>+IFERROR((AA17/O17-1)*100,"-")</f>
        <v>4.6303812648217813</v>
      </c>
    </row>
    <row r="18" spans="1:28" x14ac:dyDescent="0.25">
      <c r="A18" s="160" t="s">
        <v>73</v>
      </c>
      <c r="B18" s="155">
        <v>0.99099999999999999</v>
      </c>
      <c r="C18" s="155">
        <v>0.90100000000000002</v>
      </c>
      <c r="D18" s="155">
        <v>1.5760000000000001</v>
      </c>
      <c r="E18" s="155">
        <v>1.2949999999999999</v>
      </c>
      <c r="F18" s="155">
        <v>0.875</v>
      </c>
      <c r="G18" s="155">
        <v>1.36</v>
      </c>
      <c r="H18" s="155">
        <v>1.516</v>
      </c>
      <c r="I18" s="155">
        <v>1.175</v>
      </c>
      <c r="J18" s="155">
        <v>0.94199999999999995</v>
      </c>
      <c r="K18" s="155">
        <v>1.361</v>
      </c>
      <c r="L18" s="155">
        <v>0.879</v>
      </c>
      <c r="M18" s="155">
        <v>1.6970000000000001</v>
      </c>
      <c r="N18" s="510">
        <v>4.66</v>
      </c>
      <c r="O18" s="161">
        <v>2.56</v>
      </c>
      <c r="P18" s="161">
        <v>6.01</v>
      </c>
      <c r="Q18" s="161">
        <v>4.09</v>
      </c>
      <c r="R18" s="161">
        <v>5.59</v>
      </c>
      <c r="S18" s="161">
        <v>5.76</v>
      </c>
      <c r="T18" s="161">
        <v>4.4400000000000004</v>
      </c>
      <c r="U18" s="161">
        <v>3.95</v>
      </c>
      <c r="V18" s="161">
        <v>3.36</v>
      </c>
      <c r="W18" s="161">
        <v>2.46</v>
      </c>
      <c r="X18" s="161">
        <v>2.2799999999999998</v>
      </c>
      <c r="Y18" s="161">
        <v>4.43</v>
      </c>
      <c r="Z18" s="510">
        <v>0.87</v>
      </c>
      <c r="AA18" s="161">
        <v>0.91</v>
      </c>
      <c r="AB18" s="156">
        <f>+IFERROR((AA18/O18-1)*100,"-")</f>
        <v>-64.453125</v>
      </c>
    </row>
    <row r="19" spans="1:28" x14ac:dyDescent="0.25">
      <c r="B19" s="212"/>
      <c r="C19" s="21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12"/>
    </row>
    <row r="20" spans="1:28" x14ac:dyDescent="0.25">
      <c r="A20" s="2" t="s">
        <v>23</v>
      </c>
      <c r="B20" s="212"/>
      <c r="C20" s="212"/>
      <c r="D20" s="292"/>
      <c r="E20" s="292"/>
      <c r="F20" s="292"/>
      <c r="G20" s="209"/>
      <c r="H20" s="209"/>
      <c r="I20" s="209"/>
      <c r="J20" s="209"/>
      <c r="K20" s="209"/>
      <c r="L20" s="209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</row>
    <row r="21" spans="1:28" x14ac:dyDescent="0.25">
      <c r="A21" s="550" t="s">
        <v>140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</row>
    <row r="22" spans="1:28" x14ac:dyDescent="0.25">
      <c r="A22" s="550" t="s">
        <v>207</v>
      </c>
      <c r="B22" s="212"/>
      <c r="C22" s="21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</row>
    <row r="23" spans="1:28" x14ac:dyDescent="0.25"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</row>
    <row r="24" spans="1:28" x14ac:dyDescent="0.25"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</row>
    <row r="25" spans="1:28" x14ac:dyDescent="0.25"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</row>
    <row r="26" spans="1:28" x14ac:dyDescent="0.25"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</row>
    <row r="27" spans="1:28" x14ac:dyDescent="0.25"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</row>
    <row r="28" spans="1:28" x14ac:dyDescent="0.25"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</row>
  </sheetData>
  <mergeCells count="4">
    <mergeCell ref="N6:Y6"/>
    <mergeCell ref="Z6:AB6"/>
    <mergeCell ref="B6:M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32"/>
  <sheetViews>
    <sheetView showGridLines="0" zoomScale="85" zoomScaleNormal="85" workbookViewId="0">
      <pane xSplit="1" ySplit="8" topLeftCell="N9" activePane="bottomRight" state="frozen"/>
      <selection activeCell="E38" sqref="E38"/>
      <selection pane="topRight" activeCell="E38" sqref="E38"/>
      <selection pane="bottomLeft" activeCell="E38" sqref="E38"/>
      <selection pane="bottomRight" activeCell="AC10" sqref="AC10"/>
    </sheetView>
  </sheetViews>
  <sheetFormatPr baseColWidth="10" defaultRowHeight="15" x14ac:dyDescent="0.25"/>
  <cols>
    <col min="1" max="1" width="13.140625" customWidth="1"/>
    <col min="2" max="2" width="9.28515625" customWidth="1"/>
    <col min="3" max="3" width="9.28515625" style="288" customWidth="1"/>
    <col min="4" max="27" width="9.28515625" style="299" customWidth="1"/>
    <col min="28" max="28" width="12" customWidth="1"/>
  </cols>
  <sheetData>
    <row r="1" spans="1:28" x14ac:dyDescent="0.25">
      <c r="A1" s="29" t="s">
        <v>199</v>
      </c>
    </row>
    <row r="3" spans="1:28" x14ac:dyDescent="0.25">
      <c r="A3" s="14" t="s">
        <v>141</v>
      </c>
    </row>
    <row r="4" spans="1:28" ht="15" customHeight="1" x14ac:dyDescent="0.25">
      <c r="A4" s="54" t="s">
        <v>262</v>
      </c>
    </row>
    <row r="5" spans="1:28" x14ac:dyDescent="0.25">
      <c r="A5" s="54" t="s">
        <v>215</v>
      </c>
    </row>
    <row r="6" spans="1:28" x14ac:dyDescent="0.25">
      <c r="A6" s="19"/>
    </row>
    <row r="7" spans="1:28" ht="18.75" customHeight="1" x14ac:dyDescent="0.25">
      <c r="A7" s="552" t="s">
        <v>0</v>
      </c>
      <c r="B7" s="554">
        <v>2018</v>
      </c>
      <c r="C7" s="603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552">
        <v>2019</v>
      </c>
      <c r="O7" s="553"/>
      <c r="P7" s="553"/>
      <c r="Q7" s="553"/>
      <c r="R7" s="553"/>
      <c r="S7" s="553"/>
      <c r="T7" s="553"/>
      <c r="U7" s="553"/>
      <c r="V7" s="553"/>
      <c r="W7" s="553"/>
      <c r="X7" s="553"/>
      <c r="Y7" s="553"/>
      <c r="Z7" s="552">
        <v>2020</v>
      </c>
      <c r="AA7" s="553"/>
      <c r="AB7" s="593"/>
    </row>
    <row r="8" spans="1:28" ht="27.75" customHeight="1" x14ac:dyDescent="0.25">
      <c r="A8" s="588"/>
      <c r="B8" s="430" t="s">
        <v>1</v>
      </c>
      <c r="C8" s="445" t="s">
        <v>2</v>
      </c>
      <c r="D8" s="423" t="s">
        <v>3</v>
      </c>
      <c r="E8" s="423" t="s">
        <v>4</v>
      </c>
      <c r="F8" s="423" t="s">
        <v>5</v>
      </c>
      <c r="G8" s="423" t="s">
        <v>6</v>
      </c>
      <c r="H8" s="423" t="s">
        <v>7</v>
      </c>
      <c r="I8" s="423" t="s">
        <v>8</v>
      </c>
      <c r="J8" s="423" t="s">
        <v>9</v>
      </c>
      <c r="K8" s="423" t="s">
        <v>10</v>
      </c>
      <c r="L8" s="423" t="s">
        <v>11</v>
      </c>
      <c r="M8" s="424" t="s">
        <v>12</v>
      </c>
      <c r="N8" s="423" t="s">
        <v>1</v>
      </c>
      <c r="O8" s="423" t="s">
        <v>2</v>
      </c>
      <c r="P8" s="433" t="s">
        <v>3</v>
      </c>
      <c r="Q8" s="433" t="s">
        <v>4</v>
      </c>
      <c r="R8" s="438" t="s">
        <v>5</v>
      </c>
      <c r="S8" s="438" t="s">
        <v>6</v>
      </c>
      <c r="T8" s="438" t="s">
        <v>7</v>
      </c>
      <c r="U8" s="438" t="s">
        <v>8</v>
      </c>
      <c r="V8" s="438" t="s">
        <v>9</v>
      </c>
      <c r="W8" s="438" t="s">
        <v>10</v>
      </c>
      <c r="X8" s="438" t="s">
        <v>11</v>
      </c>
      <c r="Y8" s="438" t="s">
        <v>12</v>
      </c>
      <c r="Z8" s="438" t="s">
        <v>1</v>
      </c>
      <c r="AA8" s="438" t="s">
        <v>2</v>
      </c>
      <c r="AB8" s="505" t="s">
        <v>276</v>
      </c>
    </row>
    <row r="9" spans="1:28" x14ac:dyDescent="0.25">
      <c r="A9" s="163" t="s">
        <v>13</v>
      </c>
      <c r="B9" s="128">
        <v>101.30604782</v>
      </c>
      <c r="C9" s="6">
        <v>232.65137683999998</v>
      </c>
      <c r="D9" s="6">
        <v>303.21878039000012</v>
      </c>
      <c r="E9" s="6">
        <v>208.48743777999996</v>
      </c>
      <c r="F9" s="6">
        <v>435.80323732999989</v>
      </c>
      <c r="G9" s="6">
        <v>535.65975569000011</v>
      </c>
      <c r="H9" s="6">
        <v>465.82698904</v>
      </c>
      <c r="I9" s="6">
        <v>364.77564705999981</v>
      </c>
      <c r="J9" s="6">
        <v>252.95580990000002</v>
      </c>
      <c r="K9" s="6">
        <v>131.05758257000002</v>
      </c>
      <c r="L9" s="6">
        <v>113.86368585000001</v>
      </c>
      <c r="M9" s="6">
        <v>160.80821295999991</v>
      </c>
      <c r="N9" s="128">
        <f t="shared" ref="N9:AA9" si="0">+N10+N14+N19</f>
        <v>248.00745488000004</v>
      </c>
      <c r="O9" s="6">
        <f t="shared" si="0"/>
        <v>381.95389383999998</v>
      </c>
      <c r="P9" s="6">
        <f t="shared" si="0"/>
        <v>439.44745168000026</v>
      </c>
      <c r="Q9" s="6">
        <f t="shared" si="0"/>
        <v>330.3463742900002</v>
      </c>
      <c r="R9" s="6">
        <f t="shared" si="0"/>
        <v>176.56590263999999</v>
      </c>
      <c r="S9" s="6">
        <f t="shared" si="0"/>
        <v>366.3053755200001</v>
      </c>
      <c r="T9" s="6">
        <f t="shared" si="0"/>
        <v>399.60199895999983</v>
      </c>
      <c r="U9" s="6">
        <f t="shared" si="0"/>
        <v>239.89805641000004</v>
      </c>
      <c r="V9" s="6">
        <f t="shared" si="0"/>
        <v>277.16487214000006</v>
      </c>
      <c r="W9" s="6">
        <f t="shared" si="0"/>
        <v>269.26040934999992</v>
      </c>
      <c r="X9" s="501">
        <f t="shared" si="0"/>
        <v>205.71970908</v>
      </c>
      <c r="Y9" s="501">
        <f t="shared" si="0"/>
        <v>205.20135248999995</v>
      </c>
      <c r="Z9" s="534">
        <f t="shared" si="0"/>
        <v>206.10999999999999</v>
      </c>
      <c r="AA9" s="535">
        <f t="shared" si="0"/>
        <v>180.64999999999998</v>
      </c>
      <c r="AB9" s="119">
        <f>+IFERROR((AA9/O9-1)*100,"-")</f>
        <v>-52.703715575766829</v>
      </c>
    </row>
    <row r="10" spans="1:28" x14ac:dyDescent="0.25">
      <c r="A10" s="92" t="s">
        <v>14</v>
      </c>
      <c r="B10" s="129">
        <v>86.90732435000001</v>
      </c>
      <c r="C10" s="12">
        <v>101.65355436</v>
      </c>
      <c r="D10" s="12">
        <v>129.97913532999999</v>
      </c>
      <c r="E10" s="12">
        <v>132.86993674999999</v>
      </c>
      <c r="F10" s="12">
        <v>157.21906267000003</v>
      </c>
      <c r="G10" s="12">
        <v>165.62963930999999</v>
      </c>
      <c r="H10" s="12">
        <v>138.97379233999999</v>
      </c>
      <c r="I10" s="12">
        <v>99.002171999999987</v>
      </c>
      <c r="J10" s="12">
        <v>84.907635970000001</v>
      </c>
      <c r="K10" s="12">
        <v>76.479545469999991</v>
      </c>
      <c r="L10" s="12">
        <v>81.353846369999999</v>
      </c>
      <c r="M10" s="12">
        <v>67.45220642999999</v>
      </c>
      <c r="N10" s="129">
        <f t="shared" ref="N10:Y10" si="1">SUM(N11:N13)</f>
        <v>82.597000209999976</v>
      </c>
      <c r="O10" s="12">
        <f t="shared" si="1"/>
        <v>121.95746922999996</v>
      </c>
      <c r="P10" s="12">
        <f t="shared" si="1"/>
        <v>176.62711552000022</v>
      </c>
      <c r="Q10" s="12">
        <f t="shared" si="1"/>
        <v>159.91865731000016</v>
      </c>
      <c r="R10" s="12">
        <f t="shared" si="1"/>
        <v>98.549927339999968</v>
      </c>
      <c r="S10" s="12">
        <f t="shared" si="1"/>
        <v>140.30229465000016</v>
      </c>
      <c r="T10" s="12">
        <f t="shared" si="1"/>
        <v>152.49383742999984</v>
      </c>
      <c r="U10" s="12">
        <f t="shared" si="1"/>
        <v>135.10668900000005</v>
      </c>
      <c r="V10" s="12">
        <f t="shared" si="1"/>
        <v>139.73702921000006</v>
      </c>
      <c r="W10" s="12">
        <f t="shared" si="1"/>
        <v>107.42901454999992</v>
      </c>
      <c r="X10" s="502">
        <f t="shared" si="1"/>
        <v>102.0199583</v>
      </c>
      <c r="Y10" s="502">
        <f t="shared" si="1"/>
        <v>109.53930962999993</v>
      </c>
      <c r="Z10" s="542">
        <f t="shared" ref="Z10:AA10" si="2">SUM(Z11:Z13)</f>
        <v>88.78</v>
      </c>
      <c r="AA10" s="543">
        <f t="shared" si="2"/>
        <v>79.56</v>
      </c>
      <c r="AB10" s="121">
        <f>+IFERROR((AA10/O10-1)*100,"-")</f>
        <v>-34.764143186705887</v>
      </c>
    </row>
    <row r="11" spans="1:28" x14ac:dyDescent="0.25">
      <c r="A11" s="164" t="s">
        <v>15</v>
      </c>
      <c r="B11" s="166">
        <v>5.3053500000000025</v>
      </c>
      <c r="C11" s="167">
        <v>8.0715543600000004</v>
      </c>
      <c r="D11" s="167">
        <v>7.5691353300000035</v>
      </c>
      <c r="E11" s="167">
        <v>6.6119367499999973</v>
      </c>
      <c r="F11" s="167">
        <v>8.9660626700000083</v>
      </c>
      <c r="G11" s="167">
        <v>12.515639309999999</v>
      </c>
      <c r="H11" s="167">
        <v>9.7527923399999956</v>
      </c>
      <c r="I11" s="167">
        <v>10.737904639999996</v>
      </c>
      <c r="J11" s="167">
        <v>10.31763597</v>
      </c>
      <c r="K11" s="167">
        <v>12.32754547</v>
      </c>
      <c r="L11" s="167">
        <v>8.6368463700000007</v>
      </c>
      <c r="M11" s="167">
        <v>11.449874659999994</v>
      </c>
      <c r="N11" s="166">
        <v>6.6440643399999999</v>
      </c>
      <c r="O11" s="167">
        <v>8.6751801699999991</v>
      </c>
      <c r="P11" s="167">
        <v>6.6514152400000004</v>
      </c>
      <c r="Q11" s="167">
        <v>7.0006961199999997</v>
      </c>
      <c r="R11" s="167">
        <v>9.3007485900000031</v>
      </c>
      <c r="S11" s="167">
        <v>7.5832132500000018</v>
      </c>
      <c r="T11" s="167">
        <v>10.70573242</v>
      </c>
      <c r="U11" s="167">
        <v>7.5677948600000038</v>
      </c>
      <c r="V11" s="167">
        <v>13.623897510000006</v>
      </c>
      <c r="W11" s="167">
        <v>9.7652917699999975</v>
      </c>
      <c r="X11" s="249">
        <v>9.2329961000000011</v>
      </c>
      <c r="Y11" s="249">
        <v>6.9456407700000034</v>
      </c>
      <c r="Z11" s="538">
        <v>7.9</v>
      </c>
      <c r="AA11" s="478">
        <v>4.97</v>
      </c>
      <c r="AB11" s="123">
        <f>+IFERROR((AA11/O11-1)*100,"-")</f>
        <v>-42.710123563923631</v>
      </c>
    </row>
    <row r="12" spans="1:28" x14ac:dyDescent="0.25">
      <c r="A12" s="164" t="s">
        <v>16</v>
      </c>
      <c r="B12" s="166">
        <v>76.830974350000005</v>
      </c>
      <c r="C12" s="167">
        <v>88.385999999999996</v>
      </c>
      <c r="D12" s="167">
        <v>115.849</v>
      </c>
      <c r="E12" s="167">
        <v>118.48099999999999</v>
      </c>
      <c r="F12" s="167">
        <v>141.41499999999999</v>
      </c>
      <c r="G12" s="167">
        <v>145.52000000000001</v>
      </c>
      <c r="H12" s="167">
        <v>124.044</v>
      </c>
      <c r="I12" s="167">
        <v>82.573267360000003</v>
      </c>
      <c r="J12" s="167">
        <v>70.376999999999995</v>
      </c>
      <c r="K12" s="167">
        <v>59.158999999999999</v>
      </c>
      <c r="L12" s="167">
        <v>67.031000000000006</v>
      </c>
      <c r="M12" s="167">
        <v>50.243331769999998</v>
      </c>
      <c r="N12" s="166">
        <v>75.038508949999979</v>
      </c>
      <c r="O12" s="167">
        <v>111.86507927999996</v>
      </c>
      <c r="P12" s="167">
        <v>168.45528530000021</v>
      </c>
      <c r="Q12" s="167">
        <v>151.98540976000018</v>
      </c>
      <c r="R12" s="167">
        <v>87.493957229999964</v>
      </c>
      <c r="S12" s="167">
        <v>131.38140204000015</v>
      </c>
      <c r="T12" s="167">
        <v>140.47455851999985</v>
      </c>
      <c r="U12" s="167">
        <v>126.22744225000005</v>
      </c>
      <c r="V12" s="167">
        <v>124.95003357000004</v>
      </c>
      <c r="W12" s="167">
        <v>96.311189119999909</v>
      </c>
      <c r="X12" s="249">
        <v>91.675782640000008</v>
      </c>
      <c r="Y12" s="249">
        <v>101.61344546999993</v>
      </c>
      <c r="Z12" s="538">
        <v>75.28</v>
      </c>
      <c r="AA12" s="478">
        <v>71.89</v>
      </c>
      <c r="AB12" s="123">
        <f>+IFERROR((AA12/O12-1)*100,"-")</f>
        <v>-35.735083314017722</v>
      </c>
    </row>
    <row r="13" spans="1:28" x14ac:dyDescent="0.25">
      <c r="A13" s="164" t="s">
        <v>19</v>
      </c>
      <c r="B13" s="166">
        <v>4.7709999999999999</v>
      </c>
      <c r="C13" s="167">
        <v>5.1959999999999997</v>
      </c>
      <c r="D13" s="167">
        <v>6.5609999999999999</v>
      </c>
      <c r="E13" s="167">
        <v>7.7770000000000001</v>
      </c>
      <c r="F13" s="167">
        <v>6.8380000000000001</v>
      </c>
      <c r="G13" s="167">
        <v>7.5940000000000003</v>
      </c>
      <c r="H13" s="167">
        <v>5.1769999999999996</v>
      </c>
      <c r="I13" s="167">
        <v>5.6909999999999998</v>
      </c>
      <c r="J13" s="167">
        <v>4.2130000000000001</v>
      </c>
      <c r="K13" s="167">
        <v>4.9930000000000003</v>
      </c>
      <c r="L13" s="167">
        <v>5.6859999999999999</v>
      </c>
      <c r="M13" s="167">
        <v>5.7590000000000003</v>
      </c>
      <c r="N13" s="166">
        <v>0.91442691999999992</v>
      </c>
      <c r="O13" s="167">
        <v>1.4172097799999999</v>
      </c>
      <c r="P13" s="167">
        <v>1.52041498</v>
      </c>
      <c r="Q13" s="167">
        <v>0.93255143000000007</v>
      </c>
      <c r="R13" s="167">
        <v>1.7552215199999996</v>
      </c>
      <c r="S13" s="167">
        <v>1.3376793600000001</v>
      </c>
      <c r="T13" s="167">
        <v>1.31354649</v>
      </c>
      <c r="U13" s="167">
        <v>1.3114518900000001</v>
      </c>
      <c r="V13" s="167">
        <v>1.1630981300000003</v>
      </c>
      <c r="W13" s="167">
        <v>1.3525336600000002</v>
      </c>
      <c r="X13" s="249">
        <v>1.1111795600000001</v>
      </c>
      <c r="Y13" s="249">
        <v>0.98022338999999992</v>
      </c>
      <c r="Z13" s="538">
        <v>5.6</v>
      </c>
      <c r="AA13" s="478">
        <v>2.7</v>
      </c>
      <c r="AB13" s="123">
        <f>+IFERROR((AA13/O13-1)*100,"-")</f>
        <v>90.515196698684974</v>
      </c>
    </row>
    <row r="14" spans="1:28" x14ac:dyDescent="0.25">
      <c r="A14" s="92" t="s">
        <v>110</v>
      </c>
      <c r="B14" s="129">
        <v>11.163723470000003</v>
      </c>
      <c r="C14" s="12">
        <v>127.67682247999998</v>
      </c>
      <c r="D14" s="12">
        <v>168.60464506000014</v>
      </c>
      <c r="E14" s="12">
        <v>71.156501030000001</v>
      </c>
      <c r="F14" s="12">
        <v>274.98417465999989</v>
      </c>
      <c r="G14" s="12">
        <v>365.60011638000014</v>
      </c>
      <c r="H14" s="12">
        <v>321.91219670000004</v>
      </c>
      <c r="I14" s="12">
        <v>261.49447505999984</v>
      </c>
      <c r="J14" s="12">
        <v>164.86017393000003</v>
      </c>
      <c r="K14" s="12">
        <v>50.877037100000017</v>
      </c>
      <c r="L14" s="12">
        <v>30.177839480000003</v>
      </c>
      <c r="M14" s="12">
        <v>90.177006529999929</v>
      </c>
      <c r="N14" s="129">
        <f t="shared" ref="N14:Y14" si="3">SUM(N15:N18)</f>
        <v>159.67045467000005</v>
      </c>
      <c r="O14" s="12">
        <f t="shared" si="3"/>
        <v>253.64642460999997</v>
      </c>
      <c r="P14" s="12">
        <f t="shared" si="3"/>
        <v>254.35033616000001</v>
      </c>
      <c r="Q14" s="12">
        <f t="shared" si="3"/>
        <v>163.43771698</v>
      </c>
      <c r="R14" s="12">
        <f t="shared" si="3"/>
        <v>70.995975300000012</v>
      </c>
      <c r="S14" s="12">
        <f t="shared" si="3"/>
        <v>218.5130808699999</v>
      </c>
      <c r="T14" s="12">
        <f t="shared" si="3"/>
        <v>240.82816153000005</v>
      </c>
      <c r="U14" s="12">
        <f t="shared" si="3"/>
        <v>98.701367409999989</v>
      </c>
      <c r="V14" s="12">
        <f t="shared" si="3"/>
        <v>131.06784292999998</v>
      </c>
      <c r="W14" s="12">
        <f t="shared" si="3"/>
        <v>157.35139479999998</v>
      </c>
      <c r="X14" s="502">
        <f t="shared" si="3"/>
        <v>99.15975078000001</v>
      </c>
      <c r="Y14" s="502">
        <f t="shared" si="3"/>
        <v>86.582042860000001</v>
      </c>
      <c r="Z14" s="542">
        <f t="shared" ref="Z14:AA14" si="4">SUM(Z15:Z18)</f>
        <v>115.16000000000001</v>
      </c>
      <c r="AA14" s="543">
        <f t="shared" si="4"/>
        <v>98.46</v>
      </c>
      <c r="AB14" s="121">
        <f>+IFERROR((AA14/O14-1)*100,"-")</f>
        <v>-61.182184944499227</v>
      </c>
    </row>
    <row r="15" spans="1:28" x14ac:dyDescent="0.25">
      <c r="A15" s="164" t="s">
        <v>122</v>
      </c>
      <c r="B15" s="166">
        <v>3.4856527100000001</v>
      </c>
      <c r="C15" s="167">
        <v>80.225541179999965</v>
      </c>
      <c r="D15" s="167">
        <v>144.1370592800001</v>
      </c>
      <c r="E15" s="167">
        <v>34.489437919999986</v>
      </c>
      <c r="F15" s="167">
        <v>263.98074542999996</v>
      </c>
      <c r="G15" s="167">
        <v>332.00940106000019</v>
      </c>
      <c r="H15" s="167">
        <v>258.60700919000004</v>
      </c>
      <c r="I15" s="167">
        <v>219.35048970999986</v>
      </c>
      <c r="J15" s="167">
        <v>99.607907499999996</v>
      </c>
      <c r="K15" s="167">
        <v>28.586712900000013</v>
      </c>
      <c r="L15" s="167">
        <v>12.44278954</v>
      </c>
      <c r="M15" s="167">
        <v>77.856494299999937</v>
      </c>
      <c r="N15" s="166">
        <v>139.51384185000003</v>
      </c>
      <c r="O15" s="167">
        <v>195.83294629999997</v>
      </c>
      <c r="P15" s="167">
        <v>204.85321944000003</v>
      </c>
      <c r="Q15" s="167">
        <v>139.44965137</v>
      </c>
      <c r="R15" s="167">
        <v>41.324001740000007</v>
      </c>
      <c r="S15" s="167">
        <v>185.0755040599999</v>
      </c>
      <c r="T15" s="167">
        <v>184.60767565000003</v>
      </c>
      <c r="U15" s="167">
        <v>54.732161999999995</v>
      </c>
      <c r="V15" s="167">
        <v>98.592937879999994</v>
      </c>
      <c r="W15" s="167">
        <v>114.41405406999999</v>
      </c>
      <c r="X15" s="249">
        <v>79.409542470000005</v>
      </c>
      <c r="Y15" s="249">
        <v>69.182676769999986</v>
      </c>
      <c r="Z15" s="538">
        <v>106.51</v>
      </c>
      <c r="AA15" s="478">
        <v>66.63</v>
      </c>
      <c r="AB15" s="123">
        <f>+IFERROR((AA15/O15-1)*100,"-")</f>
        <v>-65.97610296996281</v>
      </c>
    </row>
    <row r="16" spans="1:28" x14ac:dyDescent="0.25">
      <c r="A16" s="164" t="s">
        <v>123</v>
      </c>
      <c r="B16" s="166">
        <v>0.67261735</v>
      </c>
      <c r="C16" s="167">
        <v>0.71756014999999984</v>
      </c>
      <c r="D16" s="167">
        <v>0.95365820000000012</v>
      </c>
      <c r="E16" s="167">
        <v>1.2002536000000001</v>
      </c>
      <c r="F16" s="167">
        <v>0.73051540000000004</v>
      </c>
      <c r="G16" s="167">
        <v>0.63298739999999998</v>
      </c>
      <c r="H16" s="167">
        <v>0.53905219999999998</v>
      </c>
      <c r="I16" s="167">
        <v>0.63176278000000008</v>
      </c>
      <c r="J16" s="167">
        <v>0.55149095000000004</v>
      </c>
      <c r="K16" s="167">
        <v>0.58482400000000001</v>
      </c>
      <c r="L16" s="167">
        <v>1.1139519</v>
      </c>
      <c r="M16" s="167">
        <v>0.80632018000000016</v>
      </c>
      <c r="N16" s="166">
        <v>0.30573500000000003</v>
      </c>
      <c r="O16" s="167">
        <v>0.45679083999999998</v>
      </c>
      <c r="P16" s="167">
        <v>0.66490236999999996</v>
      </c>
      <c r="Q16" s="167">
        <v>0.79724764999999986</v>
      </c>
      <c r="R16" s="167">
        <v>1.0178670799999998</v>
      </c>
      <c r="S16" s="167">
        <v>0.93418822000000012</v>
      </c>
      <c r="T16" s="167">
        <v>0.82848187000000006</v>
      </c>
      <c r="U16" s="167">
        <v>0.90087613</v>
      </c>
      <c r="V16" s="167">
        <v>0.98436399999999991</v>
      </c>
      <c r="W16" s="167">
        <v>0.35249699999999995</v>
      </c>
      <c r="X16" s="249">
        <v>0.49113375000000004</v>
      </c>
      <c r="Y16" s="249">
        <v>0.21983999999999998</v>
      </c>
      <c r="Z16" s="538">
        <v>0.54</v>
      </c>
      <c r="AA16" s="478">
        <v>0.84</v>
      </c>
      <c r="AB16" s="123">
        <f>+IFERROR((AA16/O16-1)*100,"-")</f>
        <v>83.891603430576666</v>
      </c>
    </row>
    <row r="17" spans="1:174" x14ac:dyDescent="0.25">
      <c r="A17" s="164" t="s">
        <v>112</v>
      </c>
      <c r="B17" s="166">
        <v>0.70659657000000009</v>
      </c>
      <c r="C17" s="167">
        <v>37.853949320000005</v>
      </c>
      <c r="D17" s="167">
        <v>10.750355129999999</v>
      </c>
      <c r="E17" s="167">
        <v>22.249572070000003</v>
      </c>
      <c r="F17" s="167">
        <v>3.8504443699999995</v>
      </c>
      <c r="G17" s="167">
        <v>27.399680970000002</v>
      </c>
      <c r="H17" s="167">
        <v>51.667399849999995</v>
      </c>
      <c r="I17" s="167">
        <v>25.203618389999999</v>
      </c>
      <c r="J17" s="167">
        <v>56.076625880000002</v>
      </c>
      <c r="K17" s="167">
        <v>11.773812859999998</v>
      </c>
      <c r="L17" s="167">
        <v>10.569292980000002</v>
      </c>
      <c r="M17" s="167">
        <v>3.1133371899999998</v>
      </c>
      <c r="N17" s="166">
        <v>4.7320357400000006</v>
      </c>
      <c r="O17" s="167">
        <v>45.868281169999996</v>
      </c>
      <c r="P17" s="167">
        <v>41.577736610000002</v>
      </c>
      <c r="Q17" s="167">
        <v>14.518950000000002</v>
      </c>
      <c r="R17" s="167">
        <v>12.544503030000001</v>
      </c>
      <c r="S17" s="167">
        <v>24.74595806</v>
      </c>
      <c r="T17" s="167">
        <v>40.425466450000002</v>
      </c>
      <c r="U17" s="167">
        <v>37.04126041</v>
      </c>
      <c r="V17" s="167">
        <v>23.711865919999997</v>
      </c>
      <c r="W17" s="167">
        <v>25.014714529999999</v>
      </c>
      <c r="X17" s="249">
        <v>5.2342683299999999</v>
      </c>
      <c r="Y17" s="249">
        <v>7.1744580600000001</v>
      </c>
      <c r="Z17" s="166">
        <v>2.86</v>
      </c>
      <c r="AA17" s="478">
        <v>16.39</v>
      </c>
      <c r="AB17" s="123">
        <f>+IFERROR((AA17/O17-1)*100,"-")</f>
        <v>-64.267246162431249</v>
      </c>
    </row>
    <row r="18" spans="1:174" x14ac:dyDescent="0.25">
      <c r="A18" s="164" t="s">
        <v>139</v>
      </c>
      <c r="B18" s="166">
        <v>6.2988568400000018</v>
      </c>
      <c r="C18" s="167">
        <v>8.879771830000001</v>
      </c>
      <c r="D18" s="167">
        <v>12.763572449999995</v>
      </c>
      <c r="E18" s="167">
        <v>13.217237440000003</v>
      </c>
      <c r="F18" s="167">
        <v>6.4224694600000021</v>
      </c>
      <c r="G18" s="167">
        <v>5.5580469499999996</v>
      </c>
      <c r="H18" s="167">
        <v>11.09873546</v>
      </c>
      <c r="I18" s="167">
        <v>16.308604179999996</v>
      </c>
      <c r="J18" s="167">
        <v>8.6241496000000009</v>
      </c>
      <c r="K18" s="167">
        <v>9.9316873399999999</v>
      </c>
      <c r="L18" s="167">
        <v>6.0518050600000004</v>
      </c>
      <c r="M18" s="167">
        <v>8.4008548599999973</v>
      </c>
      <c r="N18" s="166">
        <v>15.11884208</v>
      </c>
      <c r="O18" s="167">
        <v>11.488406299999999</v>
      </c>
      <c r="P18" s="167">
        <v>7.2544777400000022</v>
      </c>
      <c r="Q18" s="167">
        <v>8.6718679600000002</v>
      </c>
      <c r="R18" s="167">
        <v>16.109603449999998</v>
      </c>
      <c r="S18" s="167">
        <v>7.7574305299999997</v>
      </c>
      <c r="T18" s="167">
        <v>14.966537559999999</v>
      </c>
      <c r="U18" s="167">
        <v>6.0270688699999999</v>
      </c>
      <c r="V18" s="167">
        <v>7.778675129999999</v>
      </c>
      <c r="W18" s="167">
        <v>17.570129200000004</v>
      </c>
      <c r="X18" s="249">
        <v>14.024806229999999</v>
      </c>
      <c r="Y18" s="249">
        <v>10.00506803</v>
      </c>
      <c r="Z18" s="166">
        <v>5.25</v>
      </c>
      <c r="AA18" s="478">
        <v>14.6</v>
      </c>
      <c r="AB18" s="123">
        <f>+IFERROR((AA18/O18-1)*100,"-")</f>
        <v>27.084641844535049</v>
      </c>
      <c r="FR18">
        <v>0</v>
      </c>
    </row>
    <row r="19" spans="1:174" x14ac:dyDescent="0.25">
      <c r="A19" s="165" t="s">
        <v>73</v>
      </c>
      <c r="B19" s="168">
        <v>3.2349999999999999</v>
      </c>
      <c r="C19" s="169">
        <v>3.3210000000000002</v>
      </c>
      <c r="D19" s="169">
        <v>4.6349999999999998</v>
      </c>
      <c r="E19" s="169">
        <v>4.4610000000000003</v>
      </c>
      <c r="F19" s="169">
        <v>3.6</v>
      </c>
      <c r="G19" s="169">
        <v>4.43</v>
      </c>
      <c r="H19" s="169">
        <v>4.9409999999999998</v>
      </c>
      <c r="I19" s="169">
        <v>4.2789999999999999</v>
      </c>
      <c r="J19" s="169">
        <v>3.1880000000000002</v>
      </c>
      <c r="K19" s="169">
        <v>3.7010000000000001</v>
      </c>
      <c r="L19" s="169">
        <v>2.3319999999999999</v>
      </c>
      <c r="M19" s="169">
        <v>3.1789999999999998</v>
      </c>
      <c r="N19" s="168">
        <v>5.74</v>
      </c>
      <c r="O19" s="169">
        <v>6.35</v>
      </c>
      <c r="P19" s="169">
        <v>8.4700000000000006</v>
      </c>
      <c r="Q19" s="169">
        <v>6.99</v>
      </c>
      <c r="R19" s="169">
        <v>7.02</v>
      </c>
      <c r="S19" s="169">
        <v>7.49</v>
      </c>
      <c r="T19" s="169">
        <v>6.28</v>
      </c>
      <c r="U19" s="169">
        <v>6.09</v>
      </c>
      <c r="V19" s="169">
        <v>6.36</v>
      </c>
      <c r="W19" s="169">
        <v>4.4800000000000004</v>
      </c>
      <c r="X19" s="169">
        <v>4.54</v>
      </c>
      <c r="Y19" s="169">
        <v>9.08</v>
      </c>
      <c r="Z19" s="168">
        <v>2.17</v>
      </c>
      <c r="AA19" s="169">
        <v>2.63</v>
      </c>
      <c r="AB19" s="162">
        <f>+IFERROR((AA19/O19-1)*100,"-")</f>
        <v>-58.582677165354326</v>
      </c>
    </row>
    <row r="20" spans="1:174" x14ac:dyDescent="0.25">
      <c r="A20" s="319" t="s">
        <v>23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</row>
    <row r="21" spans="1:174" ht="18.75" x14ac:dyDescent="0.3">
      <c r="A21" s="3" t="s">
        <v>140</v>
      </c>
      <c r="B21" s="210"/>
      <c r="M21" s="209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4"/>
      <c r="AB21" s="375"/>
    </row>
    <row r="22" spans="1:174" ht="18.75" x14ac:dyDescent="0.3">
      <c r="A22" s="550" t="s">
        <v>207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375"/>
    </row>
    <row r="23" spans="1:174" x14ac:dyDescent="0.25">
      <c r="B23" s="210"/>
      <c r="C23" s="209"/>
      <c r="U23" s="209"/>
      <c r="V23" s="209"/>
      <c r="W23" s="209"/>
      <c r="X23" s="209"/>
      <c r="Y23" s="209"/>
      <c r="Z23" s="209"/>
      <c r="AA23" s="209"/>
    </row>
    <row r="24" spans="1:174" x14ac:dyDescent="0.25">
      <c r="B24" s="210"/>
      <c r="C24" s="209"/>
      <c r="M24" s="462"/>
    </row>
    <row r="25" spans="1:174" x14ac:dyDescent="0.25">
      <c r="B25" s="210"/>
      <c r="C25" s="209"/>
      <c r="M25" s="301"/>
    </row>
    <row r="26" spans="1:174" x14ac:dyDescent="0.25">
      <c r="B26" s="210"/>
      <c r="C26" s="209"/>
      <c r="M26" s="209"/>
    </row>
    <row r="27" spans="1:174" x14ac:dyDescent="0.25">
      <c r="B27" s="210"/>
      <c r="C27" s="209"/>
      <c r="V27" s="209"/>
      <c r="W27" s="209"/>
      <c r="X27" s="209"/>
      <c r="Y27" s="209"/>
      <c r="Z27" s="209"/>
      <c r="AA27" s="209"/>
    </row>
    <row r="28" spans="1:174" x14ac:dyDescent="0.25">
      <c r="B28" s="210"/>
      <c r="C28" s="209"/>
    </row>
    <row r="29" spans="1:174" x14ac:dyDescent="0.25">
      <c r="B29" s="210"/>
      <c r="C29" s="209"/>
    </row>
    <row r="30" spans="1:174" x14ac:dyDescent="0.25">
      <c r="B30" s="210"/>
      <c r="C30" s="209"/>
    </row>
    <row r="31" spans="1:174" x14ac:dyDescent="0.25">
      <c r="B31" s="210"/>
      <c r="C31" s="209"/>
    </row>
    <row r="32" spans="1:174" x14ac:dyDescent="0.25">
      <c r="B32" s="210"/>
      <c r="C32" s="209"/>
    </row>
  </sheetData>
  <mergeCells count="4">
    <mergeCell ref="N7:Y7"/>
    <mergeCell ref="Z7:AB7"/>
    <mergeCell ref="B7:M7"/>
    <mergeCell ref="A7:A8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GridLines="0" zoomScale="85" zoomScaleNormal="85" workbookViewId="0">
      <pane ySplit="7" topLeftCell="A34" activePane="bottomLeft" state="frozen"/>
      <selection pane="bottomLeft" activeCell="H47" sqref="H47"/>
    </sheetView>
  </sheetViews>
  <sheetFormatPr baseColWidth="10" defaultRowHeight="15" x14ac:dyDescent="0.25"/>
  <cols>
    <col min="1" max="1" width="21.28515625" customWidth="1"/>
    <col min="2" max="2" width="18.140625" customWidth="1"/>
    <col min="3" max="4" width="18.140625" style="212" customWidth="1"/>
    <col min="8" max="8" width="11.85546875" bestFit="1" customWidth="1"/>
  </cols>
  <sheetData>
    <row r="1" spans="1:5" x14ac:dyDescent="0.25">
      <c r="A1" s="176" t="s">
        <v>199</v>
      </c>
    </row>
    <row r="3" spans="1:5" x14ac:dyDescent="0.25">
      <c r="A3" s="604" t="s">
        <v>142</v>
      </c>
      <c r="B3" s="604"/>
      <c r="C3" s="604"/>
      <c r="D3" s="604"/>
    </row>
    <row r="4" spans="1:5" ht="15" customHeight="1" x14ac:dyDescent="0.25">
      <c r="A4" s="54" t="s">
        <v>263</v>
      </c>
      <c r="B4" s="54"/>
      <c r="C4" s="218"/>
      <c r="D4" s="218"/>
    </row>
    <row r="5" spans="1:5" ht="15" customHeight="1" x14ac:dyDescent="0.25">
      <c r="A5" s="220"/>
      <c r="B5" s="54"/>
      <c r="C5" s="218"/>
      <c r="D5" s="218"/>
    </row>
    <row r="6" spans="1:5" x14ac:dyDescent="0.25">
      <c r="A6" s="605" t="s">
        <v>143</v>
      </c>
      <c r="B6" s="448" t="s">
        <v>122</v>
      </c>
      <c r="C6" s="449" t="s">
        <v>144</v>
      </c>
      <c r="D6" s="450" t="s">
        <v>145</v>
      </c>
      <c r="E6" s="219"/>
    </row>
    <row r="7" spans="1:5" x14ac:dyDescent="0.25">
      <c r="A7" s="606"/>
      <c r="B7" s="451" t="s">
        <v>146</v>
      </c>
      <c r="C7" s="452" t="s">
        <v>147</v>
      </c>
      <c r="D7" s="453" t="s">
        <v>148</v>
      </c>
      <c r="E7" s="219"/>
    </row>
    <row r="8" spans="1:5" x14ac:dyDescent="0.25">
      <c r="A8" s="244">
        <v>2018</v>
      </c>
      <c r="B8" s="243"/>
      <c r="C8" s="243"/>
      <c r="D8" s="248"/>
      <c r="E8" s="23"/>
    </row>
    <row r="9" spans="1:5" x14ac:dyDescent="0.25">
      <c r="A9" s="245" t="s">
        <v>97</v>
      </c>
      <c r="B9" s="242">
        <v>1577.27</v>
      </c>
      <c r="C9" s="242">
        <v>316.85000000000002</v>
      </c>
      <c r="D9" s="246">
        <v>352.91</v>
      </c>
      <c r="E9" s="23"/>
    </row>
    <row r="10" spans="1:5" s="289" customFormat="1" x14ac:dyDescent="0.25">
      <c r="A10" s="247" t="s">
        <v>149</v>
      </c>
      <c r="B10" s="242">
        <v>1600</v>
      </c>
      <c r="C10" s="242">
        <v>354.4</v>
      </c>
      <c r="D10" s="246">
        <v>363.05</v>
      </c>
      <c r="E10" s="23"/>
    </row>
    <row r="11" spans="1:5" s="299" customFormat="1" x14ac:dyDescent="0.25">
      <c r="A11" s="247" t="s">
        <v>150</v>
      </c>
      <c r="B11" s="242">
        <v>1600</v>
      </c>
      <c r="C11" s="242">
        <v>382.9</v>
      </c>
      <c r="D11" s="246">
        <v>374.78</v>
      </c>
      <c r="E11" s="23"/>
    </row>
    <row r="12" spans="1:5" s="299" customFormat="1" x14ac:dyDescent="0.25">
      <c r="A12" s="247" t="s">
        <v>151</v>
      </c>
      <c r="B12" s="242">
        <v>1575</v>
      </c>
      <c r="C12" s="242">
        <v>374.11</v>
      </c>
      <c r="D12" s="246">
        <v>385.73</v>
      </c>
      <c r="E12" s="23"/>
    </row>
    <row r="13" spans="1:5" s="299" customFormat="1" x14ac:dyDescent="0.25">
      <c r="A13" s="247" t="s">
        <v>152</v>
      </c>
      <c r="B13" s="242">
        <v>1495</v>
      </c>
      <c r="C13" s="242">
        <v>392.86</v>
      </c>
      <c r="D13" s="246">
        <v>367.26</v>
      </c>
      <c r="E13" s="23"/>
    </row>
    <row r="14" spans="1:5" s="299" customFormat="1" x14ac:dyDescent="0.25">
      <c r="A14" s="247" t="s">
        <v>153</v>
      </c>
      <c r="B14" s="242">
        <v>1475</v>
      </c>
      <c r="C14" s="242">
        <v>350.95</v>
      </c>
      <c r="D14" s="246">
        <v>335.23</v>
      </c>
      <c r="E14" s="23"/>
    </row>
    <row r="15" spans="1:5" s="299" customFormat="1" x14ac:dyDescent="0.25">
      <c r="A15" s="247" t="s">
        <v>154</v>
      </c>
      <c r="B15" s="242">
        <v>1475</v>
      </c>
      <c r="C15" s="242">
        <v>340.43</v>
      </c>
      <c r="D15" s="246">
        <v>306.49</v>
      </c>
      <c r="E15" s="23"/>
    </row>
    <row r="16" spans="1:5" s="299" customFormat="1" x14ac:dyDescent="0.25">
      <c r="A16" s="247" t="s">
        <v>155</v>
      </c>
      <c r="B16" s="242">
        <v>1475</v>
      </c>
      <c r="C16" s="242">
        <v>332.62</v>
      </c>
      <c r="D16" s="246">
        <v>308.47000000000003</v>
      </c>
      <c r="E16" s="23"/>
    </row>
    <row r="17" spans="1:5" s="299" customFormat="1" x14ac:dyDescent="0.25">
      <c r="A17" s="247" t="s">
        <v>236</v>
      </c>
      <c r="B17" s="242">
        <v>1475</v>
      </c>
      <c r="C17" s="242">
        <v>320.75</v>
      </c>
      <c r="D17" s="246">
        <v>288.24</v>
      </c>
      <c r="E17" s="23"/>
    </row>
    <row r="18" spans="1:5" s="299" customFormat="1" ht="13.5" customHeight="1" x14ac:dyDescent="0.25">
      <c r="A18" s="247" t="s">
        <v>156</v>
      </c>
      <c r="B18" s="242">
        <v>1475</v>
      </c>
      <c r="C18" s="242">
        <v>317.52</v>
      </c>
      <c r="D18" s="246">
        <v>292.68</v>
      </c>
      <c r="E18" s="23"/>
    </row>
    <row r="19" spans="1:5" s="299" customFormat="1" x14ac:dyDescent="0.25">
      <c r="A19" s="247" t="s">
        <v>157</v>
      </c>
      <c r="B19" s="242">
        <v>1475</v>
      </c>
      <c r="C19" s="242">
        <v>310.88</v>
      </c>
      <c r="D19" s="246">
        <v>307.60000000000002</v>
      </c>
      <c r="E19" s="23"/>
    </row>
    <row r="20" spans="1:5" s="299" customFormat="1" x14ac:dyDescent="0.25">
      <c r="A20" s="245" t="s">
        <v>158</v>
      </c>
      <c r="B20" s="242">
        <v>1475</v>
      </c>
      <c r="C20" s="242">
        <v>310.8</v>
      </c>
      <c r="D20" s="246">
        <v>315.37</v>
      </c>
      <c r="E20" s="23"/>
    </row>
    <row r="21" spans="1:5" s="299" customFormat="1" x14ac:dyDescent="0.25">
      <c r="A21" s="244">
        <v>2019</v>
      </c>
      <c r="B21" s="243"/>
      <c r="C21" s="243"/>
      <c r="D21" s="248"/>
      <c r="E21" s="23"/>
    </row>
    <row r="22" spans="1:5" s="299" customFormat="1" x14ac:dyDescent="0.25">
      <c r="A22" s="247" t="s">
        <v>97</v>
      </c>
      <c r="B22" s="242">
        <v>1475</v>
      </c>
      <c r="C22" s="242">
        <v>345.86</v>
      </c>
      <c r="D22" s="246">
        <v>315.31</v>
      </c>
      <c r="E22" s="23"/>
    </row>
    <row r="23" spans="1:5" s="299" customFormat="1" x14ac:dyDescent="0.25">
      <c r="A23" s="247" t="s">
        <v>149</v>
      </c>
      <c r="B23" s="242">
        <v>1466.25</v>
      </c>
      <c r="C23" s="242">
        <v>336.12</v>
      </c>
      <c r="D23" s="246">
        <v>315.7</v>
      </c>
      <c r="E23" s="23"/>
    </row>
    <row r="24" spans="1:5" s="299" customFormat="1" x14ac:dyDescent="0.25">
      <c r="A24" s="247" t="s">
        <v>150</v>
      </c>
      <c r="B24" s="242">
        <v>1430.3</v>
      </c>
      <c r="C24" s="242">
        <v>339.1</v>
      </c>
      <c r="D24" s="246">
        <v>309.75</v>
      </c>
      <c r="E24" s="23"/>
    </row>
    <row r="25" spans="1:5" s="299" customFormat="1" x14ac:dyDescent="0.25">
      <c r="A25" s="247" t="s">
        <v>151</v>
      </c>
      <c r="B25" s="242">
        <v>1502.22</v>
      </c>
      <c r="C25" s="242">
        <v>339.57</v>
      </c>
      <c r="D25" s="246">
        <v>305.70999999999998</v>
      </c>
      <c r="E25" s="23"/>
    </row>
    <row r="26" spans="1:5" s="299" customFormat="1" x14ac:dyDescent="0.25">
      <c r="A26" s="247" t="s">
        <v>152</v>
      </c>
      <c r="B26" s="242">
        <v>1525</v>
      </c>
      <c r="C26" s="242">
        <v>299.5</v>
      </c>
      <c r="D26" s="246">
        <v>296.52</v>
      </c>
      <c r="E26" s="23"/>
    </row>
    <row r="27" spans="1:5" s="299" customFormat="1" x14ac:dyDescent="0.25">
      <c r="A27" s="247" t="s">
        <v>153</v>
      </c>
      <c r="B27" s="242">
        <v>1525</v>
      </c>
      <c r="C27" s="242">
        <v>325.32</v>
      </c>
      <c r="D27" s="246">
        <v>303.99</v>
      </c>
      <c r="E27" s="23"/>
    </row>
    <row r="28" spans="1:5" s="299" customFormat="1" x14ac:dyDescent="0.25">
      <c r="A28" s="247" t="s">
        <v>154</v>
      </c>
      <c r="B28" s="242">
        <v>1506.82</v>
      </c>
      <c r="C28" s="242">
        <v>310.77999999999997</v>
      </c>
      <c r="D28" s="246">
        <v>317.76</v>
      </c>
      <c r="E28" s="23"/>
    </row>
    <row r="29" spans="1:5" s="299" customFormat="1" x14ac:dyDescent="0.25">
      <c r="A29" s="247" t="s">
        <v>155</v>
      </c>
      <c r="B29" s="242">
        <v>1476.84</v>
      </c>
      <c r="C29" s="242">
        <v>296.83999999999997</v>
      </c>
      <c r="D29" s="246">
        <v>303.69</v>
      </c>
      <c r="E29" s="23"/>
    </row>
    <row r="30" spans="1:5" s="299" customFormat="1" x14ac:dyDescent="0.25">
      <c r="A30" s="247" t="s">
        <v>216</v>
      </c>
      <c r="B30" s="242">
        <v>1430</v>
      </c>
      <c r="C30" s="242" t="s">
        <v>273</v>
      </c>
      <c r="D30" s="246" t="s">
        <v>273</v>
      </c>
      <c r="E30" s="23"/>
    </row>
    <row r="31" spans="1:5" s="299" customFormat="1" x14ac:dyDescent="0.25">
      <c r="A31" s="247" t="s">
        <v>156</v>
      </c>
      <c r="B31" s="242">
        <v>1430</v>
      </c>
      <c r="C31" s="242" t="s">
        <v>273</v>
      </c>
      <c r="D31" s="246" t="s">
        <v>273</v>
      </c>
      <c r="E31" s="23"/>
    </row>
    <row r="32" spans="1:5" s="299" customFormat="1" x14ac:dyDescent="0.25">
      <c r="A32" s="247" t="s">
        <v>157</v>
      </c>
      <c r="B32" s="242">
        <v>1430</v>
      </c>
      <c r="C32" s="242" t="s">
        <v>273</v>
      </c>
      <c r="D32" s="246" t="s">
        <v>273</v>
      </c>
      <c r="E32" s="23"/>
    </row>
    <row r="33" spans="1:13" s="299" customFormat="1" x14ac:dyDescent="0.25">
      <c r="A33" s="245" t="s">
        <v>158</v>
      </c>
      <c r="B33" s="242">
        <v>1409.41</v>
      </c>
      <c r="C33" s="242" t="s">
        <v>273</v>
      </c>
      <c r="D33" s="246" t="s">
        <v>273</v>
      </c>
      <c r="E33" s="23"/>
    </row>
    <row r="34" spans="1:13" s="299" customFormat="1" x14ac:dyDescent="0.25">
      <c r="A34" s="244">
        <v>2020</v>
      </c>
      <c r="B34" s="243"/>
      <c r="C34" s="243"/>
      <c r="D34" s="248"/>
      <c r="E34" s="23"/>
    </row>
    <row r="35" spans="1:13" s="299" customFormat="1" x14ac:dyDescent="0.25">
      <c r="A35" s="548" t="s">
        <v>97</v>
      </c>
      <c r="B35" s="242">
        <v>1445</v>
      </c>
      <c r="C35" s="242" t="s">
        <v>273</v>
      </c>
      <c r="D35" s="246" t="s">
        <v>273</v>
      </c>
      <c r="E35" s="23"/>
    </row>
    <row r="36" spans="1:13" s="299" customFormat="1" x14ac:dyDescent="0.25">
      <c r="A36" s="343" t="s">
        <v>149</v>
      </c>
      <c r="B36" s="307" t="s">
        <v>273</v>
      </c>
      <c r="C36" s="307" t="s">
        <v>273</v>
      </c>
      <c r="D36" s="308" t="s">
        <v>273</v>
      </c>
      <c r="E36" s="23"/>
    </row>
    <row r="37" spans="1:13" s="299" customFormat="1" x14ac:dyDescent="0.25">
      <c r="A37" s="20"/>
      <c r="B37" s="478"/>
      <c r="C37" s="214"/>
      <c r="D37" s="214"/>
      <c r="E37" s="23"/>
    </row>
    <row r="38" spans="1:13" x14ac:dyDescent="0.25">
      <c r="A38" s="291" t="s">
        <v>159</v>
      </c>
      <c r="B38" s="280"/>
      <c r="C38" s="280"/>
      <c r="D38" s="280"/>
    </row>
    <row r="39" spans="1:13" x14ac:dyDescent="0.25">
      <c r="A39" s="2" t="s">
        <v>160</v>
      </c>
      <c r="B39" s="10"/>
      <c r="C39" s="222"/>
      <c r="D39" s="222"/>
    </row>
    <row r="40" spans="1:13" x14ac:dyDescent="0.25">
      <c r="A40" s="597" t="s">
        <v>207</v>
      </c>
      <c r="B40" s="597"/>
      <c r="C40" s="597"/>
      <c r="D40" s="597"/>
      <c r="E40" s="597"/>
      <c r="F40" s="597"/>
      <c r="G40" s="597"/>
      <c r="H40" s="597"/>
      <c r="I40" s="597"/>
      <c r="J40" s="597"/>
      <c r="K40" s="597"/>
      <c r="L40" s="597"/>
      <c r="M40" s="597"/>
    </row>
    <row r="43" spans="1:13" x14ac:dyDescent="0.25">
      <c r="B43" s="210"/>
    </row>
    <row r="46" spans="1:13" x14ac:dyDescent="0.25">
      <c r="C46"/>
    </row>
  </sheetData>
  <mergeCells count="3">
    <mergeCell ref="A3:D3"/>
    <mergeCell ref="A6:A7"/>
    <mergeCell ref="A40:M40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AC14" sqref="AC14"/>
    </sheetView>
  </sheetViews>
  <sheetFormatPr baseColWidth="10" defaultRowHeight="15" x14ac:dyDescent="0.25"/>
  <cols>
    <col min="1" max="1" width="26" customWidth="1"/>
    <col min="3" max="3" width="11.42578125" style="290"/>
    <col min="4" max="13" width="11.42578125" style="299"/>
    <col min="14" max="27" width="10.28515625" style="299" customWidth="1"/>
    <col min="28" max="28" width="12.140625" bestFit="1" customWidth="1"/>
  </cols>
  <sheetData>
    <row r="1" spans="1:29" x14ac:dyDescent="0.25">
      <c r="A1" s="176" t="s">
        <v>199</v>
      </c>
    </row>
    <row r="2" spans="1:29" x14ac:dyDescent="0.25">
      <c r="A2" s="176"/>
    </row>
    <row r="3" spans="1:29" x14ac:dyDescent="0.25">
      <c r="A3" s="58" t="s">
        <v>161</v>
      </c>
    </row>
    <row r="4" spans="1:29" x14ac:dyDescent="0.25">
      <c r="A4" s="59" t="s">
        <v>264</v>
      </c>
    </row>
    <row r="5" spans="1:29" x14ac:dyDescent="0.25">
      <c r="A5" s="54" t="s">
        <v>215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Z5" s="209"/>
      <c r="AA5" s="209"/>
    </row>
    <row r="6" spans="1:29" x14ac:dyDescent="0.25">
      <c r="A6" s="607" t="s">
        <v>162</v>
      </c>
      <c r="B6" s="556">
        <v>2018</v>
      </c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6">
        <v>2019</v>
      </c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6">
        <v>2020</v>
      </c>
      <c r="AA6" s="557"/>
      <c r="AB6" s="558"/>
    </row>
    <row r="7" spans="1:29" ht="25.5" x14ac:dyDescent="0.25">
      <c r="A7" s="608"/>
      <c r="B7" s="423" t="s">
        <v>1</v>
      </c>
      <c r="C7" s="423" t="s">
        <v>2</v>
      </c>
      <c r="D7" s="423" t="s">
        <v>3</v>
      </c>
      <c r="E7" s="423" t="s">
        <v>4</v>
      </c>
      <c r="F7" s="423" t="s">
        <v>5</v>
      </c>
      <c r="G7" s="423" t="s">
        <v>6</v>
      </c>
      <c r="H7" s="423" t="s">
        <v>7</v>
      </c>
      <c r="I7" s="423" t="s">
        <v>8</v>
      </c>
      <c r="J7" s="423" t="s">
        <v>9</v>
      </c>
      <c r="K7" s="423" t="s">
        <v>10</v>
      </c>
      <c r="L7" s="423" t="s">
        <v>11</v>
      </c>
      <c r="M7" s="424" t="s">
        <v>12</v>
      </c>
      <c r="N7" s="476" t="s">
        <v>1</v>
      </c>
      <c r="O7" s="476" t="s">
        <v>2</v>
      </c>
      <c r="P7" s="477" t="s">
        <v>3</v>
      </c>
      <c r="Q7" s="438" t="s">
        <v>4</v>
      </c>
      <c r="R7" s="438" t="s">
        <v>5</v>
      </c>
      <c r="S7" s="438" t="s">
        <v>6</v>
      </c>
      <c r="T7" s="438" t="s">
        <v>7</v>
      </c>
      <c r="U7" s="438" t="s">
        <v>8</v>
      </c>
      <c r="V7" s="438" t="s">
        <v>9</v>
      </c>
      <c r="W7" s="438" t="s">
        <v>10</v>
      </c>
      <c r="X7" s="438" t="s">
        <v>11</v>
      </c>
      <c r="Y7" s="438" t="s">
        <v>12</v>
      </c>
      <c r="Z7" s="438" t="s">
        <v>1</v>
      </c>
      <c r="AA7" s="438" t="s">
        <v>2</v>
      </c>
      <c r="AB7" s="531" t="s">
        <v>276</v>
      </c>
      <c r="AC7" s="299"/>
    </row>
    <row r="8" spans="1:29" x14ac:dyDescent="0.25">
      <c r="A8" s="179" t="s">
        <v>13</v>
      </c>
      <c r="B8" s="180">
        <f t="shared" ref="B8:M8" si="0">+B9+B10+B11+B12+B13+B14+B19+B20+B21+B22+B23</f>
        <v>3961.23263253</v>
      </c>
      <c r="C8" s="180">
        <f t="shared" si="0"/>
        <v>3569.8636708099993</v>
      </c>
      <c r="D8" s="180">
        <f t="shared" si="0"/>
        <v>4098.2540018099999</v>
      </c>
      <c r="E8" s="180">
        <f t="shared" si="0"/>
        <v>3734.5678253799997</v>
      </c>
      <c r="F8" s="180">
        <f t="shared" si="0"/>
        <v>4118.7485664899996</v>
      </c>
      <c r="G8" s="180">
        <f t="shared" si="0"/>
        <v>4453.93019843</v>
      </c>
      <c r="H8" s="180">
        <f t="shared" si="0"/>
        <v>3988.4634955700003</v>
      </c>
      <c r="I8" s="180">
        <f t="shared" si="0"/>
        <v>3885.1704278799994</v>
      </c>
      <c r="J8" s="180">
        <f t="shared" si="0"/>
        <v>3707.7040165099993</v>
      </c>
      <c r="K8" s="180">
        <f t="shared" si="0"/>
        <v>3854.4525448599998</v>
      </c>
      <c r="L8" s="180">
        <f t="shared" si="0"/>
        <v>3889.1934868900003</v>
      </c>
      <c r="M8" s="180">
        <f t="shared" si="0"/>
        <v>4097.0561676199995</v>
      </c>
      <c r="N8" s="180">
        <f>+SUM(N9:N14,N19:N23)</f>
        <v>3822.3999500099999</v>
      </c>
      <c r="O8" s="180">
        <f>+SUM(O9:O14,O19:O23)</f>
        <v>3440.0940049900005</v>
      </c>
      <c r="P8" s="180">
        <f>+P9+P10+P11+P12+P13+P14+P19+P20+P21+P22+P23</f>
        <v>3659.2855041999997</v>
      </c>
      <c r="Q8" s="180">
        <f>+Q9+Q10+Q11+Q12+Q13+Q14+Q19+Q20+Q21+Q22+Q23</f>
        <v>3687.6823088400006</v>
      </c>
      <c r="R8" s="180">
        <f>+R9+R10+R11+R12+R13+R14+R19+R20+R21+R22+R23</f>
        <v>3577.5048616399999</v>
      </c>
      <c r="S8" s="180">
        <f>+S9+S10+S11+S12+S13+S14+S19+S20+S21+S22+S23</f>
        <v>3961.9140194399993</v>
      </c>
      <c r="T8" s="180">
        <f t="shared" ref="T8:Y8" si="1">+T9+T10+T11+T12+T13+T14+T19+T20+T21+T22+T23</f>
        <v>4028.0106154299997</v>
      </c>
      <c r="U8" s="180">
        <f t="shared" si="1"/>
        <v>3709.3083234000001</v>
      </c>
      <c r="V8" s="180">
        <f t="shared" si="1"/>
        <v>3774.2523756699989</v>
      </c>
      <c r="W8" s="180">
        <f t="shared" si="1"/>
        <v>4019.9321277600002</v>
      </c>
      <c r="X8" s="180">
        <f t="shared" si="1"/>
        <v>3829.9133689199998</v>
      </c>
      <c r="Y8" s="180">
        <f t="shared" si="1"/>
        <v>4468.1644269999997</v>
      </c>
      <c r="Z8" s="180"/>
      <c r="AA8" s="180"/>
      <c r="AB8" s="181"/>
      <c r="AC8" s="299"/>
    </row>
    <row r="9" spans="1:29" x14ac:dyDescent="0.25">
      <c r="A9" s="273" t="s">
        <v>163</v>
      </c>
      <c r="B9" s="186">
        <v>47.52730769999998</v>
      </c>
      <c r="C9" s="186">
        <v>34.874720010000004</v>
      </c>
      <c r="D9" s="186">
        <v>15.402547989999999</v>
      </c>
      <c r="E9" s="186">
        <v>15.684992629999996</v>
      </c>
      <c r="F9" s="186">
        <v>23.754578519999992</v>
      </c>
      <c r="G9" s="186">
        <v>42.661005370000005</v>
      </c>
      <c r="H9" s="186">
        <v>58.836508450000011</v>
      </c>
      <c r="I9" s="186">
        <v>90.936459009999965</v>
      </c>
      <c r="J9" s="186">
        <v>101.1011905</v>
      </c>
      <c r="K9" s="186">
        <v>128.13897975</v>
      </c>
      <c r="L9" s="186">
        <v>98.324062450000028</v>
      </c>
      <c r="M9" s="186">
        <v>81.841224649999987</v>
      </c>
      <c r="N9" s="185">
        <v>52.438284250000002</v>
      </c>
      <c r="O9" s="186">
        <v>23.090370059999998</v>
      </c>
      <c r="P9" s="186">
        <v>17.145410930000001</v>
      </c>
      <c r="Q9" s="186">
        <v>24.541643589999996</v>
      </c>
      <c r="R9" s="186">
        <v>22.18751293</v>
      </c>
      <c r="S9" s="186">
        <v>34.484654290000002</v>
      </c>
      <c r="T9" s="186">
        <v>88.332102719999995</v>
      </c>
      <c r="U9" s="186">
        <v>90.092728280000003</v>
      </c>
      <c r="V9" s="186">
        <v>120.33871734</v>
      </c>
      <c r="W9" s="186">
        <v>100.38046754000001</v>
      </c>
      <c r="X9" s="186">
        <v>104.94434285</v>
      </c>
      <c r="Y9" s="186">
        <v>96.091467909999992</v>
      </c>
      <c r="Z9" s="186"/>
      <c r="AA9" s="186"/>
      <c r="AB9" s="187"/>
      <c r="AC9" s="299"/>
    </row>
    <row r="10" spans="1:29" x14ac:dyDescent="0.25">
      <c r="A10" s="273" t="s">
        <v>164</v>
      </c>
      <c r="B10" s="186">
        <v>578.26608950000013</v>
      </c>
      <c r="C10" s="186">
        <v>397.77039402999992</v>
      </c>
      <c r="D10" s="186">
        <v>364.73600908999987</v>
      </c>
      <c r="E10" s="186">
        <v>381.55761026000016</v>
      </c>
      <c r="F10" s="186">
        <v>446.25821272000024</v>
      </c>
      <c r="G10" s="186">
        <v>421.30202778000034</v>
      </c>
      <c r="H10" s="186">
        <v>443.46066338999975</v>
      </c>
      <c r="I10" s="186">
        <v>527.71560590000024</v>
      </c>
      <c r="J10" s="186">
        <v>467.07674700000013</v>
      </c>
      <c r="K10" s="186">
        <v>575.31229418000032</v>
      </c>
      <c r="L10" s="186">
        <v>563.72402575000012</v>
      </c>
      <c r="M10" s="186">
        <v>680.60279606999995</v>
      </c>
      <c r="N10" s="185">
        <v>675.66901195000025</v>
      </c>
      <c r="O10" s="186">
        <v>387.2514971400002</v>
      </c>
      <c r="P10" s="186">
        <v>376.16518590000004</v>
      </c>
      <c r="Q10" s="186">
        <v>380.82159829</v>
      </c>
      <c r="R10" s="186">
        <v>424.51735733999999</v>
      </c>
      <c r="S10" s="186">
        <v>493.09058159999989</v>
      </c>
      <c r="T10" s="186">
        <v>565.90387869999995</v>
      </c>
      <c r="U10" s="186">
        <v>481.50430177999976</v>
      </c>
      <c r="V10" s="186">
        <v>499.2979477099999</v>
      </c>
      <c r="W10" s="186">
        <v>607.52013637999983</v>
      </c>
      <c r="X10" s="186">
        <v>651.78002928999979</v>
      </c>
      <c r="Y10" s="186">
        <v>747.6357034599996</v>
      </c>
      <c r="Z10" s="186"/>
      <c r="AA10" s="186"/>
      <c r="AB10" s="187"/>
      <c r="AC10" s="299"/>
    </row>
    <row r="11" spans="1:29" x14ac:dyDescent="0.25">
      <c r="A11" s="273" t="s">
        <v>165</v>
      </c>
      <c r="B11" s="186">
        <v>47.74738937999998</v>
      </c>
      <c r="C11" s="186">
        <v>50.388587339999994</v>
      </c>
      <c r="D11" s="186">
        <v>50.269895289999972</v>
      </c>
      <c r="E11" s="186">
        <v>44.999137390000037</v>
      </c>
      <c r="F11" s="186">
        <v>47.701361269999907</v>
      </c>
      <c r="G11" s="186">
        <v>53.32112719000002</v>
      </c>
      <c r="H11" s="186">
        <v>44.391537199999973</v>
      </c>
      <c r="I11" s="186">
        <v>44.188508460000037</v>
      </c>
      <c r="J11" s="186">
        <v>45.36504762999995</v>
      </c>
      <c r="K11" s="186">
        <v>57.236959850000019</v>
      </c>
      <c r="L11" s="186">
        <v>44.534557059999997</v>
      </c>
      <c r="M11" s="186">
        <v>60.69829977000002</v>
      </c>
      <c r="N11" s="185">
        <v>46.245563969999999</v>
      </c>
      <c r="O11" s="186">
        <v>49.78583226000007</v>
      </c>
      <c r="P11" s="186">
        <v>46.194221700000043</v>
      </c>
      <c r="Q11" s="186">
        <v>44.912651100000019</v>
      </c>
      <c r="R11" s="186">
        <v>58.152753829999988</v>
      </c>
      <c r="S11" s="186">
        <v>49.080671740000007</v>
      </c>
      <c r="T11" s="186">
        <v>39.274519669999975</v>
      </c>
      <c r="U11" s="186">
        <v>43.25253321000006</v>
      </c>
      <c r="V11" s="186">
        <v>50.266219969999995</v>
      </c>
      <c r="W11" s="186">
        <v>51.258411530000011</v>
      </c>
      <c r="X11" s="186">
        <v>40.304940310000006</v>
      </c>
      <c r="Y11" s="186">
        <v>47.568906569999974</v>
      </c>
      <c r="Z11" s="186"/>
      <c r="AA11" s="186"/>
      <c r="AB11" s="187"/>
      <c r="AC11" s="299"/>
    </row>
    <row r="12" spans="1:29" x14ac:dyDescent="0.25">
      <c r="A12" s="273" t="s">
        <v>218</v>
      </c>
      <c r="B12" s="186">
        <v>47.109760139999992</v>
      </c>
      <c r="C12" s="186">
        <v>46.013954579999989</v>
      </c>
      <c r="D12" s="186">
        <v>53.723332679999992</v>
      </c>
      <c r="E12" s="186">
        <v>51.680499149999982</v>
      </c>
      <c r="F12" s="186">
        <v>49.925176330000006</v>
      </c>
      <c r="G12" s="186">
        <v>51.684947029999982</v>
      </c>
      <c r="H12" s="186">
        <v>55.933315950000001</v>
      </c>
      <c r="I12" s="186">
        <v>52.751853339999997</v>
      </c>
      <c r="J12" s="186">
        <v>56.249415380000002</v>
      </c>
      <c r="K12" s="186">
        <v>47.996125249999999</v>
      </c>
      <c r="L12" s="186">
        <v>54.091331579999974</v>
      </c>
      <c r="M12" s="186">
        <v>57.399035579999996</v>
      </c>
      <c r="N12" s="185">
        <v>42.691834120000003</v>
      </c>
      <c r="O12" s="186">
        <v>47.547348899999996</v>
      </c>
      <c r="P12" s="186">
        <v>47.158691429999998</v>
      </c>
      <c r="Q12" s="186">
        <v>54.60896798000001</v>
      </c>
      <c r="R12" s="186">
        <v>59.284659070000025</v>
      </c>
      <c r="S12" s="186">
        <v>56.181040320000001</v>
      </c>
      <c r="T12" s="186">
        <v>59.877232590000006</v>
      </c>
      <c r="U12" s="186">
        <v>46.671026779999998</v>
      </c>
      <c r="V12" s="186">
        <v>54.247644529999988</v>
      </c>
      <c r="W12" s="186">
        <v>48.153079089999999</v>
      </c>
      <c r="X12" s="186">
        <v>41.929223079999993</v>
      </c>
      <c r="Y12" s="186">
        <v>45.900966060000002</v>
      </c>
      <c r="Z12" s="186"/>
      <c r="AA12" s="186"/>
      <c r="AB12" s="187"/>
      <c r="AC12" s="299"/>
    </row>
    <row r="13" spans="1:29" x14ac:dyDescent="0.25">
      <c r="A13" s="273" t="s">
        <v>166</v>
      </c>
      <c r="B13" s="186">
        <v>2334.0178129199999</v>
      </c>
      <c r="C13" s="186">
        <v>2175.1536261599999</v>
      </c>
      <c r="D13" s="186">
        <v>2538.0205700699998</v>
      </c>
      <c r="E13" s="186">
        <v>2309.8428706399995</v>
      </c>
      <c r="F13" s="186">
        <v>2381.6900701099994</v>
      </c>
      <c r="G13" s="186">
        <v>2565.91382479</v>
      </c>
      <c r="H13" s="186">
        <v>2181.8966438400003</v>
      </c>
      <c r="I13" s="186">
        <v>2080.0464676399993</v>
      </c>
      <c r="J13" s="186">
        <v>2029.8387781799997</v>
      </c>
      <c r="K13" s="186">
        <v>2104.1013222499996</v>
      </c>
      <c r="L13" s="186">
        <v>2291.1038011300002</v>
      </c>
      <c r="M13" s="186">
        <v>2326.8334904100002</v>
      </c>
      <c r="N13" s="185">
        <v>2073.39656586</v>
      </c>
      <c r="O13" s="186">
        <v>1904.06244571</v>
      </c>
      <c r="P13" s="186">
        <v>2036.1916388899999</v>
      </c>
      <c r="Q13" s="186">
        <v>2234.8320562600002</v>
      </c>
      <c r="R13" s="186">
        <v>2196.8403780200001</v>
      </c>
      <c r="S13" s="186">
        <v>2342.1409255399999</v>
      </c>
      <c r="T13" s="186">
        <v>2215.5230878899997</v>
      </c>
      <c r="U13" s="186">
        <v>2172.2404596200004</v>
      </c>
      <c r="V13" s="186">
        <v>2122.4912343599995</v>
      </c>
      <c r="W13" s="186">
        <v>2323.3771358600002</v>
      </c>
      <c r="X13" s="186">
        <v>2133.1390015699999</v>
      </c>
      <c r="Y13" s="186">
        <v>2613.2740425400007</v>
      </c>
      <c r="Z13" s="186"/>
      <c r="AA13" s="186"/>
      <c r="AB13" s="187"/>
      <c r="AC13" s="299"/>
    </row>
    <row r="14" spans="1:29" x14ac:dyDescent="0.25">
      <c r="A14" s="274" t="s">
        <v>167</v>
      </c>
      <c r="B14" s="183">
        <f t="shared" ref="B14:Y14" si="2">+B15+B16</f>
        <v>100.77000000000001</v>
      </c>
      <c r="C14" s="183">
        <f t="shared" si="2"/>
        <v>233.45</v>
      </c>
      <c r="D14" s="183">
        <f t="shared" si="2"/>
        <v>301.94</v>
      </c>
      <c r="E14" s="183">
        <f t="shared" si="2"/>
        <v>206.78</v>
      </c>
      <c r="F14" s="183">
        <f t="shared" si="2"/>
        <v>420.66</v>
      </c>
      <c r="G14" s="183">
        <f t="shared" si="2"/>
        <v>522.98</v>
      </c>
      <c r="H14" s="183">
        <f t="shared" si="2"/>
        <v>462.51</v>
      </c>
      <c r="I14" s="183">
        <f t="shared" si="2"/>
        <v>362.12</v>
      </c>
      <c r="J14" s="183">
        <f t="shared" si="2"/>
        <v>252.39</v>
      </c>
      <c r="K14" s="183">
        <f t="shared" si="2"/>
        <v>129.10000000000002</v>
      </c>
      <c r="L14" s="183">
        <f t="shared" si="2"/>
        <v>114.22</v>
      </c>
      <c r="M14" s="183">
        <f t="shared" si="2"/>
        <v>160.74</v>
      </c>
      <c r="N14" s="182">
        <f t="shared" si="2"/>
        <v>246.26</v>
      </c>
      <c r="O14" s="183">
        <f t="shared" si="2"/>
        <v>377.66</v>
      </c>
      <c r="P14" s="183">
        <f t="shared" si="2"/>
        <v>432.11</v>
      </c>
      <c r="Q14" s="183">
        <f t="shared" si="2"/>
        <v>323.83</v>
      </c>
      <c r="R14" s="183">
        <f t="shared" si="2"/>
        <v>175.35</v>
      </c>
      <c r="S14" s="183">
        <f t="shared" si="2"/>
        <v>364.08000000000004</v>
      </c>
      <c r="T14" s="183">
        <f t="shared" si="2"/>
        <v>397.18</v>
      </c>
      <c r="U14" s="183">
        <f t="shared" si="2"/>
        <v>238.87</v>
      </c>
      <c r="V14" s="183">
        <f t="shared" si="2"/>
        <v>277.16054105000001</v>
      </c>
      <c r="W14" s="183">
        <f t="shared" si="2"/>
        <v>269.26</v>
      </c>
      <c r="X14" s="183">
        <f t="shared" si="2"/>
        <v>205.72</v>
      </c>
      <c r="Y14" s="183">
        <f t="shared" si="2"/>
        <v>205.2</v>
      </c>
      <c r="Z14" s="183"/>
      <c r="AA14" s="183"/>
      <c r="AB14" s="184"/>
      <c r="AC14" s="299"/>
    </row>
    <row r="15" spans="1:29" x14ac:dyDescent="0.25">
      <c r="A15" s="275" t="s">
        <v>168</v>
      </c>
      <c r="B15" s="306">
        <v>90.23</v>
      </c>
      <c r="C15" s="24">
        <v>105.83</v>
      </c>
      <c r="D15" s="24">
        <v>133.84</v>
      </c>
      <c r="E15" s="306">
        <v>136.66</v>
      </c>
      <c r="F15" s="24">
        <v>159.32</v>
      </c>
      <c r="G15" s="24">
        <v>162.84</v>
      </c>
      <c r="H15" s="306">
        <v>143.19</v>
      </c>
      <c r="I15" s="24">
        <v>101.55</v>
      </c>
      <c r="J15" s="24">
        <v>87.52</v>
      </c>
      <c r="K15" s="24">
        <v>78.23</v>
      </c>
      <c r="L15" s="24">
        <v>83.58</v>
      </c>
      <c r="M15" s="24">
        <v>70.569999999999993</v>
      </c>
      <c r="N15" s="178">
        <v>87.27</v>
      </c>
      <c r="O15" s="24">
        <v>126.56</v>
      </c>
      <c r="P15" s="24">
        <v>181.05</v>
      </c>
      <c r="Q15" s="24">
        <v>163.66999999999999</v>
      </c>
      <c r="R15" s="24">
        <v>106</v>
      </c>
      <c r="S15" s="24">
        <v>145.99</v>
      </c>
      <c r="T15" s="24">
        <v>158.08000000000001</v>
      </c>
      <c r="U15" s="24">
        <v>140.36000000000001</v>
      </c>
      <c r="V15" s="24">
        <v>146.1</v>
      </c>
      <c r="W15" s="24">
        <v>112.01</v>
      </c>
      <c r="X15" s="24">
        <v>106.42</v>
      </c>
      <c r="Y15" s="24">
        <v>148.62</v>
      </c>
      <c r="Z15" s="24"/>
      <c r="AA15" s="24"/>
      <c r="AB15" s="177"/>
      <c r="AC15" s="299"/>
    </row>
    <row r="16" spans="1:29" x14ac:dyDescent="0.25">
      <c r="A16" s="275" t="s">
        <v>169</v>
      </c>
      <c r="B16" s="306">
        <f t="shared" ref="B16:M16" si="3">+B17+B18</f>
        <v>10.54</v>
      </c>
      <c r="C16" s="24">
        <f t="shared" si="3"/>
        <v>127.62</v>
      </c>
      <c r="D16" s="24">
        <f t="shared" si="3"/>
        <v>168.1</v>
      </c>
      <c r="E16" s="306">
        <f t="shared" si="3"/>
        <v>70.12</v>
      </c>
      <c r="F16" s="24">
        <f t="shared" si="3"/>
        <v>261.34000000000003</v>
      </c>
      <c r="G16" s="24">
        <f t="shared" si="3"/>
        <v>360.14</v>
      </c>
      <c r="H16" s="306">
        <f t="shared" si="3"/>
        <v>319.32</v>
      </c>
      <c r="I16" s="24">
        <f t="shared" si="3"/>
        <v>260.57</v>
      </c>
      <c r="J16" s="24">
        <f t="shared" si="3"/>
        <v>164.87</v>
      </c>
      <c r="K16" s="24">
        <f t="shared" si="3"/>
        <v>50.870000000000005</v>
      </c>
      <c r="L16" s="24">
        <f t="shared" si="3"/>
        <v>30.64</v>
      </c>
      <c r="M16" s="24">
        <f t="shared" si="3"/>
        <v>90.17</v>
      </c>
      <c r="N16" s="178">
        <v>158.98999999999998</v>
      </c>
      <c r="O16" s="24">
        <v>251.10000000000002</v>
      </c>
      <c r="P16" s="24">
        <v>251.06</v>
      </c>
      <c r="Q16" s="24">
        <v>160.16</v>
      </c>
      <c r="R16" s="24">
        <v>69.349999999999994</v>
      </c>
      <c r="S16" s="24">
        <v>218.09</v>
      </c>
      <c r="T16" s="24">
        <v>239.1</v>
      </c>
      <c r="U16" s="24">
        <v>98.509999999999991</v>
      </c>
      <c r="V16" s="24">
        <v>131.06054104999998</v>
      </c>
      <c r="W16" s="24">
        <v>157.25</v>
      </c>
      <c r="X16" s="24">
        <v>99.3</v>
      </c>
      <c r="Y16" s="24">
        <v>56.58</v>
      </c>
      <c r="Z16" s="24"/>
      <c r="AA16" s="24"/>
      <c r="AB16" s="177"/>
      <c r="AC16" s="299"/>
    </row>
    <row r="17" spans="1:29" x14ac:dyDescent="0.25">
      <c r="A17" s="275" t="s">
        <v>170</v>
      </c>
      <c r="B17" s="306">
        <v>4.18</v>
      </c>
      <c r="C17" s="24">
        <v>80.89</v>
      </c>
      <c r="D17" s="24">
        <v>145.09</v>
      </c>
      <c r="E17" s="306">
        <v>34.729999999999997</v>
      </c>
      <c r="F17" s="24">
        <v>251.05</v>
      </c>
      <c r="G17" s="24">
        <v>327.18</v>
      </c>
      <c r="H17" s="306">
        <v>256.83</v>
      </c>
      <c r="I17" s="24">
        <v>219.05</v>
      </c>
      <c r="J17" s="24">
        <v>100.16</v>
      </c>
      <c r="K17" s="24">
        <v>29.17</v>
      </c>
      <c r="L17" s="24">
        <v>13.55</v>
      </c>
      <c r="M17" s="24">
        <v>78.66</v>
      </c>
      <c r="N17" s="178">
        <v>139.29</v>
      </c>
      <c r="O17" s="24">
        <v>195.33</v>
      </c>
      <c r="P17" s="24">
        <v>204.79</v>
      </c>
      <c r="Q17" s="24">
        <v>139.9</v>
      </c>
      <c r="R17" s="24">
        <v>41.87</v>
      </c>
      <c r="S17" s="24">
        <v>185.78</v>
      </c>
      <c r="T17" s="24">
        <v>185.09</v>
      </c>
      <c r="U17" s="24">
        <v>55.44</v>
      </c>
      <c r="V17" s="24">
        <v>99.57</v>
      </c>
      <c r="W17" s="24">
        <v>114.66</v>
      </c>
      <c r="X17" s="24">
        <v>80.05</v>
      </c>
      <c r="Y17" s="24">
        <v>39.4</v>
      </c>
      <c r="Z17" s="24"/>
      <c r="AA17" s="24"/>
      <c r="AB17" s="177"/>
      <c r="AC17" s="299"/>
    </row>
    <row r="18" spans="1:29" x14ac:dyDescent="0.25">
      <c r="A18" s="275" t="s">
        <v>171</v>
      </c>
      <c r="B18" s="306">
        <v>6.36</v>
      </c>
      <c r="C18" s="24">
        <v>46.73</v>
      </c>
      <c r="D18" s="24">
        <v>23.01</v>
      </c>
      <c r="E18" s="306">
        <v>35.39</v>
      </c>
      <c r="F18" s="24">
        <v>10.29</v>
      </c>
      <c r="G18" s="24">
        <v>32.96</v>
      </c>
      <c r="H18" s="306">
        <v>62.49</v>
      </c>
      <c r="I18" s="24">
        <v>41.52</v>
      </c>
      <c r="J18" s="24">
        <v>64.709999999999994</v>
      </c>
      <c r="K18" s="24">
        <v>21.7</v>
      </c>
      <c r="L18" s="24">
        <v>17.09</v>
      </c>
      <c r="M18" s="24">
        <v>11.51</v>
      </c>
      <c r="N18" s="178">
        <v>19.7</v>
      </c>
      <c r="O18" s="24">
        <v>55.77</v>
      </c>
      <c r="P18" s="24">
        <v>46.27</v>
      </c>
      <c r="Q18" s="24">
        <v>20.260000000000002</v>
      </c>
      <c r="R18" s="24">
        <v>27.48</v>
      </c>
      <c r="S18" s="24">
        <v>32.31</v>
      </c>
      <c r="T18" s="24">
        <v>54.01</v>
      </c>
      <c r="U18" s="24">
        <v>43.07</v>
      </c>
      <c r="V18" s="24">
        <v>31.490541050000001</v>
      </c>
      <c r="W18" s="24">
        <v>42.59</v>
      </c>
      <c r="X18" s="24">
        <v>19.25</v>
      </c>
      <c r="Y18" s="24">
        <v>17.18</v>
      </c>
      <c r="Z18" s="24"/>
      <c r="AA18" s="24"/>
      <c r="AB18" s="177"/>
      <c r="AC18" s="299"/>
    </row>
    <row r="19" spans="1:29" x14ac:dyDescent="0.25">
      <c r="A19" s="273" t="s">
        <v>219</v>
      </c>
      <c r="B19" s="186">
        <v>426.68859715000002</v>
      </c>
      <c r="C19" s="186">
        <v>226.55082455000002</v>
      </c>
      <c r="D19" s="186">
        <v>343.27438243</v>
      </c>
      <c r="E19" s="186">
        <v>294.26731381999997</v>
      </c>
      <c r="F19" s="186">
        <v>310.88703186999993</v>
      </c>
      <c r="G19" s="186">
        <v>369.96587319999998</v>
      </c>
      <c r="H19" s="186">
        <v>350.79242542999992</v>
      </c>
      <c r="I19" s="186">
        <v>308.52327304000011</v>
      </c>
      <c r="J19" s="186">
        <v>369.96523382999999</v>
      </c>
      <c r="K19" s="186">
        <v>361.24070505000003</v>
      </c>
      <c r="L19" s="186">
        <v>319.66469036000007</v>
      </c>
      <c r="M19" s="186">
        <v>343.46378108000005</v>
      </c>
      <c r="N19" s="185">
        <v>283.64213486</v>
      </c>
      <c r="O19" s="186">
        <v>285.06398187999991</v>
      </c>
      <c r="P19" s="186">
        <v>270.69229657</v>
      </c>
      <c r="Q19" s="186">
        <v>231.58257355999999</v>
      </c>
      <c r="R19" s="186">
        <v>215.76980709999998</v>
      </c>
      <c r="S19" s="186">
        <v>212.21969917000001</v>
      </c>
      <c r="T19" s="186">
        <v>240.07819949999998</v>
      </c>
      <c r="U19" s="186">
        <v>244.33476257999999</v>
      </c>
      <c r="V19" s="186">
        <v>224.66208899999998</v>
      </c>
      <c r="W19" s="186">
        <v>212.27045257999998</v>
      </c>
      <c r="X19" s="186">
        <v>254.03802952999999</v>
      </c>
      <c r="Y19" s="186">
        <v>300.07486117000002</v>
      </c>
      <c r="Z19" s="186"/>
      <c r="AA19" s="186"/>
      <c r="AB19" s="187"/>
      <c r="AC19" s="299"/>
    </row>
    <row r="20" spans="1:29" x14ac:dyDescent="0.25">
      <c r="A20" s="273" t="s">
        <v>220</v>
      </c>
      <c r="B20" s="186">
        <v>120.63449229999999</v>
      </c>
      <c r="C20" s="186">
        <v>132.50289970999987</v>
      </c>
      <c r="D20" s="186">
        <v>127.40329659999989</v>
      </c>
      <c r="E20" s="186">
        <v>136.35179133000011</v>
      </c>
      <c r="F20" s="186">
        <v>134.10223265999997</v>
      </c>
      <c r="G20" s="186">
        <v>129.15310217000001</v>
      </c>
      <c r="H20" s="186">
        <v>121.93035893000004</v>
      </c>
      <c r="I20" s="186">
        <v>132.11813662</v>
      </c>
      <c r="J20" s="186">
        <v>120.78233258999997</v>
      </c>
      <c r="K20" s="186">
        <v>139.71253024000004</v>
      </c>
      <c r="L20" s="186">
        <v>127.86523054000004</v>
      </c>
      <c r="M20" s="186">
        <v>118.12313919</v>
      </c>
      <c r="N20" s="185">
        <v>119.51932666999998</v>
      </c>
      <c r="O20" s="186">
        <v>118.20310365999997</v>
      </c>
      <c r="P20" s="186">
        <v>139.89676247999995</v>
      </c>
      <c r="Q20" s="186">
        <v>121.49561178000012</v>
      </c>
      <c r="R20" s="186">
        <v>142.13365360000014</v>
      </c>
      <c r="S20" s="186">
        <v>147.88842725000012</v>
      </c>
      <c r="T20" s="186">
        <v>140.30403828000007</v>
      </c>
      <c r="U20" s="186">
        <v>137.77313160999995</v>
      </c>
      <c r="V20" s="186">
        <v>139.36251739999992</v>
      </c>
      <c r="W20" s="186">
        <v>135.61180265000002</v>
      </c>
      <c r="X20" s="186">
        <v>127.94042072000001</v>
      </c>
      <c r="Y20" s="186">
        <v>129.94984657000001</v>
      </c>
      <c r="Z20" s="186"/>
      <c r="AA20" s="186"/>
      <c r="AB20" s="187"/>
      <c r="AC20" s="299"/>
    </row>
    <row r="21" spans="1:29" x14ac:dyDescent="0.25">
      <c r="A21" s="273" t="s">
        <v>221</v>
      </c>
      <c r="B21" s="186">
        <v>100.37835560999997</v>
      </c>
      <c r="C21" s="186">
        <v>115.59409206999999</v>
      </c>
      <c r="D21" s="186">
        <v>118.13824532000001</v>
      </c>
      <c r="E21" s="186">
        <v>114.51571241000001</v>
      </c>
      <c r="F21" s="186">
        <v>109.22726954000001</v>
      </c>
      <c r="G21" s="186">
        <v>101.75001453000002</v>
      </c>
      <c r="H21" s="186">
        <v>86.685286330000025</v>
      </c>
      <c r="I21" s="186">
        <v>92.110024639999992</v>
      </c>
      <c r="J21" s="186">
        <v>78.103669980000021</v>
      </c>
      <c r="K21" s="186">
        <v>93.709192730000041</v>
      </c>
      <c r="L21" s="186">
        <v>88.502785440000011</v>
      </c>
      <c r="M21" s="186">
        <v>89.232611729999917</v>
      </c>
      <c r="N21" s="185">
        <v>91.510275609999994</v>
      </c>
      <c r="O21" s="186">
        <v>77.97499803999996</v>
      </c>
      <c r="P21" s="186">
        <v>95.191204630000001</v>
      </c>
      <c r="Q21" s="186">
        <v>92.459195459999989</v>
      </c>
      <c r="R21" s="186">
        <v>101.99033686000004</v>
      </c>
      <c r="S21" s="186">
        <v>88.130350820000004</v>
      </c>
      <c r="T21" s="186">
        <v>94.839671019999997</v>
      </c>
      <c r="U21" s="186">
        <v>98.67057336000002</v>
      </c>
      <c r="V21" s="186">
        <v>119.98781679000005</v>
      </c>
      <c r="W21" s="186">
        <v>103.48045887000001</v>
      </c>
      <c r="X21" s="186">
        <v>111.34084994</v>
      </c>
      <c r="Y21" s="186">
        <v>116.03677571999999</v>
      </c>
      <c r="Z21" s="186"/>
      <c r="AA21" s="186"/>
      <c r="AB21" s="187"/>
      <c r="AC21" s="299"/>
    </row>
    <row r="22" spans="1:29" x14ac:dyDescent="0.25">
      <c r="A22" s="273" t="s">
        <v>172</v>
      </c>
      <c r="B22" s="186">
        <v>101.30282783000004</v>
      </c>
      <c r="C22" s="186">
        <v>103.37457236000004</v>
      </c>
      <c r="D22" s="186">
        <v>120.21572233999997</v>
      </c>
      <c r="E22" s="186">
        <v>111.71789774999996</v>
      </c>
      <c r="F22" s="186">
        <v>114.85263346999993</v>
      </c>
      <c r="G22" s="186">
        <v>122.95827636999996</v>
      </c>
      <c r="H22" s="186">
        <v>119.34675605</v>
      </c>
      <c r="I22" s="186">
        <v>124.98009922999995</v>
      </c>
      <c r="J22" s="186">
        <v>123.11160141999996</v>
      </c>
      <c r="K22" s="186">
        <v>133.59443555999997</v>
      </c>
      <c r="L22" s="186">
        <v>108.91300258</v>
      </c>
      <c r="M22" s="186">
        <v>110.38178914000002</v>
      </c>
      <c r="N22" s="185">
        <v>125.19695272000004</v>
      </c>
      <c r="O22" s="186">
        <v>107.28442733999998</v>
      </c>
      <c r="P22" s="186">
        <v>117.19009167</v>
      </c>
      <c r="Q22" s="186">
        <v>104.90801082</v>
      </c>
      <c r="R22" s="186">
        <v>116.80840288999998</v>
      </c>
      <c r="S22" s="186">
        <v>115.10766871</v>
      </c>
      <c r="T22" s="186">
        <v>125.46788505999996</v>
      </c>
      <c r="U22" s="186">
        <v>101.53880618000001</v>
      </c>
      <c r="V22" s="186">
        <v>108.35764751999997</v>
      </c>
      <c r="W22" s="186">
        <v>110.42018326</v>
      </c>
      <c r="X22" s="186">
        <v>105.94653162999998</v>
      </c>
      <c r="Y22" s="186">
        <v>115.40185700000002</v>
      </c>
      <c r="Z22" s="186"/>
      <c r="AA22" s="186"/>
      <c r="AB22" s="187"/>
      <c r="AC22" s="299"/>
    </row>
    <row r="23" spans="1:29" ht="15.75" thickBot="1" x14ac:dyDescent="0.3">
      <c r="A23" s="276" t="s">
        <v>73</v>
      </c>
      <c r="B23" s="189">
        <v>56.79</v>
      </c>
      <c r="C23" s="189">
        <v>54.19</v>
      </c>
      <c r="D23" s="189">
        <v>65.13</v>
      </c>
      <c r="E23" s="189">
        <v>67.17</v>
      </c>
      <c r="F23" s="189">
        <v>79.69</v>
      </c>
      <c r="G23" s="189">
        <v>72.239999999999995</v>
      </c>
      <c r="H23" s="189">
        <v>62.68</v>
      </c>
      <c r="I23" s="189">
        <v>69.680000000000007</v>
      </c>
      <c r="J23" s="189">
        <v>63.72</v>
      </c>
      <c r="K23" s="189">
        <v>84.31</v>
      </c>
      <c r="L23" s="189">
        <v>78.25</v>
      </c>
      <c r="M23" s="189">
        <v>67.739999999999995</v>
      </c>
      <c r="N23" s="188">
        <v>65.83</v>
      </c>
      <c r="O23" s="189">
        <v>62.17</v>
      </c>
      <c r="P23" s="189">
        <v>81.349999999999994</v>
      </c>
      <c r="Q23" s="189">
        <v>73.69</v>
      </c>
      <c r="R23" s="189">
        <v>64.47</v>
      </c>
      <c r="S23" s="189">
        <v>59.51</v>
      </c>
      <c r="T23" s="189">
        <v>61.23</v>
      </c>
      <c r="U23" s="189">
        <v>54.36</v>
      </c>
      <c r="V23" s="189">
        <v>58.08</v>
      </c>
      <c r="W23" s="189">
        <v>58.2</v>
      </c>
      <c r="X23" s="189">
        <v>52.83</v>
      </c>
      <c r="Y23" s="189">
        <v>51.03</v>
      </c>
      <c r="Z23" s="189"/>
      <c r="AA23" s="189"/>
      <c r="AB23" s="190"/>
      <c r="AC23" s="299"/>
    </row>
    <row r="24" spans="1:29" x14ac:dyDescent="0.25">
      <c r="A24" s="25" t="s">
        <v>23</v>
      </c>
      <c r="B24" s="21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12"/>
      <c r="AC24" s="299"/>
    </row>
    <row r="25" spans="1:29" x14ac:dyDescent="0.25">
      <c r="A25" s="26" t="s">
        <v>140</v>
      </c>
      <c r="B25" s="21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12"/>
    </row>
    <row r="26" spans="1:29" x14ac:dyDescent="0.25">
      <c r="A26" s="550" t="s">
        <v>207</v>
      </c>
      <c r="B26" s="21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12"/>
    </row>
    <row r="27" spans="1:29" x14ac:dyDescent="0.25"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</row>
    <row r="28" spans="1:29" x14ac:dyDescent="0.25"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</row>
    <row r="29" spans="1:29" x14ac:dyDescent="0.25"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08"/>
      <c r="O29" s="208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</row>
    <row r="30" spans="1:29" x14ac:dyDescent="0.25"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08"/>
      <c r="O30" s="208"/>
      <c r="P30" s="255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</row>
    <row r="31" spans="1:29" x14ac:dyDescent="0.25"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</row>
    <row r="32" spans="1:29" x14ac:dyDescent="0.25">
      <c r="C32" s="292"/>
      <c r="D32" s="292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</row>
    <row r="33" spans="2:27" x14ac:dyDescent="0.25"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</row>
    <row r="34" spans="2:27" x14ac:dyDescent="0.25">
      <c r="B34" s="209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</row>
    <row r="35" spans="2:27" x14ac:dyDescent="0.25">
      <c r="B35" s="209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</row>
    <row r="36" spans="2:27" x14ac:dyDescent="0.25"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</row>
    <row r="37" spans="2:27" x14ac:dyDescent="0.25"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</row>
    <row r="38" spans="2:27" x14ac:dyDescent="0.25"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</row>
    <row r="39" spans="2:27" x14ac:dyDescent="0.25"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</row>
    <row r="40" spans="2:27" x14ac:dyDescent="0.25"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</row>
    <row r="41" spans="2:27" x14ac:dyDescent="0.25"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</row>
    <row r="42" spans="2:27" x14ac:dyDescent="0.25"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</row>
    <row r="43" spans="2:27" x14ac:dyDescent="0.25"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</row>
  </sheetData>
  <sortState ref="D27:E37">
    <sortCondition descending="1" ref="E27:E37"/>
  </sortState>
  <mergeCells count="4">
    <mergeCell ref="B6:M6"/>
    <mergeCell ref="N6:Y6"/>
    <mergeCell ref="Z6:AB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AB8" sqref="AB8"/>
    </sheetView>
  </sheetViews>
  <sheetFormatPr baseColWidth="10" defaultRowHeight="15" x14ac:dyDescent="0.25"/>
  <cols>
    <col min="1" max="1" width="14.85546875" customWidth="1"/>
    <col min="4" max="6" width="11.42578125" style="299"/>
    <col min="7" max="7" width="9.140625" style="299" bestFit="1" customWidth="1"/>
    <col min="8" max="8" width="8.7109375" style="299" bestFit="1" customWidth="1"/>
    <col min="9" max="10" width="9.140625" style="299" bestFit="1" customWidth="1"/>
    <col min="11" max="12" width="10" style="299" bestFit="1" customWidth="1"/>
    <col min="13" max="13" width="12.28515625" style="299" customWidth="1"/>
    <col min="14" max="14" width="10.42578125" style="299" bestFit="1" customWidth="1"/>
    <col min="15" max="15" width="13" style="299" bestFit="1" customWidth="1"/>
    <col min="16" max="16" width="10.42578125" style="299" bestFit="1" customWidth="1"/>
    <col min="17" max="19" width="10.28515625" style="299" bestFit="1" customWidth="1"/>
    <col min="20" max="21" width="10" style="299" bestFit="1" customWidth="1"/>
    <col min="22" max="22" width="11.28515625" style="299" bestFit="1" customWidth="1"/>
    <col min="23" max="27" width="11.28515625" style="299" customWidth="1"/>
    <col min="28" max="28" width="13" customWidth="1"/>
  </cols>
  <sheetData>
    <row r="1" spans="1:28" x14ac:dyDescent="0.25">
      <c r="A1" s="29" t="s">
        <v>199</v>
      </c>
    </row>
    <row r="2" spans="1:28" x14ac:dyDescent="0.25">
      <c r="A2" s="29"/>
    </row>
    <row r="3" spans="1:28" x14ac:dyDescent="0.25">
      <c r="A3" s="14" t="s">
        <v>25</v>
      </c>
    </row>
    <row r="4" spans="1:28" x14ac:dyDescent="0.25">
      <c r="A4" s="54" t="s">
        <v>244</v>
      </c>
    </row>
    <row r="5" spans="1:28" x14ac:dyDescent="0.25">
      <c r="A5" s="55" t="s">
        <v>211</v>
      </c>
    </row>
    <row r="6" spans="1:28" x14ac:dyDescent="0.25">
      <c r="A6" s="552" t="s">
        <v>201</v>
      </c>
      <c r="B6" s="559">
        <v>2018</v>
      </c>
      <c r="C6" s="559"/>
      <c r="D6" s="559"/>
      <c r="E6" s="559"/>
      <c r="F6" s="559"/>
      <c r="G6" s="559"/>
      <c r="H6" s="559"/>
      <c r="I6" s="559"/>
      <c r="J6" s="559"/>
      <c r="K6" s="559"/>
      <c r="L6" s="559"/>
      <c r="M6" s="556"/>
      <c r="N6" s="556">
        <v>2019</v>
      </c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2">
        <v>2020</v>
      </c>
      <c r="AA6" s="553"/>
      <c r="AB6" s="553"/>
    </row>
    <row r="7" spans="1:28" ht="25.5" x14ac:dyDescent="0.25">
      <c r="A7" s="554"/>
      <c r="B7" s="423" t="s">
        <v>1</v>
      </c>
      <c r="C7" s="423" t="s">
        <v>2</v>
      </c>
      <c r="D7" s="423" t="s">
        <v>3</v>
      </c>
      <c r="E7" s="423" t="s">
        <v>4</v>
      </c>
      <c r="F7" s="423" t="s">
        <v>5</v>
      </c>
      <c r="G7" s="423" t="s">
        <v>6</v>
      </c>
      <c r="H7" s="423" t="s">
        <v>7</v>
      </c>
      <c r="I7" s="423" t="s">
        <v>8</v>
      </c>
      <c r="J7" s="423" t="s">
        <v>9</v>
      </c>
      <c r="K7" s="423" t="s">
        <v>10</v>
      </c>
      <c r="L7" s="423" t="s">
        <v>11</v>
      </c>
      <c r="M7" s="424" t="s">
        <v>12</v>
      </c>
      <c r="N7" s="423" t="s">
        <v>1</v>
      </c>
      <c r="O7" s="423" t="s">
        <v>2</v>
      </c>
      <c r="P7" s="423" t="s">
        <v>3</v>
      </c>
      <c r="Q7" s="423" t="s">
        <v>4</v>
      </c>
      <c r="R7" s="455" t="s">
        <v>5</v>
      </c>
      <c r="S7" s="463" t="s">
        <v>6</v>
      </c>
      <c r="T7" s="464" t="s">
        <v>7</v>
      </c>
      <c r="U7" s="467" t="s">
        <v>8</v>
      </c>
      <c r="V7" s="472" t="s">
        <v>9</v>
      </c>
      <c r="W7" s="480" t="s">
        <v>10</v>
      </c>
      <c r="X7" s="499" t="s">
        <v>11</v>
      </c>
      <c r="Y7" s="511" t="s">
        <v>12</v>
      </c>
      <c r="Z7" s="512" t="s">
        <v>1</v>
      </c>
      <c r="AA7" s="512" t="s">
        <v>2</v>
      </c>
      <c r="AB7" s="531" t="s">
        <v>276</v>
      </c>
    </row>
    <row r="8" spans="1:28" x14ac:dyDescent="0.25">
      <c r="A8" s="201" t="s">
        <v>13</v>
      </c>
      <c r="B8" s="198">
        <f t="shared" ref="B8:T8" si="0">SUM(B9:B20)</f>
        <v>7850.56</v>
      </c>
      <c r="C8" s="32">
        <f t="shared" si="0"/>
        <v>9694.06</v>
      </c>
      <c r="D8" s="32">
        <f t="shared" si="0"/>
        <v>16479</v>
      </c>
      <c r="E8" s="32">
        <f t="shared" si="0"/>
        <v>13643.779999999999</v>
      </c>
      <c r="F8" s="32">
        <f t="shared" si="0"/>
        <v>12257.090000000002</v>
      </c>
      <c r="G8" s="32">
        <f t="shared" si="0"/>
        <v>6082.2099999999991</v>
      </c>
      <c r="H8" s="32">
        <f t="shared" si="0"/>
        <v>4646.0900000000011</v>
      </c>
      <c r="I8" s="32">
        <f t="shared" si="0"/>
        <v>11593.080000000002</v>
      </c>
      <c r="J8" s="32">
        <f t="shared" si="0"/>
        <v>7428.4499999999989</v>
      </c>
      <c r="K8" s="32">
        <f t="shared" si="0"/>
        <v>15763.85</v>
      </c>
      <c r="L8" s="32">
        <f t="shared" si="0"/>
        <v>16233.710000000001</v>
      </c>
      <c r="M8" s="32">
        <f t="shared" si="0"/>
        <v>10147.41</v>
      </c>
      <c r="N8" s="198">
        <f t="shared" si="0"/>
        <v>14744.389999999998</v>
      </c>
      <c r="O8" s="32">
        <f t="shared" si="0"/>
        <v>21014.63</v>
      </c>
      <c r="P8" s="32">
        <f t="shared" si="0"/>
        <v>21443.739999999998</v>
      </c>
      <c r="Q8" s="32">
        <f t="shared" si="0"/>
        <v>11612.31</v>
      </c>
      <c r="R8" s="32">
        <f t="shared" si="0"/>
        <v>11248.529999999995</v>
      </c>
      <c r="S8" s="32">
        <f t="shared" si="0"/>
        <v>14216.330000000002</v>
      </c>
      <c r="T8" s="32">
        <f t="shared" si="0"/>
        <v>12236.529999999999</v>
      </c>
      <c r="U8" s="32">
        <f>SUM(U9:U20)</f>
        <v>12834.599999999999</v>
      </c>
      <c r="V8" s="32">
        <f>SUM(V9:V20)</f>
        <v>6081.3799999999983</v>
      </c>
      <c r="W8" s="32">
        <f>SUM(W9:W20)</f>
        <v>12733.14</v>
      </c>
      <c r="X8" s="32">
        <f>SUM(X9:X20)</f>
        <v>13515.33</v>
      </c>
      <c r="Y8" s="32">
        <f>SUM(Y9:Y20)</f>
        <v>10161.91</v>
      </c>
      <c r="Z8" s="198">
        <f>+SUM(Z9:Z20)</f>
        <v>10649.140000000001</v>
      </c>
      <c r="AA8" s="32">
        <f>+SUM(AA9:AA20)</f>
        <v>21763.21</v>
      </c>
      <c r="AB8" s="194">
        <f>+IFERROR((AA8/O8-1)*100,"-")</f>
        <v>3.5621850111089204</v>
      </c>
    </row>
    <row r="9" spans="1:28" x14ac:dyDescent="0.25">
      <c r="A9" s="51" t="s">
        <v>27</v>
      </c>
      <c r="B9" s="199">
        <v>47.4</v>
      </c>
      <c r="C9" s="43">
        <v>0.55000000000000004</v>
      </c>
      <c r="D9" s="43">
        <v>1.32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199">
        <v>50.15</v>
      </c>
      <c r="O9" s="43">
        <v>24.5</v>
      </c>
      <c r="P9" s="43">
        <v>0</v>
      </c>
      <c r="Q9" s="43">
        <v>0</v>
      </c>
      <c r="R9" s="43">
        <v>0</v>
      </c>
      <c r="S9" s="43">
        <v>0</v>
      </c>
      <c r="T9" s="43">
        <v>22.73</v>
      </c>
      <c r="U9" s="43">
        <v>13.48</v>
      </c>
      <c r="V9" s="43">
        <v>11.9</v>
      </c>
      <c r="W9" s="43">
        <v>0</v>
      </c>
      <c r="X9" s="43">
        <v>0</v>
      </c>
      <c r="Y9" s="43">
        <v>0</v>
      </c>
      <c r="Z9" s="199">
        <v>27.55</v>
      </c>
      <c r="AA9" s="43">
        <v>4.16</v>
      </c>
      <c r="AB9" s="139">
        <f>+IFERROR((AA9/O9-1)*100,"-")</f>
        <v>-83.020408163265301</v>
      </c>
    </row>
    <row r="10" spans="1:28" s="264" customFormat="1" x14ac:dyDescent="0.25">
      <c r="A10" s="482" t="s">
        <v>21</v>
      </c>
      <c r="B10" s="486">
        <v>4570.99</v>
      </c>
      <c r="C10" s="261">
        <v>5798.81</v>
      </c>
      <c r="D10" s="261">
        <v>7159.93</v>
      </c>
      <c r="E10" s="261">
        <v>4616.42</v>
      </c>
      <c r="F10" s="261">
        <v>6135.29</v>
      </c>
      <c r="G10" s="261">
        <v>2414.62</v>
      </c>
      <c r="H10" s="261">
        <v>1574.39</v>
      </c>
      <c r="I10" s="261">
        <v>3379.94</v>
      </c>
      <c r="J10" s="261">
        <v>4989.78</v>
      </c>
      <c r="K10" s="261">
        <v>7014.69</v>
      </c>
      <c r="L10" s="261">
        <v>8388.86</v>
      </c>
      <c r="M10" s="261">
        <v>3698.69</v>
      </c>
      <c r="N10" s="486">
        <v>7001.68</v>
      </c>
      <c r="O10" s="261">
        <v>4196.8999999999996</v>
      </c>
      <c r="P10" s="261">
        <v>6902.45</v>
      </c>
      <c r="Q10" s="261">
        <v>4182.66</v>
      </c>
      <c r="R10" s="261">
        <v>4611.24</v>
      </c>
      <c r="S10" s="261">
        <v>9085.35</v>
      </c>
      <c r="T10" s="261">
        <v>5168.8900000000003</v>
      </c>
      <c r="U10" s="261">
        <v>5644.06</v>
      </c>
      <c r="V10" s="261">
        <v>2115.9899999999998</v>
      </c>
      <c r="W10" s="261">
        <v>3707.48</v>
      </c>
      <c r="X10" s="261">
        <v>7254.15</v>
      </c>
      <c r="Y10" s="261">
        <v>1183.05</v>
      </c>
      <c r="Z10" s="486">
        <v>0</v>
      </c>
      <c r="AA10" s="261">
        <v>0.6</v>
      </c>
      <c r="AB10" s="487">
        <f>+IFERROR((AA10/O10-1)*100,"-")</f>
        <v>-99.985703733708206</v>
      </c>
    </row>
    <row r="11" spans="1:28" s="264" customFormat="1" x14ac:dyDescent="0.25">
      <c r="A11" s="482" t="s">
        <v>29</v>
      </c>
      <c r="B11" s="486">
        <v>1369.51</v>
      </c>
      <c r="C11" s="261">
        <v>1316.63</v>
      </c>
      <c r="D11" s="261">
        <v>1493.05</v>
      </c>
      <c r="E11" s="261">
        <v>1326.35</v>
      </c>
      <c r="F11" s="261">
        <v>1512.35</v>
      </c>
      <c r="G11" s="261">
        <v>1053.17</v>
      </c>
      <c r="H11" s="261">
        <v>1402.57</v>
      </c>
      <c r="I11" s="261">
        <v>1557.59</v>
      </c>
      <c r="J11" s="261">
        <v>306.77999999999997</v>
      </c>
      <c r="K11" s="261">
        <v>1248.25</v>
      </c>
      <c r="L11" s="261">
        <v>2301.4299999999998</v>
      </c>
      <c r="M11" s="261">
        <v>1468.19</v>
      </c>
      <c r="N11" s="486">
        <v>1714.79</v>
      </c>
      <c r="O11" s="261">
        <v>1205.1099999999999</v>
      </c>
      <c r="P11" s="261">
        <v>1878.48</v>
      </c>
      <c r="Q11" s="261">
        <v>1828.51</v>
      </c>
      <c r="R11" s="261">
        <v>2106.9699999999998</v>
      </c>
      <c r="S11" s="261">
        <v>1750.03</v>
      </c>
      <c r="T11" s="261">
        <v>1669.41</v>
      </c>
      <c r="U11" s="261">
        <v>1966.8</v>
      </c>
      <c r="V11" s="261">
        <v>1885.34</v>
      </c>
      <c r="W11" s="261">
        <v>2791.87</v>
      </c>
      <c r="X11" s="261">
        <v>2075.15</v>
      </c>
      <c r="Y11" s="261">
        <v>1175.42</v>
      </c>
      <c r="Z11" s="486">
        <v>314.89</v>
      </c>
      <c r="AA11" s="261">
        <v>1099.42</v>
      </c>
      <c r="AB11" s="487">
        <f>+IFERROR((AA11/O11-1)*100,"-")</f>
        <v>-8.7701537618972374</v>
      </c>
    </row>
    <row r="12" spans="1:28" s="264" customFormat="1" x14ac:dyDescent="0.25">
      <c r="A12" s="482" t="s">
        <v>30</v>
      </c>
      <c r="B12" s="303">
        <v>161.06</v>
      </c>
      <c r="C12" s="260">
        <v>253.07</v>
      </c>
      <c r="D12" s="260">
        <v>467.8</v>
      </c>
      <c r="E12" s="260">
        <v>497.15</v>
      </c>
      <c r="F12" s="260">
        <v>148.13999999999999</v>
      </c>
      <c r="G12" s="260">
        <v>328.06</v>
      </c>
      <c r="H12" s="260">
        <v>260.26</v>
      </c>
      <c r="I12" s="260">
        <v>447.8</v>
      </c>
      <c r="J12" s="260">
        <v>453.88</v>
      </c>
      <c r="K12" s="260">
        <v>435.4</v>
      </c>
      <c r="L12" s="260">
        <v>518.51</v>
      </c>
      <c r="M12" s="260">
        <v>484.5</v>
      </c>
      <c r="N12" s="303">
        <v>578.71</v>
      </c>
      <c r="O12" s="260">
        <v>408.94</v>
      </c>
      <c r="P12" s="260">
        <v>1270.19</v>
      </c>
      <c r="Q12" s="260">
        <v>790.75</v>
      </c>
      <c r="R12" s="260">
        <v>684.2</v>
      </c>
      <c r="S12" s="260">
        <v>819.26</v>
      </c>
      <c r="T12" s="260">
        <v>532.36</v>
      </c>
      <c r="U12" s="260">
        <v>675.46</v>
      </c>
      <c r="V12" s="260">
        <v>855.5</v>
      </c>
      <c r="W12" s="260">
        <v>650.02</v>
      </c>
      <c r="X12" s="260">
        <v>728.76</v>
      </c>
      <c r="Y12" s="260">
        <v>922.26</v>
      </c>
      <c r="Z12" s="303">
        <v>1414.99</v>
      </c>
      <c r="AA12" s="260">
        <v>1090.27</v>
      </c>
      <c r="AB12" s="487">
        <f>+IFERROR((AA12/O12-1)*100,"-")</f>
        <v>166.60879346603411</v>
      </c>
    </row>
    <row r="13" spans="1:28" s="264" customFormat="1" x14ac:dyDescent="0.25">
      <c r="A13" s="482" t="s">
        <v>31</v>
      </c>
      <c r="B13" s="486">
        <v>330.89</v>
      </c>
      <c r="C13" s="261">
        <v>670.51</v>
      </c>
      <c r="D13" s="261">
        <v>955.27</v>
      </c>
      <c r="E13" s="261">
        <v>211.96</v>
      </c>
      <c r="F13" s="261">
        <v>195.77</v>
      </c>
      <c r="G13" s="261">
        <v>181.06</v>
      </c>
      <c r="H13" s="261">
        <v>143.05000000000001</v>
      </c>
      <c r="I13" s="261">
        <v>233.4</v>
      </c>
      <c r="J13" s="261">
        <v>42.24</v>
      </c>
      <c r="K13" s="261">
        <v>123.37</v>
      </c>
      <c r="L13" s="261">
        <v>888.79</v>
      </c>
      <c r="M13" s="261">
        <v>634.66</v>
      </c>
      <c r="N13" s="486">
        <v>349.15</v>
      </c>
      <c r="O13" s="261">
        <v>661.34</v>
      </c>
      <c r="P13" s="261">
        <v>1195.68</v>
      </c>
      <c r="Q13" s="261">
        <v>2380.98</v>
      </c>
      <c r="R13" s="261">
        <v>1229.83</v>
      </c>
      <c r="S13" s="261">
        <v>80.069999999999993</v>
      </c>
      <c r="T13" s="261">
        <v>172.83</v>
      </c>
      <c r="U13" s="261">
        <v>129.51</v>
      </c>
      <c r="V13" s="261">
        <v>119.29</v>
      </c>
      <c r="W13" s="261">
        <v>39.39</v>
      </c>
      <c r="X13" s="261">
        <v>1895.24</v>
      </c>
      <c r="Y13" s="261">
        <v>5386.39</v>
      </c>
      <c r="Z13" s="486">
        <v>4092.28</v>
      </c>
      <c r="AA13" s="261">
        <v>1464.65</v>
      </c>
      <c r="AB13" s="487">
        <f>+IFERROR((AA13/O13-1)*100,"-")</f>
        <v>121.46702150179939</v>
      </c>
    </row>
    <row r="14" spans="1:28" s="264" customFormat="1" x14ac:dyDescent="0.25">
      <c r="A14" s="482" t="s">
        <v>32</v>
      </c>
      <c r="B14" s="486">
        <v>906.54</v>
      </c>
      <c r="C14" s="261">
        <v>669.46</v>
      </c>
      <c r="D14" s="261">
        <v>5551.52</v>
      </c>
      <c r="E14" s="261">
        <v>5466.15</v>
      </c>
      <c r="F14" s="261">
        <v>2772.57</v>
      </c>
      <c r="G14" s="261">
        <v>1097.8599999999999</v>
      </c>
      <c r="H14" s="261">
        <v>700.86</v>
      </c>
      <c r="I14" s="261">
        <v>387.82</v>
      </c>
      <c r="J14" s="261">
        <v>816.68</v>
      </c>
      <c r="K14" s="261">
        <v>808.93</v>
      </c>
      <c r="L14" s="261">
        <v>1975.15</v>
      </c>
      <c r="M14" s="261">
        <v>2054.4699999999998</v>
      </c>
      <c r="N14" s="486">
        <v>1013.85</v>
      </c>
      <c r="O14" s="261">
        <v>7371.89</v>
      </c>
      <c r="P14" s="261">
        <v>7955.94</v>
      </c>
      <c r="Q14" s="261">
        <v>591.12</v>
      </c>
      <c r="R14" s="261">
        <v>659.21</v>
      </c>
      <c r="S14" s="261">
        <v>684.39</v>
      </c>
      <c r="T14" s="261">
        <v>853.18</v>
      </c>
      <c r="U14" s="261">
        <v>717.72</v>
      </c>
      <c r="V14" s="261">
        <v>303.24</v>
      </c>
      <c r="W14" s="261">
        <v>354.53</v>
      </c>
      <c r="X14" s="261">
        <v>254.34</v>
      </c>
      <c r="Y14" s="261">
        <v>437.26</v>
      </c>
      <c r="Z14" s="486">
        <v>1925.51</v>
      </c>
      <c r="AA14" s="261">
        <v>6630.05</v>
      </c>
      <c r="AB14" s="487">
        <f>+IFERROR((AA14/O14-1)*100,"-")</f>
        <v>-10.063091011938596</v>
      </c>
    </row>
    <row r="15" spans="1:28" s="264" customFormat="1" x14ac:dyDescent="0.25">
      <c r="A15" s="482" t="s">
        <v>265</v>
      </c>
      <c r="B15" s="260">
        <v>0</v>
      </c>
      <c r="C15" s="260">
        <v>0</v>
      </c>
      <c r="D15" s="260">
        <v>0</v>
      </c>
      <c r="E15" s="260">
        <v>0</v>
      </c>
      <c r="F15" s="260">
        <v>0</v>
      </c>
      <c r="G15" s="260">
        <v>0</v>
      </c>
      <c r="H15" s="260">
        <v>0</v>
      </c>
      <c r="I15" s="260">
        <v>0</v>
      </c>
      <c r="J15" s="260">
        <v>0</v>
      </c>
      <c r="K15" s="260">
        <v>0</v>
      </c>
      <c r="L15" s="260">
        <v>0</v>
      </c>
      <c r="M15" s="260">
        <v>0</v>
      </c>
      <c r="N15" s="303">
        <v>0</v>
      </c>
      <c r="O15" s="260">
        <v>2</v>
      </c>
      <c r="P15" s="260">
        <v>0</v>
      </c>
      <c r="Q15" s="260">
        <v>0</v>
      </c>
      <c r="R15" s="260">
        <v>0</v>
      </c>
      <c r="S15" s="260">
        <v>0</v>
      </c>
      <c r="T15" s="260">
        <v>0</v>
      </c>
      <c r="U15" s="260">
        <v>0</v>
      </c>
      <c r="V15" s="260">
        <v>0</v>
      </c>
      <c r="W15" s="260">
        <v>0</v>
      </c>
      <c r="X15" s="260">
        <v>0</v>
      </c>
      <c r="Y15" s="260">
        <v>0</v>
      </c>
      <c r="Z15" s="303">
        <v>0</v>
      </c>
      <c r="AA15" s="260">
        <v>0</v>
      </c>
      <c r="AB15" s="488">
        <f>+IFERROR((AA15/O15-1)*100,"-")</f>
        <v>-100</v>
      </c>
    </row>
    <row r="16" spans="1:28" s="264" customFormat="1" x14ac:dyDescent="0.25">
      <c r="A16" s="482" t="s">
        <v>34</v>
      </c>
      <c r="B16" s="486">
        <v>5.53</v>
      </c>
      <c r="C16" s="261">
        <v>0</v>
      </c>
      <c r="D16" s="261">
        <v>133.94999999999999</v>
      </c>
      <c r="E16" s="261">
        <v>75.599999999999994</v>
      </c>
      <c r="F16" s="261">
        <v>499.21</v>
      </c>
      <c r="G16" s="261">
        <v>204.21</v>
      </c>
      <c r="H16" s="261">
        <v>5.24</v>
      </c>
      <c r="I16" s="261">
        <v>4762.1099999999997</v>
      </c>
      <c r="J16" s="261">
        <v>199.15</v>
      </c>
      <c r="K16" s="261">
        <v>6076.45</v>
      </c>
      <c r="L16" s="261">
        <v>2113.67</v>
      </c>
      <c r="M16" s="261">
        <v>1320.48</v>
      </c>
      <c r="N16" s="486">
        <v>3865.64</v>
      </c>
      <c r="O16" s="261">
        <v>7056.72</v>
      </c>
      <c r="P16" s="261">
        <v>2179.33</v>
      </c>
      <c r="Q16" s="261">
        <v>1170.6500000000001</v>
      </c>
      <c r="R16" s="261">
        <v>1646.22</v>
      </c>
      <c r="S16" s="261">
        <v>1204.78</v>
      </c>
      <c r="T16" s="261">
        <v>3088.14</v>
      </c>
      <c r="U16" s="261">
        <v>3210.25</v>
      </c>
      <c r="V16" s="261">
        <v>568</v>
      </c>
      <c r="W16" s="261">
        <v>4625.99</v>
      </c>
      <c r="X16" s="261">
        <v>600.83000000000004</v>
      </c>
      <c r="Y16" s="261">
        <v>206.33</v>
      </c>
      <c r="Z16" s="486">
        <v>2809.59</v>
      </c>
      <c r="AA16" s="261">
        <v>10111.200000000001</v>
      </c>
      <c r="AB16" s="487">
        <f>+IFERROR((AA16/O16-1)*100,"-")</f>
        <v>43.284698840254407</v>
      </c>
    </row>
    <row r="17" spans="1:28" s="264" customFormat="1" x14ac:dyDescent="0.25">
      <c r="A17" s="482" t="s">
        <v>35</v>
      </c>
      <c r="B17" s="486">
        <v>8.67</v>
      </c>
      <c r="C17" s="261">
        <v>112.22</v>
      </c>
      <c r="D17" s="261">
        <v>22.52</v>
      </c>
      <c r="E17" s="261">
        <v>97.61</v>
      </c>
      <c r="F17" s="261">
        <v>267.98</v>
      </c>
      <c r="G17" s="261">
        <v>113.04</v>
      </c>
      <c r="H17" s="261">
        <v>288.36</v>
      </c>
      <c r="I17" s="261">
        <v>235.37</v>
      </c>
      <c r="J17" s="261">
        <v>123.37</v>
      </c>
      <c r="K17" s="261">
        <v>27.92</v>
      </c>
      <c r="L17" s="261">
        <v>12.93</v>
      </c>
      <c r="M17" s="261">
        <v>0</v>
      </c>
      <c r="N17" s="486">
        <v>37.83</v>
      </c>
      <c r="O17" s="261">
        <v>2.57</v>
      </c>
      <c r="P17" s="261">
        <v>8.23</v>
      </c>
      <c r="Q17" s="261">
        <v>49.96</v>
      </c>
      <c r="R17" s="261">
        <v>30.96</v>
      </c>
      <c r="S17" s="261">
        <v>34.909999999999997</v>
      </c>
      <c r="T17" s="261">
        <v>173.32</v>
      </c>
      <c r="U17" s="261">
        <v>129.15</v>
      </c>
      <c r="V17" s="261">
        <v>160.53</v>
      </c>
      <c r="W17" s="261">
        <v>37.1</v>
      </c>
      <c r="X17" s="261">
        <v>20.59</v>
      </c>
      <c r="Y17" s="261">
        <v>91.99</v>
      </c>
      <c r="Z17" s="486">
        <v>11.49</v>
      </c>
      <c r="AA17" s="261">
        <v>221.57</v>
      </c>
      <c r="AB17" s="487">
        <f>+IFERROR((AA17/O17-1)*100,"-")</f>
        <v>8521.4007782101162</v>
      </c>
    </row>
    <row r="18" spans="1:28" s="264" customFormat="1" x14ac:dyDescent="0.25">
      <c r="A18" s="482" t="s">
        <v>36</v>
      </c>
      <c r="B18" s="486">
        <v>10.34</v>
      </c>
      <c r="C18" s="261">
        <v>112</v>
      </c>
      <c r="D18" s="261">
        <v>193.99</v>
      </c>
      <c r="E18" s="261">
        <v>165.07</v>
      </c>
      <c r="F18" s="261">
        <v>99.79</v>
      </c>
      <c r="G18" s="261">
        <v>83.16</v>
      </c>
      <c r="H18" s="261">
        <v>26.51</v>
      </c>
      <c r="I18" s="261">
        <v>8.3699999999999992</v>
      </c>
      <c r="J18" s="261">
        <v>43</v>
      </c>
      <c r="K18" s="261">
        <v>20.09</v>
      </c>
      <c r="L18" s="261">
        <v>34.369999999999997</v>
      </c>
      <c r="M18" s="261">
        <v>0</v>
      </c>
      <c r="N18" s="486">
        <v>38.75</v>
      </c>
      <c r="O18" s="261">
        <v>75.16</v>
      </c>
      <c r="P18" s="261">
        <v>34.82</v>
      </c>
      <c r="Q18" s="261">
        <v>15.06</v>
      </c>
      <c r="R18" s="261">
        <v>75.02</v>
      </c>
      <c r="S18" s="261">
        <v>20.87</v>
      </c>
      <c r="T18" s="261">
        <v>80.040000000000006</v>
      </c>
      <c r="U18" s="261">
        <v>84.6</v>
      </c>
      <c r="V18" s="261">
        <v>54.86</v>
      </c>
      <c r="W18" s="261">
        <v>36.96</v>
      </c>
      <c r="X18" s="261">
        <v>30.69</v>
      </c>
      <c r="Y18" s="261">
        <v>62.42</v>
      </c>
      <c r="Z18" s="486">
        <v>25.3</v>
      </c>
      <c r="AA18" s="261">
        <v>104.95</v>
      </c>
      <c r="AB18" s="487">
        <f>+IFERROR((AA18/O18-1)*100,"-")</f>
        <v>39.635444385311345</v>
      </c>
    </row>
    <row r="19" spans="1:28" x14ac:dyDescent="0.25">
      <c r="A19" s="51" t="s">
        <v>37</v>
      </c>
      <c r="B19" s="199">
        <v>0</v>
      </c>
      <c r="C19" s="43">
        <v>0</v>
      </c>
      <c r="D19" s="43">
        <v>0</v>
      </c>
      <c r="E19" s="43">
        <v>0</v>
      </c>
      <c r="F19" s="43">
        <v>6.54</v>
      </c>
      <c r="G19" s="43">
        <v>0</v>
      </c>
      <c r="H19" s="43">
        <v>24.18</v>
      </c>
      <c r="I19" s="43">
        <v>5.82</v>
      </c>
      <c r="J19" s="43">
        <v>8.32</v>
      </c>
      <c r="K19" s="43">
        <v>0</v>
      </c>
      <c r="L19" s="43">
        <v>0</v>
      </c>
      <c r="M19" s="43">
        <v>0</v>
      </c>
      <c r="N19" s="199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0.28000000000000003</v>
      </c>
      <c r="Y19" s="43">
        <v>0</v>
      </c>
      <c r="Z19" s="199">
        <v>0</v>
      </c>
      <c r="AA19" s="43">
        <v>0</v>
      </c>
      <c r="AB19" s="195" t="str">
        <f>+IFERROR((AA19/O19-1)*100,"-")</f>
        <v>-</v>
      </c>
    </row>
    <row r="20" spans="1:28" x14ac:dyDescent="0.25">
      <c r="A20" s="47" t="s">
        <v>38</v>
      </c>
      <c r="B20" s="200">
        <v>439.63</v>
      </c>
      <c r="C20" s="196">
        <v>760.81</v>
      </c>
      <c r="D20" s="196">
        <v>499.65</v>
      </c>
      <c r="E20" s="196">
        <v>1187.47</v>
      </c>
      <c r="F20" s="196">
        <v>619.45000000000005</v>
      </c>
      <c r="G20" s="196">
        <v>607.03</v>
      </c>
      <c r="H20" s="196">
        <v>220.67</v>
      </c>
      <c r="I20" s="196">
        <v>574.86</v>
      </c>
      <c r="J20" s="196">
        <v>445.25</v>
      </c>
      <c r="K20" s="196">
        <v>8.75</v>
      </c>
      <c r="L20" s="196">
        <v>0</v>
      </c>
      <c r="M20" s="196">
        <v>486.42</v>
      </c>
      <c r="N20" s="200">
        <v>93.84</v>
      </c>
      <c r="O20" s="196">
        <v>9.5</v>
      </c>
      <c r="P20" s="196">
        <v>18.62</v>
      </c>
      <c r="Q20" s="196">
        <v>602.62</v>
      </c>
      <c r="R20" s="196">
        <v>204.88</v>
      </c>
      <c r="S20" s="196">
        <v>536.66999999999996</v>
      </c>
      <c r="T20" s="196">
        <v>475.63</v>
      </c>
      <c r="U20" s="196">
        <v>263.57</v>
      </c>
      <c r="V20" s="196">
        <v>6.73</v>
      </c>
      <c r="W20" s="196">
        <v>489.8</v>
      </c>
      <c r="X20" s="196">
        <v>655.29999999999995</v>
      </c>
      <c r="Y20" s="196">
        <v>696.79</v>
      </c>
      <c r="Z20" s="200">
        <v>27.54</v>
      </c>
      <c r="AA20" s="196">
        <v>1036.3399999999999</v>
      </c>
      <c r="AB20" s="197">
        <f>+IFERROR((AA20/O20-1)*100,"-")</f>
        <v>10808.842105263157</v>
      </c>
    </row>
    <row r="21" spans="1:28" x14ac:dyDescent="0.25">
      <c r="A21" s="2" t="s">
        <v>23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</row>
    <row r="22" spans="1:28" x14ac:dyDescent="0.25">
      <c r="A22" s="2" t="s">
        <v>24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</row>
    <row r="23" spans="1:28" x14ac:dyDescent="0.25">
      <c r="A23" s="3" t="s">
        <v>207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</row>
    <row r="24" spans="1:28" x14ac:dyDescent="0.25">
      <c r="B24" s="299"/>
      <c r="C24" s="299"/>
      <c r="V24" s="221"/>
    </row>
    <row r="25" spans="1:28" x14ac:dyDescent="0.25">
      <c r="B25" s="299"/>
      <c r="C25" s="299"/>
    </row>
    <row r="26" spans="1:28" x14ac:dyDescent="0.25">
      <c r="B26" s="299"/>
      <c r="C26" s="299"/>
    </row>
    <row r="27" spans="1:28" x14ac:dyDescent="0.25">
      <c r="B27" s="299"/>
      <c r="C27" s="299"/>
    </row>
    <row r="28" spans="1:28" x14ac:dyDescent="0.25">
      <c r="B28" s="299"/>
      <c r="C28" s="299"/>
    </row>
    <row r="29" spans="1:28" x14ac:dyDescent="0.25">
      <c r="B29" s="299"/>
      <c r="C29" s="299"/>
    </row>
    <row r="30" spans="1:28" x14ac:dyDescent="0.25">
      <c r="B30" s="299"/>
      <c r="C30" s="299"/>
    </row>
    <row r="31" spans="1:28" x14ac:dyDescent="0.25">
      <c r="B31" s="299"/>
      <c r="C31" s="299"/>
    </row>
    <row r="32" spans="1:28" x14ac:dyDescent="0.25">
      <c r="B32" s="299"/>
      <c r="C32" s="299"/>
    </row>
    <row r="33" spans="2:3" x14ac:dyDescent="0.25">
      <c r="B33" s="299"/>
      <c r="C33" s="299"/>
    </row>
    <row r="34" spans="2:3" x14ac:dyDescent="0.25">
      <c r="B34" s="299"/>
      <c r="C34" s="299"/>
    </row>
    <row r="35" spans="2:3" x14ac:dyDescent="0.25">
      <c r="B35" s="299"/>
      <c r="C35" s="299"/>
    </row>
    <row r="36" spans="2:3" x14ac:dyDescent="0.25">
      <c r="B36" s="299"/>
      <c r="C36" s="299"/>
    </row>
    <row r="37" spans="2:3" x14ac:dyDescent="0.25">
      <c r="B37" s="299"/>
      <c r="C37" s="299"/>
    </row>
    <row r="38" spans="2:3" x14ac:dyDescent="0.25">
      <c r="B38" s="299"/>
      <c r="C38" s="299"/>
    </row>
    <row r="39" spans="2:3" x14ac:dyDescent="0.25">
      <c r="B39" s="299"/>
      <c r="C39" s="299"/>
    </row>
    <row r="40" spans="2:3" x14ac:dyDescent="0.25">
      <c r="B40" s="299"/>
      <c r="C40" s="299"/>
    </row>
    <row r="41" spans="2:3" x14ac:dyDescent="0.25">
      <c r="B41" s="299"/>
      <c r="C41" s="299"/>
    </row>
    <row r="42" spans="2:3" x14ac:dyDescent="0.25">
      <c r="B42" s="299"/>
      <c r="C42" s="299"/>
    </row>
    <row r="43" spans="2:3" x14ac:dyDescent="0.25">
      <c r="B43" s="299"/>
      <c r="C43" s="299"/>
    </row>
    <row r="44" spans="2:3" x14ac:dyDescent="0.25">
      <c r="B44" s="299"/>
      <c r="C44" s="299"/>
    </row>
    <row r="45" spans="2:3" x14ac:dyDescent="0.25">
      <c r="B45" s="299"/>
      <c r="C45" s="299"/>
    </row>
    <row r="46" spans="2:3" x14ac:dyDescent="0.25">
      <c r="B46" s="299"/>
      <c r="C46" s="299"/>
    </row>
    <row r="47" spans="2:3" x14ac:dyDescent="0.25">
      <c r="B47" s="299"/>
      <c r="C47" s="299"/>
    </row>
    <row r="48" spans="2:3" x14ac:dyDescent="0.25">
      <c r="B48" s="299"/>
      <c r="C48" s="299"/>
    </row>
  </sheetData>
  <mergeCells count="4">
    <mergeCell ref="A6:A7"/>
    <mergeCell ref="B6:M6"/>
    <mergeCell ref="Z6:AB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3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W14" sqref="W14"/>
    </sheetView>
  </sheetViews>
  <sheetFormatPr baseColWidth="10" defaultRowHeight="15" x14ac:dyDescent="0.25"/>
  <cols>
    <col min="1" max="1" width="18.140625" customWidth="1"/>
    <col min="2" max="2" width="11.5703125" bestFit="1" customWidth="1"/>
    <col min="3" max="3" width="11.28515625" bestFit="1" customWidth="1"/>
    <col min="4" max="6" width="11.5703125" style="299" bestFit="1" customWidth="1"/>
    <col min="7" max="8" width="11.28515625" style="299" bestFit="1" customWidth="1"/>
    <col min="9" max="9" width="11.5703125" style="299" bestFit="1" customWidth="1"/>
    <col min="10" max="10" width="11" style="299" bestFit="1" customWidth="1"/>
    <col min="11" max="14" width="11.5703125" style="299" bestFit="1" customWidth="1"/>
    <col min="15" max="15" width="12.5703125" style="299" bestFit="1" customWidth="1"/>
    <col min="16" max="16" width="11.5703125" style="299" bestFit="1" customWidth="1"/>
    <col min="17" max="17" width="11.28515625" style="299" bestFit="1" customWidth="1"/>
    <col min="18" max="18" width="11.5703125" style="299" bestFit="1" customWidth="1"/>
    <col min="19" max="19" width="11" style="299" bestFit="1" customWidth="1"/>
    <col min="20" max="20" width="11.5703125" style="299" bestFit="1" customWidth="1"/>
    <col min="21" max="21" width="11.28515625" style="299" bestFit="1" customWidth="1"/>
    <col min="22" max="24" width="11.5703125" style="299" bestFit="1" customWidth="1"/>
    <col min="25" max="25" width="11.28515625" style="299" bestFit="1" customWidth="1"/>
    <col min="26" max="26" width="11.5703125" style="299" bestFit="1" customWidth="1"/>
    <col min="27" max="27" width="11.28515625" style="299" bestFit="1" customWidth="1"/>
    <col min="28" max="28" width="12.85546875" bestFit="1" customWidth="1"/>
  </cols>
  <sheetData>
    <row r="1" spans="1:28" x14ac:dyDescent="0.25">
      <c r="A1" s="29" t="s">
        <v>199</v>
      </c>
    </row>
    <row r="2" spans="1:28" x14ac:dyDescent="0.25">
      <c r="A2" s="29"/>
    </row>
    <row r="3" spans="1:28" x14ac:dyDescent="0.25">
      <c r="A3" s="14" t="s">
        <v>39</v>
      </c>
    </row>
    <row r="4" spans="1:28" ht="13.5" customHeight="1" x14ac:dyDescent="0.25">
      <c r="A4" s="54" t="s">
        <v>245</v>
      </c>
    </row>
    <row r="5" spans="1:28" x14ac:dyDescent="0.25">
      <c r="A5" s="55" t="s">
        <v>211</v>
      </c>
    </row>
    <row r="6" spans="1:28" x14ac:dyDescent="0.25">
      <c r="A6" s="563" t="s">
        <v>201</v>
      </c>
      <c r="B6" s="566">
        <v>2018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  <c r="M6" s="567"/>
      <c r="N6" s="560">
        <v>2019</v>
      </c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60">
        <v>2020</v>
      </c>
      <c r="AA6" s="561"/>
      <c r="AB6" s="562"/>
    </row>
    <row r="7" spans="1:28" ht="25.5" x14ac:dyDescent="0.25">
      <c r="A7" s="564"/>
      <c r="B7" s="423" t="s">
        <v>1</v>
      </c>
      <c r="C7" s="427" t="s">
        <v>2</v>
      </c>
      <c r="D7" s="427" t="s">
        <v>3</v>
      </c>
      <c r="E7" s="423" t="s">
        <v>4</v>
      </c>
      <c r="F7" s="423" t="s">
        <v>5</v>
      </c>
      <c r="G7" s="423" t="s">
        <v>6</v>
      </c>
      <c r="H7" s="423" t="s">
        <v>7</v>
      </c>
      <c r="I7" s="423" t="s">
        <v>8</v>
      </c>
      <c r="J7" s="423" t="s">
        <v>9</v>
      </c>
      <c r="K7" s="423" t="s">
        <v>10</v>
      </c>
      <c r="L7" s="423" t="s">
        <v>11</v>
      </c>
      <c r="M7" s="424" t="s">
        <v>12</v>
      </c>
      <c r="N7" s="428" t="s">
        <v>1</v>
      </c>
      <c r="O7" s="423" t="s">
        <v>2</v>
      </c>
      <c r="P7" s="423" t="s">
        <v>3</v>
      </c>
      <c r="Q7" s="423" t="s">
        <v>4</v>
      </c>
      <c r="R7" s="455" t="s">
        <v>5</v>
      </c>
      <c r="S7" s="463" t="s">
        <v>6</v>
      </c>
      <c r="T7" s="464" t="s">
        <v>7</v>
      </c>
      <c r="U7" s="467" t="s">
        <v>8</v>
      </c>
      <c r="V7" s="472" t="s">
        <v>9</v>
      </c>
      <c r="W7" s="480" t="s">
        <v>10</v>
      </c>
      <c r="X7" s="499" t="s">
        <v>11</v>
      </c>
      <c r="Y7" s="511" t="s">
        <v>12</v>
      </c>
      <c r="Z7" s="428" t="s">
        <v>1</v>
      </c>
      <c r="AA7" s="531" t="s">
        <v>2</v>
      </c>
      <c r="AB7" s="429" t="s">
        <v>276</v>
      </c>
    </row>
    <row r="8" spans="1:28" x14ac:dyDescent="0.25">
      <c r="A8" s="36" t="s">
        <v>13</v>
      </c>
      <c r="B8" s="42">
        <f t="shared" ref="B8:D8" si="0">SUM(B9:B25)</f>
        <v>37676.640000000007</v>
      </c>
      <c r="C8" s="268">
        <f t="shared" si="0"/>
        <v>59614.509999999995</v>
      </c>
      <c r="D8" s="268">
        <f t="shared" si="0"/>
        <v>74832.25</v>
      </c>
      <c r="E8" s="268">
        <f t="shared" ref="E8:S8" si="1">SUM(E9:E25)</f>
        <v>66848.62999999999</v>
      </c>
      <c r="F8" s="268">
        <f t="shared" si="1"/>
        <v>56473.039999999994</v>
      </c>
      <c r="G8" s="268">
        <f t="shared" si="1"/>
        <v>71876.679999999993</v>
      </c>
      <c r="H8" s="268">
        <f t="shared" si="1"/>
        <v>34965.1</v>
      </c>
      <c r="I8" s="268">
        <f t="shared" si="1"/>
        <v>33475.26</v>
      </c>
      <c r="J8" s="268">
        <f t="shared" si="1"/>
        <v>19334.099999999999</v>
      </c>
      <c r="K8" s="268">
        <f t="shared" si="1"/>
        <v>38370.370000000003</v>
      </c>
      <c r="L8" s="268">
        <f t="shared" si="1"/>
        <v>35069.770000000004</v>
      </c>
      <c r="M8" s="268">
        <f t="shared" si="1"/>
        <v>24457.620000000003</v>
      </c>
      <c r="N8" s="376">
        <f t="shared" si="1"/>
        <v>83256.259999999995</v>
      </c>
      <c r="O8" s="268">
        <f t="shared" si="1"/>
        <v>107268.51000000001</v>
      </c>
      <c r="P8" s="268">
        <f t="shared" si="1"/>
        <v>88560.29</v>
      </c>
      <c r="Q8" s="268">
        <f t="shared" si="1"/>
        <v>51848.350000000006</v>
      </c>
      <c r="R8" s="268">
        <f t="shared" si="1"/>
        <v>43554.41</v>
      </c>
      <c r="S8" s="268">
        <f t="shared" si="1"/>
        <v>70271.14</v>
      </c>
      <c r="T8" s="268">
        <f t="shared" ref="T8:Y8" si="2">SUM(T9:T25)</f>
        <v>67260.62</v>
      </c>
      <c r="U8" s="268">
        <f t="shared" si="2"/>
        <v>57768.14</v>
      </c>
      <c r="V8" s="268">
        <f t="shared" si="2"/>
        <v>44605.43</v>
      </c>
      <c r="W8" s="268">
        <f t="shared" si="2"/>
        <v>48097.960000000006</v>
      </c>
      <c r="X8" s="268">
        <f t="shared" si="2"/>
        <v>34755.589999999997</v>
      </c>
      <c r="Y8" s="268">
        <f t="shared" si="2"/>
        <v>32155.219999999998</v>
      </c>
      <c r="Z8" s="376">
        <f>+SUM(Z9:Z25)</f>
        <v>52776.250000000007</v>
      </c>
      <c r="AA8" s="268">
        <f>+SUM(AA9:AA25)</f>
        <v>77190.299999999988</v>
      </c>
      <c r="AB8" s="514">
        <f>+IFERROR((AA8/O8-1)*100,"-")</f>
        <v>-28.040111678627788</v>
      </c>
    </row>
    <row r="9" spans="1:28" s="264" customFormat="1" x14ac:dyDescent="0.25">
      <c r="A9" s="482" t="s">
        <v>21</v>
      </c>
      <c r="B9" s="262">
        <v>2465.6999999999998</v>
      </c>
      <c r="C9" s="483">
        <v>3251.73</v>
      </c>
      <c r="D9" s="483">
        <v>4136.82</v>
      </c>
      <c r="E9" s="483">
        <v>2148.23</v>
      </c>
      <c r="F9" s="483">
        <v>2737.41</v>
      </c>
      <c r="G9" s="483">
        <v>1791.04</v>
      </c>
      <c r="H9" s="483">
        <v>2172.0100000000002</v>
      </c>
      <c r="I9" s="483">
        <v>2732.59</v>
      </c>
      <c r="J9" s="483">
        <v>3490.7</v>
      </c>
      <c r="K9" s="483">
        <v>2877.35</v>
      </c>
      <c r="L9" s="483">
        <v>4085.52</v>
      </c>
      <c r="M9" s="483">
        <v>3586.75</v>
      </c>
      <c r="N9" s="484">
        <v>2540.04</v>
      </c>
      <c r="O9" s="483">
        <v>2955.94</v>
      </c>
      <c r="P9" s="483">
        <v>2507.15</v>
      </c>
      <c r="Q9" s="483">
        <v>3715.93</v>
      </c>
      <c r="R9" s="483">
        <v>1831.38</v>
      </c>
      <c r="S9" s="483">
        <v>1664.98</v>
      </c>
      <c r="T9" s="483">
        <v>3034.37</v>
      </c>
      <c r="U9" s="483">
        <v>3021.82</v>
      </c>
      <c r="V9" s="483">
        <v>1600.62</v>
      </c>
      <c r="W9" s="483">
        <v>1008.89</v>
      </c>
      <c r="X9" s="483">
        <v>1263.81</v>
      </c>
      <c r="Y9" s="483">
        <v>812.13</v>
      </c>
      <c r="Z9" s="484">
        <v>390.65</v>
      </c>
      <c r="AA9" s="483">
        <v>881.81</v>
      </c>
      <c r="AB9" s="337">
        <f>+IFERROR((AA9/O9-1)*100,"-")</f>
        <v>-70.168203684783862</v>
      </c>
    </row>
    <row r="10" spans="1:28" s="264" customFormat="1" x14ac:dyDescent="0.25">
      <c r="A10" s="482" t="s">
        <v>40</v>
      </c>
      <c r="B10" s="262">
        <v>325.60000000000002</v>
      </c>
      <c r="C10" s="483">
        <v>434.95</v>
      </c>
      <c r="D10" s="483">
        <v>272.56</v>
      </c>
      <c r="E10" s="483">
        <v>284.29000000000002</v>
      </c>
      <c r="F10" s="483">
        <v>335.56</v>
      </c>
      <c r="G10" s="483">
        <v>336.49</v>
      </c>
      <c r="H10" s="483">
        <v>271.52</v>
      </c>
      <c r="I10" s="483">
        <v>330.59</v>
      </c>
      <c r="J10" s="483">
        <v>291.08999999999997</v>
      </c>
      <c r="K10" s="483">
        <v>231.11</v>
      </c>
      <c r="L10" s="483">
        <v>207.83</v>
      </c>
      <c r="M10" s="483">
        <v>299.41000000000003</v>
      </c>
      <c r="N10" s="484">
        <v>359.79</v>
      </c>
      <c r="O10" s="483">
        <v>334.53</v>
      </c>
      <c r="P10" s="483">
        <v>419.32</v>
      </c>
      <c r="Q10" s="483">
        <v>374.76</v>
      </c>
      <c r="R10" s="483">
        <v>413.26</v>
      </c>
      <c r="S10" s="483">
        <v>379.26</v>
      </c>
      <c r="T10" s="483">
        <v>307.16000000000003</v>
      </c>
      <c r="U10" s="483">
        <v>492.11</v>
      </c>
      <c r="V10" s="483">
        <v>304.37</v>
      </c>
      <c r="W10" s="483">
        <v>362.39</v>
      </c>
      <c r="X10" s="483">
        <v>320.63</v>
      </c>
      <c r="Y10" s="483">
        <v>260.41000000000003</v>
      </c>
      <c r="Z10" s="484">
        <v>359.64</v>
      </c>
      <c r="AA10" s="483">
        <v>341.65</v>
      </c>
      <c r="AB10" s="337">
        <f>+IFERROR((AA10/O10-1)*100,"-")</f>
        <v>2.1283591905060906</v>
      </c>
    </row>
    <row r="11" spans="1:28" s="264" customFormat="1" x14ac:dyDescent="0.25">
      <c r="A11" s="482" t="s">
        <v>29</v>
      </c>
      <c r="B11" s="262">
        <v>484.52</v>
      </c>
      <c r="C11" s="483">
        <v>837.95</v>
      </c>
      <c r="D11" s="483">
        <v>1012.76</v>
      </c>
      <c r="E11" s="483">
        <v>830.15</v>
      </c>
      <c r="F11" s="483">
        <v>435.8</v>
      </c>
      <c r="G11" s="483">
        <v>729.3</v>
      </c>
      <c r="H11" s="483">
        <v>733.74</v>
      </c>
      <c r="I11" s="483">
        <v>812.5</v>
      </c>
      <c r="J11" s="483">
        <v>856.43</v>
      </c>
      <c r="K11" s="483">
        <v>797.76</v>
      </c>
      <c r="L11" s="483">
        <v>650.29999999999995</v>
      </c>
      <c r="M11" s="483">
        <v>640.63</v>
      </c>
      <c r="N11" s="484">
        <v>338.8</v>
      </c>
      <c r="O11" s="483">
        <v>692.47</v>
      </c>
      <c r="P11" s="483">
        <v>559.05999999999995</v>
      </c>
      <c r="Q11" s="483">
        <v>565.4</v>
      </c>
      <c r="R11" s="483">
        <v>1554.27</v>
      </c>
      <c r="S11" s="483">
        <v>1453.71</v>
      </c>
      <c r="T11" s="483">
        <v>1609.26</v>
      </c>
      <c r="U11" s="483">
        <v>783.44</v>
      </c>
      <c r="V11" s="483">
        <v>848.63</v>
      </c>
      <c r="W11" s="483">
        <v>1030.94</v>
      </c>
      <c r="X11" s="483">
        <v>1371.38</v>
      </c>
      <c r="Y11" s="483">
        <v>704.09</v>
      </c>
      <c r="Z11" s="484">
        <v>232.36</v>
      </c>
      <c r="AA11" s="483">
        <v>264.5</v>
      </c>
      <c r="AB11" s="337">
        <f>+IFERROR((AA11/O11-1)*100,"-")</f>
        <v>-61.803399425245864</v>
      </c>
    </row>
    <row r="12" spans="1:28" s="264" customFormat="1" x14ac:dyDescent="0.25">
      <c r="A12" s="482" t="s">
        <v>30</v>
      </c>
      <c r="B12" s="262">
        <v>555.79</v>
      </c>
      <c r="C12" s="263">
        <v>386.54</v>
      </c>
      <c r="D12" s="263">
        <v>105.81</v>
      </c>
      <c r="E12" s="263">
        <v>234.75</v>
      </c>
      <c r="F12" s="263">
        <v>197.37</v>
      </c>
      <c r="G12" s="263">
        <v>848.38</v>
      </c>
      <c r="H12" s="263">
        <v>603.85</v>
      </c>
      <c r="I12" s="263">
        <v>0</v>
      </c>
      <c r="J12" s="263">
        <v>78.150000000000006</v>
      </c>
      <c r="K12" s="263">
        <v>371.37</v>
      </c>
      <c r="L12" s="263">
        <v>590.36</v>
      </c>
      <c r="M12" s="263">
        <v>675.85</v>
      </c>
      <c r="N12" s="262">
        <v>1500.02</v>
      </c>
      <c r="O12" s="483">
        <v>1277.47</v>
      </c>
      <c r="P12" s="483">
        <v>611.91</v>
      </c>
      <c r="Q12" s="483">
        <v>2586.23</v>
      </c>
      <c r="R12" s="483">
        <v>1437.32</v>
      </c>
      <c r="S12" s="483">
        <v>604.91</v>
      </c>
      <c r="T12" s="483">
        <v>407.92</v>
      </c>
      <c r="U12" s="483">
        <v>163.79</v>
      </c>
      <c r="V12" s="483">
        <v>0</v>
      </c>
      <c r="W12" s="483">
        <v>350.69</v>
      </c>
      <c r="X12" s="483">
        <v>966.97</v>
      </c>
      <c r="Y12" s="483">
        <v>1298.3699999999999</v>
      </c>
      <c r="Z12" s="484">
        <v>313.93</v>
      </c>
      <c r="AA12" s="483">
        <v>348.91</v>
      </c>
      <c r="AB12" s="337">
        <f>+IFERROR((AA12/O12-1)*100,"-")</f>
        <v>-72.687421231026946</v>
      </c>
    </row>
    <row r="13" spans="1:28" s="264" customFormat="1" x14ac:dyDescent="0.25">
      <c r="A13" s="482" t="s">
        <v>31</v>
      </c>
      <c r="B13" s="262">
        <v>199.36</v>
      </c>
      <c r="C13" s="263">
        <v>921.03</v>
      </c>
      <c r="D13" s="263">
        <v>1379.69</v>
      </c>
      <c r="E13" s="263">
        <v>371.24</v>
      </c>
      <c r="F13" s="263">
        <v>245.08</v>
      </c>
      <c r="G13" s="263">
        <v>288.14</v>
      </c>
      <c r="H13" s="263">
        <v>404.76</v>
      </c>
      <c r="I13" s="263">
        <v>180.67</v>
      </c>
      <c r="J13" s="263">
        <v>0</v>
      </c>
      <c r="K13" s="263">
        <v>49.83</v>
      </c>
      <c r="L13" s="263">
        <v>485.7</v>
      </c>
      <c r="M13" s="263">
        <v>125.02</v>
      </c>
      <c r="N13" s="262">
        <v>96.16</v>
      </c>
      <c r="O13" s="483">
        <v>406.33</v>
      </c>
      <c r="P13" s="483">
        <v>431.98</v>
      </c>
      <c r="Q13" s="483">
        <v>339.8</v>
      </c>
      <c r="R13" s="483">
        <v>470.55</v>
      </c>
      <c r="S13" s="483">
        <v>0</v>
      </c>
      <c r="T13" s="483">
        <v>0.54</v>
      </c>
      <c r="U13" s="483">
        <v>0</v>
      </c>
      <c r="V13" s="483">
        <v>0</v>
      </c>
      <c r="W13" s="483">
        <v>149.69999999999999</v>
      </c>
      <c r="X13" s="483">
        <v>486.39</v>
      </c>
      <c r="Y13" s="483">
        <v>665.2</v>
      </c>
      <c r="Z13" s="484">
        <v>562.19000000000005</v>
      </c>
      <c r="AA13" s="483">
        <v>621.39</v>
      </c>
      <c r="AB13" s="337">
        <f>+IFERROR((AA13/O13-1)*100,"-")</f>
        <v>52.927423522752434</v>
      </c>
    </row>
    <row r="14" spans="1:28" s="8" customFormat="1" x14ac:dyDescent="0.25">
      <c r="A14" s="489" t="s">
        <v>32</v>
      </c>
      <c r="B14" s="490">
        <v>78.53</v>
      </c>
      <c r="C14" s="491">
        <v>253.79</v>
      </c>
      <c r="D14" s="491">
        <v>16166.27</v>
      </c>
      <c r="E14" s="491">
        <v>2099.48</v>
      </c>
      <c r="F14" s="491">
        <v>1.7</v>
      </c>
      <c r="G14" s="491">
        <v>0</v>
      </c>
      <c r="H14" s="491">
        <v>0</v>
      </c>
      <c r="I14" s="491">
        <v>1271.58</v>
      </c>
      <c r="J14" s="491">
        <v>351</v>
      </c>
      <c r="K14" s="491">
        <v>966.33</v>
      </c>
      <c r="L14" s="491">
        <v>5032.97</v>
      </c>
      <c r="M14" s="491">
        <v>70.02</v>
      </c>
      <c r="N14" s="490">
        <v>7235.48</v>
      </c>
      <c r="O14" s="492">
        <v>8826.81</v>
      </c>
      <c r="P14" s="492">
        <v>3724.52</v>
      </c>
      <c r="Q14" s="492">
        <v>0</v>
      </c>
      <c r="R14" s="492">
        <v>0</v>
      </c>
      <c r="S14" s="492">
        <v>0</v>
      </c>
      <c r="T14" s="492">
        <v>323.88</v>
      </c>
      <c r="U14" s="492">
        <v>0</v>
      </c>
      <c r="V14" s="492">
        <v>0</v>
      </c>
      <c r="W14" s="492">
        <v>422.56</v>
      </c>
      <c r="X14" s="492">
        <v>0</v>
      </c>
      <c r="Y14" s="492">
        <v>0</v>
      </c>
      <c r="Z14" s="484">
        <v>9245.9</v>
      </c>
      <c r="AA14" s="483">
        <v>16674.63</v>
      </c>
      <c r="AB14" s="493">
        <f>+IFERROR((AA14/O14-1)*100,"-")</f>
        <v>88.908903669615654</v>
      </c>
    </row>
    <row r="15" spans="1:28" s="264" customFormat="1" x14ac:dyDescent="0.25">
      <c r="A15" s="482" t="s">
        <v>33</v>
      </c>
      <c r="B15" s="262">
        <v>1.77</v>
      </c>
      <c r="C15" s="483">
        <v>0</v>
      </c>
      <c r="D15" s="483">
        <v>0</v>
      </c>
      <c r="E15" s="483">
        <v>5.35</v>
      </c>
      <c r="F15" s="483">
        <v>0</v>
      </c>
      <c r="G15" s="483">
        <v>0</v>
      </c>
      <c r="H15" s="483">
        <v>0</v>
      </c>
      <c r="I15" s="483">
        <v>1.76</v>
      </c>
      <c r="J15" s="483">
        <v>22.16</v>
      </c>
      <c r="K15" s="483">
        <v>3.52</v>
      </c>
      <c r="L15" s="483">
        <v>1.7</v>
      </c>
      <c r="M15" s="483">
        <v>0</v>
      </c>
      <c r="N15" s="484">
        <v>0</v>
      </c>
      <c r="O15" s="483">
        <v>0.81</v>
      </c>
      <c r="P15" s="483">
        <v>11.93</v>
      </c>
      <c r="Q15" s="483">
        <v>12.13</v>
      </c>
      <c r="R15" s="483">
        <v>2007.25</v>
      </c>
      <c r="S15" s="483">
        <v>1884.98</v>
      </c>
      <c r="T15" s="483">
        <v>601.04999999999995</v>
      </c>
      <c r="U15" s="483">
        <v>31.66</v>
      </c>
      <c r="V15" s="483">
        <v>37.53</v>
      </c>
      <c r="W15" s="483">
        <v>88.19</v>
      </c>
      <c r="X15" s="483">
        <v>19.02</v>
      </c>
      <c r="Y15" s="483">
        <v>0</v>
      </c>
      <c r="Z15" s="484">
        <v>33.22</v>
      </c>
      <c r="AA15" s="483">
        <v>51.93</v>
      </c>
      <c r="AB15" s="337">
        <f>+IFERROR((AA15/O15-1)*100,"-")</f>
        <v>6311.1111111111104</v>
      </c>
    </row>
    <row r="16" spans="1:28" s="264" customFormat="1" x14ac:dyDescent="0.25">
      <c r="A16" s="482" t="s">
        <v>41</v>
      </c>
      <c r="B16" s="262">
        <v>168.65</v>
      </c>
      <c r="C16" s="483">
        <v>304.94</v>
      </c>
      <c r="D16" s="483">
        <v>365.32</v>
      </c>
      <c r="E16" s="483">
        <v>212.8</v>
      </c>
      <c r="F16" s="483">
        <v>296.89999999999998</v>
      </c>
      <c r="G16" s="483">
        <v>392.49</v>
      </c>
      <c r="H16" s="483">
        <v>961.37</v>
      </c>
      <c r="I16" s="483">
        <v>2422.84</v>
      </c>
      <c r="J16" s="483">
        <v>3154.2</v>
      </c>
      <c r="K16" s="483">
        <v>3670.7</v>
      </c>
      <c r="L16" s="483">
        <v>3281.28</v>
      </c>
      <c r="M16" s="483">
        <v>1619.74</v>
      </c>
      <c r="N16" s="484">
        <v>1747.41</v>
      </c>
      <c r="O16" s="483">
        <v>373.9</v>
      </c>
      <c r="P16" s="483">
        <v>930.52</v>
      </c>
      <c r="Q16" s="483">
        <v>434.6</v>
      </c>
      <c r="R16" s="483">
        <v>1841.03</v>
      </c>
      <c r="S16" s="483">
        <v>361.78</v>
      </c>
      <c r="T16" s="483">
        <v>1682.09</v>
      </c>
      <c r="U16" s="483">
        <v>2347.79</v>
      </c>
      <c r="V16" s="483">
        <v>3394.79</v>
      </c>
      <c r="W16" s="483">
        <v>2899.1</v>
      </c>
      <c r="X16" s="483">
        <v>2288.4899999999998</v>
      </c>
      <c r="Y16" s="483">
        <v>1591.79</v>
      </c>
      <c r="Z16" s="484">
        <v>1693.98</v>
      </c>
      <c r="AA16" s="483">
        <v>2079.2800000000002</v>
      </c>
      <c r="AB16" s="337">
        <f>+IFERROR((AA16/O16-1)*100,"-")</f>
        <v>456.10591067130264</v>
      </c>
    </row>
    <row r="17" spans="1:28" s="264" customFormat="1" x14ac:dyDescent="0.25">
      <c r="A17" s="482" t="s">
        <v>34</v>
      </c>
      <c r="B17" s="262">
        <v>75.34</v>
      </c>
      <c r="C17" s="483">
        <v>118.96</v>
      </c>
      <c r="D17" s="483">
        <v>772.01</v>
      </c>
      <c r="E17" s="483">
        <v>29.02</v>
      </c>
      <c r="F17" s="483">
        <v>0</v>
      </c>
      <c r="G17" s="483">
        <v>0</v>
      </c>
      <c r="H17" s="483">
        <v>0</v>
      </c>
      <c r="I17" s="483">
        <v>6619.48</v>
      </c>
      <c r="J17" s="483">
        <v>2.21</v>
      </c>
      <c r="K17" s="483">
        <v>11255.37</v>
      </c>
      <c r="L17" s="483">
        <v>6030.02</v>
      </c>
      <c r="M17" s="483">
        <v>412.58</v>
      </c>
      <c r="N17" s="484">
        <v>10531.93</v>
      </c>
      <c r="O17" s="483">
        <v>42124.33</v>
      </c>
      <c r="P17" s="483">
        <v>10067.370000000001</v>
      </c>
      <c r="Q17" s="483">
        <v>0</v>
      </c>
      <c r="R17" s="483">
        <v>4.71</v>
      </c>
      <c r="S17" s="483">
        <v>203.26</v>
      </c>
      <c r="T17" s="483">
        <v>313.19</v>
      </c>
      <c r="U17" s="483">
        <v>175.3</v>
      </c>
      <c r="V17" s="483">
        <v>27.37</v>
      </c>
      <c r="W17" s="483">
        <v>4809.93</v>
      </c>
      <c r="X17" s="483">
        <v>0</v>
      </c>
      <c r="Y17" s="483">
        <v>0</v>
      </c>
      <c r="Z17" s="484">
        <v>15677.53</v>
      </c>
      <c r="AA17" s="483">
        <v>39911.129999999997</v>
      </c>
      <c r="AB17" s="337">
        <f>+IFERROR((AA17/O17-1)*100,"-")</f>
        <v>-5.2539708049955998</v>
      </c>
    </row>
    <row r="18" spans="1:28" s="264" customFormat="1" x14ac:dyDescent="0.25">
      <c r="A18" s="482" t="s">
        <v>42</v>
      </c>
      <c r="B18" s="262">
        <v>3722.23</v>
      </c>
      <c r="C18" s="483">
        <v>3927.82</v>
      </c>
      <c r="D18" s="483">
        <v>4110.78</v>
      </c>
      <c r="E18" s="483">
        <v>4329.24</v>
      </c>
      <c r="F18" s="483">
        <v>4770.84</v>
      </c>
      <c r="G18" s="483">
        <v>3647.4</v>
      </c>
      <c r="H18" s="483">
        <v>3338.04</v>
      </c>
      <c r="I18" s="483">
        <v>4697.7</v>
      </c>
      <c r="J18" s="483">
        <v>3450.35</v>
      </c>
      <c r="K18" s="483">
        <v>3243.43</v>
      </c>
      <c r="L18" s="483">
        <v>3889.11</v>
      </c>
      <c r="M18" s="483">
        <v>3395.52</v>
      </c>
      <c r="N18" s="484">
        <v>5149.0600000000004</v>
      </c>
      <c r="O18" s="483">
        <v>1521.23</v>
      </c>
      <c r="P18" s="483">
        <v>4238.83</v>
      </c>
      <c r="Q18" s="483">
        <v>4491.45</v>
      </c>
      <c r="R18" s="483">
        <v>3721.56</v>
      </c>
      <c r="S18" s="483">
        <v>2836.3</v>
      </c>
      <c r="T18" s="483">
        <v>3322.78</v>
      </c>
      <c r="U18" s="483">
        <v>3176.21</v>
      </c>
      <c r="V18" s="483">
        <v>3867.63</v>
      </c>
      <c r="W18" s="483">
        <v>3414.98</v>
      </c>
      <c r="X18" s="483">
        <v>2933.62</v>
      </c>
      <c r="Y18" s="483">
        <v>3341.83</v>
      </c>
      <c r="Z18" s="484">
        <v>3416.35</v>
      </c>
      <c r="AA18" s="483">
        <v>3550.48</v>
      </c>
      <c r="AB18" s="337">
        <f>+IFERROR((AA18/O18-1)*100,"-")</f>
        <v>133.39534455670741</v>
      </c>
    </row>
    <row r="19" spans="1:28" s="264" customFormat="1" x14ac:dyDescent="0.25">
      <c r="A19" s="482" t="s">
        <v>43</v>
      </c>
      <c r="B19" s="262">
        <v>4757.26</v>
      </c>
      <c r="C19" s="483">
        <v>4211.96</v>
      </c>
      <c r="D19" s="483">
        <v>4262.22</v>
      </c>
      <c r="E19" s="483">
        <v>2743.43</v>
      </c>
      <c r="F19" s="483">
        <v>3070.45</v>
      </c>
      <c r="G19" s="483">
        <v>3428.55</v>
      </c>
      <c r="H19" s="483">
        <v>2436.6999999999998</v>
      </c>
      <c r="I19" s="483">
        <v>2391.02</v>
      </c>
      <c r="J19" s="483">
        <v>261.60000000000002</v>
      </c>
      <c r="K19" s="483">
        <v>2599.39</v>
      </c>
      <c r="L19" s="483">
        <v>1597.64</v>
      </c>
      <c r="M19" s="483">
        <v>3020.25</v>
      </c>
      <c r="N19" s="484">
        <v>5313.7</v>
      </c>
      <c r="O19" s="483">
        <v>4869.1499999999996</v>
      </c>
      <c r="P19" s="483">
        <v>3817.77</v>
      </c>
      <c r="Q19" s="483">
        <v>2792.38</v>
      </c>
      <c r="R19" s="483">
        <v>2756.55</v>
      </c>
      <c r="S19" s="483">
        <v>2493.4499999999998</v>
      </c>
      <c r="T19" s="483">
        <v>1957.11</v>
      </c>
      <c r="U19" s="483">
        <v>2778.63</v>
      </c>
      <c r="V19" s="483">
        <v>1012.09</v>
      </c>
      <c r="W19" s="483">
        <v>976.96</v>
      </c>
      <c r="X19" s="483">
        <v>405.57</v>
      </c>
      <c r="Y19" s="483">
        <v>1180.4100000000001</v>
      </c>
      <c r="Z19" s="484">
        <v>652.70000000000005</v>
      </c>
      <c r="AA19" s="483">
        <v>1146.9100000000001</v>
      </c>
      <c r="AB19" s="337">
        <f>+IFERROR((AA19/O19-1)*100,"-")</f>
        <v>-76.445375476212476</v>
      </c>
    </row>
    <row r="20" spans="1:28" s="264" customFormat="1" x14ac:dyDescent="0.25">
      <c r="A20" s="482" t="s">
        <v>44</v>
      </c>
      <c r="B20" s="262">
        <v>0</v>
      </c>
      <c r="C20" s="263">
        <v>4.78</v>
      </c>
      <c r="D20" s="263">
        <v>0</v>
      </c>
      <c r="E20" s="263">
        <v>21.13</v>
      </c>
      <c r="F20" s="263">
        <v>129.56</v>
      </c>
      <c r="G20" s="263">
        <v>275.54000000000002</v>
      </c>
      <c r="H20" s="263">
        <v>162.84</v>
      </c>
      <c r="I20" s="263">
        <v>80.040000000000006</v>
      </c>
      <c r="J20" s="263">
        <v>0</v>
      </c>
      <c r="K20" s="263">
        <v>48.26</v>
      </c>
      <c r="L20" s="263">
        <v>22.08</v>
      </c>
      <c r="M20" s="263">
        <v>60.78</v>
      </c>
      <c r="N20" s="262">
        <v>32.53</v>
      </c>
      <c r="O20" s="483">
        <v>3.23</v>
      </c>
      <c r="P20" s="483">
        <v>47.44</v>
      </c>
      <c r="Q20" s="483">
        <v>188.81</v>
      </c>
      <c r="R20" s="483">
        <v>124.49</v>
      </c>
      <c r="S20" s="483">
        <v>19.53</v>
      </c>
      <c r="T20" s="483">
        <v>58.62</v>
      </c>
      <c r="U20" s="483">
        <v>236.29</v>
      </c>
      <c r="V20" s="483">
        <v>4.49</v>
      </c>
      <c r="W20" s="483">
        <v>23.55</v>
      </c>
      <c r="X20" s="483">
        <v>6.6</v>
      </c>
      <c r="Y20" s="483">
        <v>68.77</v>
      </c>
      <c r="Z20" s="484">
        <v>57.02</v>
      </c>
      <c r="AA20" s="483">
        <v>80.930000000000007</v>
      </c>
      <c r="AB20" s="337">
        <f>+IFERROR((AA20/O20-1)*100,"-")</f>
        <v>2405.5727554179571</v>
      </c>
    </row>
    <row r="21" spans="1:28" s="264" customFormat="1" x14ac:dyDescent="0.25">
      <c r="A21" s="482" t="s">
        <v>45</v>
      </c>
      <c r="B21" s="262">
        <v>10657.76</v>
      </c>
      <c r="C21" s="263">
        <v>4466.68</v>
      </c>
      <c r="D21" s="263">
        <v>462.23</v>
      </c>
      <c r="E21" s="263">
        <v>60.22</v>
      </c>
      <c r="F21" s="263">
        <v>187.46</v>
      </c>
      <c r="G21" s="263">
        <v>223.22</v>
      </c>
      <c r="H21" s="263">
        <v>6.68</v>
      </c>
      <c r="I21" s="263">
        <v>98</v>
      </c>
      <c r="J21" s="263">
        <v>18.45</v>
      </c>
      <c r="K21" s="263">
        <v>2841.01</v>
      </c>
      <c r="L21" s="263">
        <v>1682.33</v>
      </c>
      <c r="M21" s="263">
        <v>4103.8</v>
      </c>
      <c r="N21" s="262">
        <v>3511.47</v>
      </c>
      <c r="O21" s="483">
        <v>885.74</v>
      </c>
      <c r="P21" s="483">
        <v>213.37</v>
      </c>
      <c r="Q21" s="483">
        <v>157.09</v>
      </c>
      <c r="R21" s="483">
        <v>4.62</v>
      </c>
      <c r="S21" s="483">
        <v>138.06</v>
      </c>
      <c r="T21" s="483">
        <v>0</v>
      </c>
      <c r="U21" s="483">
        <v>74.12</v>
      </c>
      <c r="V21" s="483">
        <v>0</v>
      </c>
      <c r="W21" s="483">
        <v>675.81</v>
      </c>
      <c r="X21" s="483">
        <v>1840.99</v>
      </c>
      <c r="Y21" s="483">
        <v>9327.42</v>
      </c>
      <c r="Z21" s="484">
        <v>8301.5</v>
      </c>
      <c r="AA21" s="483">
        <v>4098.1000000000004</v>
      </c>
      <c r="AB21" s="337">
        <f>+IFERROR((AA21/O21-1)*100,"-")</f>
        <v>362.67527716937258</v>
      </c>
    </row>
    <row r="22" spans="1:28" s="264" customFormat="1" x14ac:dyDescent="0.25">
      <c r="A22" s="482" t="s">
        <v>27</v>
      </c>
      <c r="B22" s="339">
        <v>12.45</v>
      </c>
      <c r="C22" s="348">
        <v>0</v>
      </c>
      <c r="D22" s="348">
        <v>0</v>
      </c>
      <c r="E22" s="348">
        <v>0</v>
      </c>
      <c r="F22" s="348">
        <v>0</v>
      </c>
      <c r="G22" s="348">
        <v>0</v>
      </c>
      <c r="H22" s="348">
        <v>24.9</v>
      </c>
      <c r="I22" s="348">
        <v>0</v>
      </c>
      <c r="J22" s="348">
        <v>0</v>
      </c>
      <c r="K22" s="348">
        <v>0</v>
      </c>
      <c r="L22" s="348">
        <v>0</v>
      </c>
      <c r="M22" s="348">
        <v>0</v>
      </c>
      <c r="N22" s="494">
        <v>0</v>
      </c>
      <c r="O22" s="483">
        <v>0</v>
      </c>
      <c r="P22" s="483" t="s">
        <v>28</v>
      </c>
      <c r="Q22" s="483">
        <v>0</v>
      </c>
      <c r="R22" s="483">
        <v>0</v>
      </c>
      <c r="S22" s="483">
        <v>0</v>
      </c>
      <c r="T22" s="483">
        <v>82.49</v>
      </c>
      <c r="U22" s="483">
        <v>7.48</v>
      </c>
      <c r="V22" s="483">
        <v>11.94</v>
      </c>
      <c r="W22" s="483">
        <v>0</v>
      </c>
      <c r="X22" s="483">
        <v>0</v>
      </c>
      <c r="Y22" s="483">
        <v>0</v>
      </c>
      <c r="Z22" s="484">
        <v>17.8</v>
      </c>
      <c r="AA22" s="483">
        <v>2.42</v>
      </c>
      <c r="AB22" s="337" t="str">
        <f>+IFERROR((AA22/O22-1)*100,"-")</f>
        <v>-</v>
      </c>
    </row>
    <row r="23" spans="1:28" s="264" customFormat="1" x14ac:dyDescent="0.25">
      <c r="A23" s="482" t="s">
        <v>36</v>
      </c>
      <c r="B23" s="262">
        <v>9973.41</v>
      </c>
      <c r="C23" s="483">
        <v>35491.5</v>
      </c>
      <c r="D23" s="483">
        <v>37323.94</v>
      </c>
      <c r="E23" s="483">
        <v>52750.71</v>
      </c>
      <c r="F23" s="483">
        <v>40598.76</v>
      </c>
      <c r="G23" s="483">
        <v>55884.68</v>
      </c>
      <c r="H23" s="483">
        <v>19874.91</v>
      </c>
      <c r="I23" s="483">
        <v>7910.32</v>
      </c>
      <c r="J23" s="483">
        <v>5051.59</v>
      </c>
      <c r="K23" s="483">
        <v>6468.76</v>
      </c>
      <c r="L23" s="483">
        <v>4607.26</v>
      </c>
      <c r="M23" s="483">
        <v>3940.06</v>
      </c>
      <c r="N23" s="484">
        <v>43944.59</v>
      </c>
      <c r="O23" s="483">
        <v>42802.3</v>
      </c>
      <c r="P23" s="483">
        <v>60667.89</v>
      </c>
      <c r="Q23" s="483">
        <v>33309.550000000003</v>
      </c>
      <c r="R23" s="483">
        <v>26956.73</v>
      </c>
      <c r="S23" s="483">
        <v>56833.38</v>
      </c>
      <c r="T23" s="483">
        <v>51064.9</v>
      </c>
      <c r="U23" s="483">
        <v>42877.72</v>
      </c>
      <c r="V23" s="483">
        <v>31753.66</v>
      </c>
      <c r="W23" s="483">
        <v>29167.49</v>
      </c>
      <c r="X23" s="483">
        <v>20927.48</v>
      </c>
      <c r="Y23" s="483">
        <v>11409.11</v>
      </c>
      <c r="Z23" s="484">
        <v>11548.72</v>
      </c>
      <c r="AA23" s="483">
        <v>6672.29</v>
      </c>
      <c r="AB23" s="337">
        <f>+IFERROR((AA23/O23-1)*100,"-")</f>
        <v>-84.411375089656389</v>
      </c>
    </row>
    <row r="24" spans="1:28" s="264" customFormat="1" x14ac:dyDescent="0.25">
      <c r="A24" s="482" t="s">
        <v>37</v>
      </c>
      <c r="B24" s="262">
        <v>77.510000000000005</v>
      </c>
      <c r="C24" s="483">
        <v>18.45</v>
      </c>
      <c r="D24" s="483">
        <v>14.08</v>
      </c>
      <c r="E24" s="483">
        <v>36.04</v>
      </c>
      <c r="F24" s="483">
        <v>95.31</v>
      </c>
      <c r="G24" s="483">
        <v>115.29</v>
      </c>
      <c r="H24" s="483">
        <v>152.43</v>
      </c>
      <c r="I24" s="483">
        <v>160.38999999999999</v>
      </c>
      <c r="J24" s="483">
        <v>173.05</v>
      </c>
      <c r="K24" s="483">
        <v>103.5</v>
      </c>
      <c r="L24" s="483">
        <v>11.58</v>
      </c>
      <c r="M24" s="483">
        <v>10.75</v>
      </c>
      <c r="N24" s="484">
        <v>12.3</v>
      </c>
      <c r="O24" s="483">
        <v>13.08</v>
      </c>
      <c r="P24" s="483">
        <v>27.01</v>
      </c>
      <c r="Q24" s="483">
        <v>55.48</v>
      </c>
      <c r="R24" s="483">
        <v>32.5</v>
      </c>
      <c r="S24" s="483">
        <v>224.59</v>
      </c>
      <c r="T24" s="483">
        <v>108.06</v>
      </c>
      <c r="U24" s="483">
        <v>168.29</v>
      </c>
      <c r="V24" s="483">
        <v>185.67</v>
      </c>
      <c r="W24" s="483">
        <v>132.22999999999999</v>
      </c>
      <c r="X24" s="483">
        <v>5.36</v>
      </c>
      <c r="Y24" s="483">
        <v>19.690000000000001</v>
      </c>
      <c r="Z24" s="484">
        <v>0</v>
      </c>
      <c r="AA24" s="483">
        <v>58.2</v>
      </c>
      <c r="AB24" s="337">
        <f>+IFERROR((AA24/O24-1)*100,"-")</f>
        <v>344.95412844036701</v>
      </c>
    </row>
    <row r="25" spans="1:28" x14ac:dyDescent="0.25">
      <c r="A25" s="47" t="s">
        <v>38</v>
      </c>
      <c r="B25" s="46">
        <v>4120.76</v>
      </c>
      <c r="C25" s="270">
        <v>4983.43</v>
      </c>
      <c r="D25" s="270">
        <v>4447.76</v>
      </c>
      <c r="E25" s="270">
        <v>692.55</v>
      </c>
      <c r="F25" s="270">
        <v>3370.84</v>
      </c>
      <c r="G25" s="270">
        <v>3916.16</v>
      </c>
      <c r="H25" s="270">
        <v>3821.35</v>
      </c>
      <c r="I25" s="270">
        <v>3765.78</v>
      </c>
      <c r="J25" s="270">
        <v>2133.12</v>
      </c>
      <c r="K25" s="270">
        <v>2842.68</v>
      </c>
      <c r="L25" s="270">
        <v>2894.09</v>
      </c>
      <c r="M25" s="270">
        <v>2496.46</v>
      </c>
      <c r="N25" s="377">
        <v>942.98</v>
      </c>
      <c r="O25" s="270">
        <v>181.19</v>
      </c>
      <c r="P25" s="270">
        <v>284.22000000000003</v>
      </c>
      <c r="Q25" s="270">
        <v>2824.74</v>
      </c>
      <c r="R25" s="270">
        <v>398.19</v>
      </c>
      <c r="S25" s="270">
        <v>1172.95</v>
      </c>
      <c r="T25" s="270">
        <v>2387.1999999999998</v>
      </c>
      <c r="U25" s="270">
        <v>1433.49</v>
      </c>
      <c r="V25" s="270">
        <v>1556.64</v>
      </c>
      <c r="W25" s="270">
        <v>2584.5500000000002</v>
      </c>
      <c r="X25" s="270">
        <v>1919.28</v>
      </c>
      <c r="Y25" s="270">
        <v>1476</v>
      </c>
      <c r="Z25" s="377">
        <v>272.76</v>
      </c>
      <c r="AA25" s="270">
        <v>405.74</v>
      </c>
      <c r="AB25" s="378">
        <f>+IFERROR((AA25/O25-1)*100,"-")</f>
        <v>123.93068050113141</v>
      </c>
    </row>
    <row r="26" spans="1:28" x14ac:dyDescent="0.25">
      <c r="A26" s="2" t="s">
        <v>23</v>
      </c>
      <c r="R26" s="269"/>
      <c r="S26" s="269"/>
      <c r="T26" s="269"/>
      <c r="U26" s="269"/>
      <c r="V26" s="269"/>
      <c r="W26" s="269"/>
      <c r="X26" s="269"/>
      <c r="Y26" s="269"/>
      <c r="Z26" s="269"/>
      <c r="AA26" s="269"/>
    </row>
    <row r="27" spans="1:28" x14ac:dyDescent="0.25">
      <c r="A27" s="2" t="s">
        <v>24</v>
      </c>
      <c r="I27" s="209"/>
      <c r="J27" s="209"/>
      <c r="K27" s="20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</row>
    <row r="28" spans="1:28" x14ac:dyDescent="0.25">
      <c r="A28" s="3" t="s">
        <v>207</v>
      </c>
      <c r="B28" s="20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</row>
    <row r="29" spans="1:28" x14ac:dyDescent="0.25">
      <c r="A29" s="7"/>
      <c r="B29" s="20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</row>
    <row r="30" spans="1:28" x14ac:dyDescent="0.25">
      <c r="B30" s="256"/>
      <c r="C30" s="1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</row>
    <row r="31" spans="1:28" x14ac:dyDescent="0.25">
      <c r="B31" s="19"/>
      <c r="C31" s="1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</row>
    <row r="32" spans="1:28" x14ac:dyDescent="0.25">
      <c r="B32" s="20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</row>
    <row r="33" spans="2:27" x14ac:dyDescent="0.25">
      <c r="B33" s="20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</row>
    <row r="34" spans="2:27" x14ac:dyDescent="0.25">
      <c r="R34" s="269"/>
      <c r="S34" s="269"/>
      <c r="T34" s="269"/>
      <c r="U34" s="269"/>
      <c r="V34" s="269"/>
      <c r="W34" s="269"/>
      <c r="X34" s="269"/>
      <c r="Y34" s="269"/>
      <c r="Z34" s="269"/>
      <c r="AA34" s="269"/>
    </row>
    <row r="35" spans="2:27" x14ac:dyDescent="0.25">
      <c r="R35" s="269"/>
      <c r="S35" s="269"/>
      <c r="T35" s="269"/>
      <c r="U35" s="269"/>
      <c r="V35" s="269"/>
      <c r="W35" s="269"/>
      <c r="X35" s="269"/>
      <c r="Y35" s="269"/>
      <c r="Z35" s="269"/>
      <c r="AA35" s="269"/>
    </row>
    <row r="73" spans="1:1" x14ac:dyDescent="0.25">
      <c r="A73" s="311" t="s">
        <v>230</v>
      </c>
    </row>
  </sheetData>
  <mergeCells count="4">
    <mergeCell ref="Z6:AB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zoomScaleNormal="10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AB17" sqref="AB17"/>
    </sheetView>
  </sheetViews>
  <sheetFormatPr baseColWidth="10" defaultRowHeight="12.75" x14ac:dyDescent="0.2"/>
  <cols>
    <col min="1" max="1" width="14.5703125" style="19" customWidth="1"/>
    <col min="2" max="3" width="6.42578125" style="19" bestFit="1" customWidth="1"/>
    <col min="4" max="13" width="6.42578125" style="300" bestFit="1" customWidth="1"/>
    <col min="14" max="27" width="7.5703125" style="300" customWidth="1"/>
    <col min="28" max="28" width="9.5703125" style="19" bestFit="1" customWidth="1"/>
    <col min="29" max="16384" width="11.42578125" style="19"/>
  </cols>
  <sheetData>
    <row r="1" spans="1:28" x14ac:dyDescent="0.2">
      <c r="A1" s="68" t="s">
        <v>199</v>
      </c>
    </row>
    <row r="3" spans="1:28" x14ac:dyDescent="0.2">
      <c r="A3" s="14" t="s">
        <v>46</v>
      </c>
    </row>
    <row r="4" spans="1:28" ht="15" customHeight="1" x14ac:dyDescent="0.2">
      <c r="A4" s="54" t="s">
        <v>246</v>
      </c>
    </row>
    <row r="5" spans="1:28" x14ac:dyDescent="0.2">
      <c r="A5" s="55" t="s">
        <v>211</v>
      </c>
    </row>
    <row r="6" spans="1:28" x14ac:dyDescent="0.2">
      <c r="A6" s="568" t="s">
        <v>201</v>
      </c>
      <c r="B6" s="570">
        <v>2018</v>
      </c>
      <c r="C6" s="571"/>
      <c r="D6" s="571"/>
      <c r="E6" s="572"/>
      <c r="F6" s="572"/>
      <c r="G6" s="572"/>
      <c r="H6" s="572"/>
      <c r="I6" s="572"/>
      <c r="J6" s="572"/>
      <c r="K6" s="572"/>
      <c r="L6" s="572"/>
      <c r="M6" s="572"/>
      <c r="N6" s="560">
        <v>2019</v>
      </c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60">
        <v>2020</v>
      </c>
      <c r="AA6" s="561"/>
      <c r="AB6" s="562"/>
    </row>
    <row r="7" spans="1:28" ht="25.5" x14ac:dyDescent="0.2">
      <c r="A7" s="569"/>
      <c r="B7" s="423" t="s">
        <v>1</v>
      </c>
      <c r="C7" s="423" t="s">
        <v>2</v>
      </c>
      <c r="D7" s="423" t="s">
        <v>3</v>
      </c>
      <c r="E7" s="423" t="s">
        <v>4</v>
      </c>
      <c r="F7" s="423" t="s">
        <v>5</v>
      </c>
      <c r="G7" s="423" t="s">
        <v>6</v>
      </c>
      <c r="H7" s="423" t="s">
        <v>7</v>
      </c>
      <c r="I7" s="423" t="s">
        <v>8</v>
      </c>
      <c r="J7" s="423" t="s">
        <v>9</v>
      </c>
      <c r="K7" s="423" t="s">
        <v>10</v>
      </c>
      <c r="L7" s="423" t="s">
        <v>11</v>
      </c>
      <c r="M7" s="424" t="s">
        <v>12</v>
      </c>
      <c r="N7" s="428" t="s">
        <v>1</v>
      </c>
      <c r="O7" s="423" t="s">
        <v>2</v>
      </c>
      <c r="P7" s="423" t="s">
        <v>3</v>
      </c>
      <c r="Q7" s="423" t="s">
        <v>4</v>
      </c>
      <c r="R7" s="455" t="s">
        <v>5</v>
      </c>
      <c r="S7" s="463" t="s">
        <v>6</v>
      </c>
      <c r="T7" s="464" t="s">
        <v>7</v>
      </c>
      <c r="U7" s="467" t="s">
        <v>8</v>
      </c>
      <c r="V7" s="472" t="s">
        <v>9</v>
      </c>
      <c r="W7" s="485" t="s">
        <v>10</v>
      </c>
      <c r="X7" s="499" t="s">
        <v>11</v>
      </c>
      <c r="Y7" s="511" t="s">
        <v>12</v>
      </c>
      <c r="Z7" s="428" t="s">
        <v>1</v>
      </c>
      <c r="AA7" s="512" t="s">
        <v>2</v>
      </c>
      <c r="AB7" s="429" t="s">
        <v>276</v>
      </c>
    </row>
    <row r="8" spans="1:28" x14ac:dyDescent="0.2">
      <c r="A8" s="36" t="s">
        <v>13</v>
      </c>
      <c r="B8" s="150">
        <f t="shared" ref="B8:D8" si="0">SUM(B9:B19)</f>
        <v>1645.08</v>
      </c>
      <c r="C8" s="150">
        <f t="shared" si="0"/>
        <v>1664.45</v>
      </c>
      <c r="D8" s="150">
        <f t="shared" si="0"/>
        <v>1177.6300000000001</v>
      </c>
      <c r="E8" s="150">
        <f t="shared" ref="E8:N8" si="1">SUM(E9:E19)</f>
        <v>1534.85</v>
      </c>
      <c r="F8" s="150">
        <f t="shared" si="1"/>
        <v>1639.1199999999997</v>
      </c>
      <c r="G8" s="150">
        <f t="shared" si="1"/>
        <v>1456.2999999999997</v>
      </c>
      <c r="H8" s="150">
        <f t="shared" si="1"/>
        <v>1501.6</v>
      </c>
      <c r="I8" s="150">
        <f t="shared" si="1"/>
        <v>1731.0899999999997</v>
      </c>
      <c r="J8" s="150">
        <f t="shared" si="1"/>
        <v>1464.48</v>
      </c>
      <c r="K8" s="150">
        <f t="shared" si="1"/>
        <v>1827.7599999999998</v>
      </c>
      <c r="L8" s="150">
        <f t="shared" si="1"/>
        <v>2032.8300000000002</v>
      </c>
      <c r="M8" s="266">
        <f t="shared" si="1"/>
        <v>1856.69</v>
      </c>
      <c r="N8" s="379">
        <f t="shared" si="1"/>
        <v>2231.9300000000003</v>
      </c>
      <c r="O8" s="250">
        <f t="shared" ref="O8:W8" si="2">+SUM(O9:O19)</f>
        <v>1225.8799999999999</v>
      </c>
      <c r="P8" s="250">
        <f t="shared" si="2"/>
        <v>909.00999999999988</v>
      </c>
      <c r="Q8" s="250">
        <f t="shared" si="2"/>
        <v>1586.32</v>
      </c>
      <c r="R8" s="250">
        <f t="shared" si="2"/>
        <v>1413.68</v>
      </c>
      <c r="S8" s="250">
        <f t="shared" si="2"/>
        <v>1709.57</v>
      </c>
      <c r="T8" s="250">
        <f t="shared" si="2"/>
        <v>1462.45</v>
      </c>
      <c r="U8" s="250">
        <f t="shared" si="2"/>
        <v>1747.1</v>
      </c>
      <c r="V8" s="250">
        <f t="shared" si="2"/>
        <v>1609.83</v>
      </c>
      <c r="W8" s="250">
        <f t="shared" si="2"/>
        <v>2852.8799999999997</v>
      </c>
      <c r="X8" s="250">
        <f>+SUM(X9:X19)</f>
        <v>2085.6800000000003</v>
      </c>
      <c r="Y8" s="250">
        <f>+SUM(Y9:Y19)</f>
        <v>1727.82</v>
      </c>
      <c r="Z8" s="515">
        <f>+SUM(Z9:Z19)</f>
        <v>2166.71</v>
      </c>
      <c r="AA8" s="250">
        <f>+SUM(AA9:AA19)</f>
        <v>4634.24</v>
      </c>
      <c r="AB8" s="34">
        <f>+IFERROR((AA8/O8-1)*100,"-")</f>
        <v>278.03373902828992</v>
      </c>
    </row>
    <row r="9" spans="1:28" x14ac:dyDescent="0.2">
      <c r="A9" s="69" t="s">
        <v>21</v>
      </c>
      <c r="B9" s="228">
        <v>1425.08</v>
      </c>
      <c r="C9" s="228">
        <v>1481.12</v>
      </c>
      <c r="D9" s="228">
        <v>982.73</v>
      </c>
      <c r="E9" s="228">
        <v>1357.6</v>
      </c>
      <c r="F9" s="228">
        <v>1458.26</v>
      </c>
      <c r="G9" s="228">
        <v>1296.0999999999999</v>
      </c>
      <c r="H9" s="228">
        <v>1344.03</v>
      </c>
      <c r="I9" s="228">
        <v>1559.24</v>
      </c>
      <c r="J9" s="228">
        <v>1338.36</v>
      </c>
      <c r="K9" s="228">
        <v>1642.06</v>
      </c>
      <c r="L9" s="228">
        <v>1884.03</v>
      </c>
      <c r="M9" s="267">
        <v>1692.69</v>
      </c>
      <c r="N9" s="380">
        <v>2036.93</v>
      </c>
      <c r="O9" s="267">
        <v>981.28</v>
      </c>
      <c r="P9" s="267">
        <v>674.31</v>
      </c>
      <c r="Q9" s="267">
        <v>1396.94</v>
      </c>
      <c r="R9" s="267">
        <v>1226.18</v>
      </c>
      <c r="S9" s="267">
        <v>1523.2</v>
      </c>
      <c r="T9" s="267">
        <v>1257.29</v>
      </c>
      <c r="U9" s="267">
        <v>1576.01</v>
      </c>
      <c r="V9" s="267">
        <v>1473.31</v>
      </c>
      <c r="W9" s="267">
        <v>2378.06</v>
      </c>
      <c r="X9" s="267">
        <v>1931.43</v>
      </c>
      <c r="Y9" s="267">
        <v>1542.33</v>
      </c>
      <c r="Z9" s="380">
        <v>1952.04</v>
      </c>
      <c r="AA9" s="267">
        <v>1849.93</v>
      </c>
      <c r="AB9" s="385">
        <f>+IFERROR((AA9/O9-1)*100,"-")</f>
        <v>88.522134355128017</v>
      </c>
    </row>
    <row r="10" spans="1:28" x14ac:dyDescent="0.2">
      <c r="A10" s="69" t="s">
        <v>32</v>
      </c>
      <c r="B10" s="228">
        <v>15.5</v>
      </c>
      <c r="C10" s="228">
        <v>6.75</v>
      </c>
      <c r="D10" s="228">
        <v>15.6</v>
      </c>
      <c r="E10" s="228">
        <v>17.5</v>
      </c>
      <c r="F10" s="228">
        <v>15</v>
      </c>
      <c r="G10" s="228">
        <v>8.6</v>
      </c>
      <c r="H10" s="228">
        <v>10.4</v>
      </c>
      <c r="I10" s="228">
        <v>9</v>
      </c>
      <c r="J10" s="228">
        <v>7</v>
      </c>
      <c r="K10" s="228">
        <v>7.2</v>
      </c>
      <c r="L10" s="228">
        <v>9.5</v>
      </c>
      <c r="M10" s="267">
        <v>8.5</v>
      </c>
      <c r="N10" s="380">
        <v>16</v>
      </c>
      <c r="O10" s="267">
        <v>26.25</v>
      </c>
      <c r="P10" s="267">
        <v>17.5</v>
      </c>
      <c r="Q10" s="267">
        <v>0</v>
      </c>
      <c r="R10" s="267">
        <v>0</v>
      </c>
      <c r="S10" s="267">
        <v>8.5</v>
      </c>
      <c r="T10" s="267">
        <v>7.4</v>
      </c>
      <c r="U10" s="267">
        <v>6.1</v>
      </c>
      <c r="V10" s="267">
        <v>6.6</v>
      </c>
      <c r="W10" s="267">
        <v>5</v>
      </c>
      <c r="X10" s="267">
        <v>7</v>
      </c>
      <c r="Y10" s="267">
        <v>9.5</v>
      </c>
      <c r="Z10" s="380">
        <v>12.5</v>
      </c>
      <c r="AA10" s="267">
        <v>30.95</v>
      </c>
      <c r="AB10" s="385">
        <f>+IFERROR((AA10/O10-1)*100,"-")</f>
        <v>17.904761904761912</v>
      </c>
    </row>
    <row r="11" spans="1:28" x14ac:dyDescent="0.2">
      <c r="A11" s="69" t="s">
        <v>47</v>
      </c>
      <c r="B11" s="170">
        <v>5</v>
      </c>
      <c r="C11" s="170">
        <v>3</v>
      </c>
      <c r="D11" s="170">
        <v>3.5</v>
      </c>
      <c r="E11" s="170">
        <v>3.8</v>
      </c>
      <c r="F11" s="170">
        <v>5.6</v>
      </c>
      <c r="G11" s="170">
        <v>7.5</v>
      </c>
      <c r="H11" s="170">
        <v>10</v>
      </c>
      <c r="I11" s="170">
        <v>15</v>
      </c>
      <c r="J11" s="170">
        <v>6.5</v>
      </c>
      <c r="K11" s="170">
        <v>7.5</v>
      </c>
      <c r="L11" s="170">
        <v>1.5</v>
      </c>
      <c r="M11" s="170">
        <v>5.5</v>
      </c>
      <c r="N11" s="381">
        <v>0</v>
      </c>
      <c r="O11" s="267">
        <v>2.25</v>
      </c>
      <c r="P11" s="267">
        <v>1</v>
      </c>
      <c r="Q11" s="267">
        <v>2.5</v>
      </c>
      <c r="R11" s="267">
        <v>4</v>
      </c>
      <c r="S11" s="267">
        <v>2.5</v>
      </c>
      <c r="T11" s="267">
        <v>0</v>
      </c>
      <c r="U11" s="267">
        <v>2</v>
      </c>
      <c r="V11" s="267">
        <v>3.8</v>
      </c>
      <c r="W11" s="267">
        <v>5.2</v>
      </c>
      <c r="X11" s="267">
        <v>1.85</v>
      </c>
      <c r="Y11" s="267">
        <v>2.5</v>
      </c>
      <c r="Z11" s="380">
        <v>8.4</v>
      </c>
      <c r="AA11" s="267">
        <v>7.5</v>
      </c>
      <c r="AB11" s="385">
        <f>+IFERROR((AA11/O11-1)*100,"-")</f>
        <v>233.33333333333334</v>
      </c>
    </row>
    <row r="12" spans="1:28" x14ac:dyDescent="0.2">
      <c r="A12" s="69" t="s">
        <v>34</v>
      </c>
      <c r="B12" s="170">
        <v>0</v>
      </c>
      <c r="C12" s="170">
        <v>0</v>
      </c>
      <c r="D12" s="170">
        <v>0</v>
      </c>
      <c r="E12" s="170">
        <v>0</v>
      </c>
      <c r="F12" s="170">
        <v>0</v>
      </c>
      <c r="G12" s="170">
        <v>0</v>
      </c>
      <c r="H12" s="170">
        <v>0</v>
      </c>
      <c r="I12" s="170">
        <v>0</v>
      </c>
      <c r="J12" s="170">
        <v>0</v>
      </c>
      <c r="K12" s="170">
        <v>0</v>
      </c>
      <c r="L12" s="170">
        <v>0</v>
      </c>
      <c r="M12" s="170">
        <v>0</v>
      </c>
      <c r="N12" s="381">
        <v>25</v>
      </c>
      <c r="O12" s="267">
        <v>35.5</v>
      </c>
      <c r="P12" s="267">
        <v>15.55</v>
      </c>
      <c r="Q12" s="267">
        <v>0</v>
      </c>
      <c r="R12" s="267">
        <v>0</v>
      </c>
      <c r="S12" s="267">
        <v>12.6</v>
      </c>
      <c r="T12" s="267">
        <v>15</v>
      </c>
      <c r="U12" s="267">
        <v>15</v>
      </c>
      <c r="V12" s="267">
        <v>5.8</v>
      </c>
      <c r="W12" s="267">
        <v>7.8</v>
      </c>
      <c r="X12" s="267">
        <v>2.2000000000000002</v>
      </c>
      <c r="Y12" s="267">
        <v>0</v>
      </c>
      <c r="Z12" s="380">
        <v>18.8</v>
      </c>
      <c r="AA12" s="267">
        <v>25.71</v>
      </c>
      <c r="AB12" s="35">
        <f>+IFERROR((AA12/O12-1)*100,"-")</f>
        <v>-27.577464788732385</v>
      </c>
    </row>
    <row r="13" spans="1:28" x14ac:dyDescent="0.2">
      <c r="A13" s="69" t="s">
        <v>48</v>
      </c>
      <c r="B13" s="228">
        <v>8.5</v>
      </c>
      <c r="C13" s="228">
        <v>4</v>
      </c>
      <c r="D13" s="228">
        <v>7.2</v>
      </c>
      <c r="E13" s="228">
        <v>9.8000000000000007</v>
      </c>
      <c r="F13" s="228">
        <v>9.5</v>
      </c>
      <c r="G13" s="228">
        <v>10</v>
      </c>
      <c r="H13" s="228">
        <v>8.6</v>
      </c>
      <c r="I13" s="228">
        <v>9.6</v>
      </c>
      <c r="J13" s="228">
        <v>12.5</v>
      </c>
      <c r="K13" s="228">
        <v>7.5</v>
      </c>
      <c r="L13" s="228">
        <v>4.2</v>
      </c>
      <c r="M13" s="267">
        <v>4.5</v>
      </c>
      <c r="N13" s="380">
        <v>17.5</v>
      </c>
      <c r="O13" s="267">
        <v>18</v>
      </c>
      <c r="P13" s="267">
        <v>19.5</v>
      </c>
      <c r="Q13" s="267">
        <v>22.5</v>
      </c>
      <c r="R13" s="267">
        <v>20</v>
      </c>
      <c r="S13" s="267">
        <v>23</v>
      </c>
      <c r="T13" s="267">
        <v>12.5</v>
      </c>
      <c r="U13" s="267">
        <v>15</v>
      </c>
      <c r="V13" s="267">
        <v>21.6</v>
      </c>
      <c r="W13" s="267">
        <v>12.5</v>
      </c>
      <c r="X13" s="267">
        <v>8.5</v>
      </c>
      <c r="Y13" s="267">
        <v>10</v>
      </c>
      <c r="Z13" s="380">
        <v>9</v>
      </c>
      <c r="AA13" s="267">
        <v>5.5</v>
      </c>
      <c r="AB13" s="385">
        <f>+IFERROR((AA13/O13-1)*100,"-")</f>
        <v>-69.444444444444443</v>
      </c>
    </row>
    <row r="14" spans="1:28" x14ac:dyDescent="0.2">
      <c r="A14" s="69" t="s">
        <v>43</v>
      </c>
      <c r="B14" s="228">
        <v>16.5</v>
      </c>
      <c r="C14" s="228">
        <v>14.85</v>
      </c>
      <c r="D14" s="228">
        <v>10.5</v>
      </c>
      <c r="E14" s="228">
        <v>12.8</v>
      </c>
      <c r="F14" s="228">
        <v>14</v>
      </c>
      <c r="G14" s="228">
        <v>12.8</v>
      </c>
      <c r="H14" s="228">
        <v>9.75</v>
      </c>
      <c r="I14" s="228">
        <v>8.6</v>
      </c>
      <c r="J14" s="228">
        <v>5</v>
      </c>
      <c r="K14" s="228">
        <v>8.6</v>
      </c>
      <c r="L14" s="228">
        <v>7</v>
      </c>
      <c r="M14" s="267">
        <v>7.5</v>
      </c>
      <c r="N14" s="380">
        <v>11</v>
      </c>
      <c r="O14" s="267">
        <v>6.75</v>
      </c>
      <c r="P14" s="267">
        <v>10.5</v>
      </c>
      <c r="Q14" s="267">
        <v>11.8</v>
      </c>
      <c r="R14" s="267">
        <v>10.5</v>
      </c>
      <c r="S14" s="267">
        <v>10</v>
      </c>
      <c r="T14" s="267">
        <v>8</v>
      </c>
      <c r="U14" s="267">
        <v>8.5</v>
      </c>
      <c r="V14" s="267">
        <v>4.6500000000000004</v>
      </c>
      <c r="W14" s="267">
        <v>5</v>
      </c>
      <c r="X14" s="267">
        <v>2.25</v>
      </c>
      <c r="Y14" s="267">
        <v>2</v>
      </c>
      <c r="Z14" s="380">
        <v>2</v>
      </c>
      <c r="AA14" s="267">
        <v>1.5</v>
      </c>
      <c r="AB14" s="385">
        <f>+IFERROR((AA14/O14-1)*100,"-")</f>
        <v>-77.777777777777786</v>
      </c>
    </row>
    <row r="15" spans="1:28" x14ac:dyDescent="0.2">
      <c r="A15" s="69" t="s">
        <v>45</v>
      </c>
      <c r="B15" s="228">
        <v>25</v>
      </c>
      <c r="C15" s="228">
        <v>20.9</v>
      </c>
      <c r="D15" s="228">
        <v>7.6</v>
      </c>
      <c r="E15" s="228">
        <v>2</v>
      </c>
      <c r="F15" s="228">
        <v>0</v>
      </c>
      <c r="G15" s="228">
        <v>0</v>
      </c>
      <c r="H15" s="228">
        <v>0</v>
      </c>
      <c r="I15" s="228">
        <v>0</v>
      </c>
      <c r="J15" s="228">
        <v>0</v>
      </c>
      <c r="K15" s="228">
        <v>0</v>
      </c>
      <c r="L15" s="228">
        <v>0</v>
      </c>
      <c r="M15" s="267">
        <v>9.5</v>
      </c>
      <c r="N15" s="380">
        <v>18</v>
      </c>
      <c r="O15" s="267">
        <v>14.6</v>
      </c>
      <c r="P15" s="267">
        <v>10.8</v>
      </c>
      <c r="Q15" s="267">
        <v>3.6</v>
      </c>
      <c r="R15" s="267">
        <v>0</v>
      </c>
      <c r="S15" s="267">
        <v>0</v>
      </c>
      <c r="T15" s="267">
        <v>0</v>
      </c>
      <c r="U15" s="267">
        <v>0</v>
      </c>
      <c r="V15" s="267">
        <v>0</v>
      </c>
      <c r="W15" s="267">
        <v>9.6999999999999993</v>
      </c>
      <c r="X15" s="267">
        <v>15</v>
      </c>
      <c r="Y15" s="267">
        <v>18</v>
      </c>
      <c r="Z15" s="380">
        <v>20.6</v>
      </c>
      <c r="AA15" s="267">
        <v>14.85</v>
      </c>
      <c r="AB15" s="385">
        <f>+IFERROR((AA15/O15-1)*100,"-")</f>
        <v>1.7123287671232834</v>
      </c>
    </row>
    <row r="16" spans="1:28" x14ac:dyDescent="0.2">
      <c r="A16" s="69" t="s">
        <v>223</v>
      </c>
      <c r="B16" s="228">
        <v>4.5</v>
      </c>
      <c r="C16" s="228">
        <v>2.65</v>
      </c>
      <c r="D16" s="228">
        <v>5</v>
      </c>
      <c r="E16" s="228">
        <v>5.4</v>
      </c>
      <c r="F16" s="228">
        <v>2.6</v>
      </c>
      <c r="G16" s="228">
        <v>1.6</v>
      </c>
      <c r="H16" s="228">
        <v>2</v>
      </c>
      <c r="I16" s="228">
        <v>2.8</v>
      </c>
      <c r="J16" s="228">
        <v>0</v>
      </c>
      <c r="K16" s="228">
        <v>3.2</v>
      </c>
      <c r="L16" s="228">
        <v>6</v>
      </c>
      <c r="M16" s="267">
        <v>3.5</v>
      </c>
      <c r="N16" s="380">
        <v>16.5</v>
      </c>
      <c r="O16" s="267">
        <v>15</v>
      </c>
      <c r="P16" s="267">
        <v>9.85</v>
      </c>
      <c r="Q16" s="267">
        <v>2.5</v>
      </c>
      <c r="R16" s="267">
        <v>5</v>
      </c>
      <c r="S16" s="267">
        <v>0</v>
      </c>
      <c r="T16" s="267">
        <v>6</v>
      </c>
      <c r="U16" s="267">
        <v>2.5</v>
      </c>
      <c r="V16" s="267">
        <v>2</v>
      </c>
      <c r="W16" s="267">
        <v>1.2</v>
      </c>
      <c r="X16" s="267">
        <v>4.95</v>
      </c>
      <c r="Y16" s="267">
        <v>4.25</v>
      </c>
      <c r="Z16" s="380">
        <v>5.3</v>
      </c>
      <c r="AA16" s="267">
        <v>7.6</v>
      </c>
      <c r="AB16" s="385">
        <f>+IFERROR((AA16/O16-1)*100,"-")</f>
        <v>-49.333333333333343</v>
      </c>
    </row>
    <row r="17" spans="1:28" x14ac:dyDescent="0.2">
      <c r="A17" s="69" t="s">
        <v>49</v>
      </c>
      <c r="B17" s="228">
        <v>1</v>
      </c>
      <c r="C17" s="228">
        <v>1.45</v>
      </c>
      <c r="D17" s="228">
        <v>4</v>
      </c>
      <c r="E17" s="228">
        <v>5.2</v>
      </c>
      <c r="F17" s="228">
        <v>4.3</v>
      </c>
      <c r="G17" s="228">
        <v>5</v>
      </c>
      <c r="H17" s="228">
        <v>4</v>
      </c>
      <c r="I17" s="228">
        <v>4.3499999999999996</v>
      </c>
      <c r="J17" s="228">
        <v>1.65</v>
      </c>
      <c r="K17" s="228">
        <v>1.1000000000000001</v>
      </c>
      <c r="L17" s="228">
        <v>0</v>
      </c>
      <c r="M17" s="267">
        <v>0</v>
      </c>
      <c r="N17" s="380">
        <v>1</v>
      </c>
      <c r="O17" s="267">
        <v>1</v>
      </c>
      <c r="P17" s="267">
        <v>8.5</v>
      </c>
      <c r="Q17" s="267">
        <v>12.3</v>
      </c>
      <c r="R17" s="267">
        <v>12.5</v>
      </c>
      <c r="S17" s="267">
        <v>0</v>
      </c>
      <c r="T17" s="267">
        <v>3.5</v>
      </c>
      <c r="U17" s="267">
        <v>1</v>
      </c>
      <c r="V17" s="267">
        <v>0</v>
      </c>
      <c r="W17" s="267">
        <v>8.5500000000000007</v>
      </c>
      <c r="X17" s="267">
        <v>0</v>
      </c>
      <c r="Y17" s="267">
        <v>4.5</v>
      </c>
      <c r="Z17" s="380">
        <v>0</v>
      </c>
      <c r="AA17" s="267">
        <v>5.5</v>
      </c>
      <c r="AB17" s="385">
        <f>+IFERROR((AA17/O17-1)*100,"-")</f>
        <v>450</v>
      </c>
    </row>
    <row r="18" spans="1:28" s="71" customFormat="1" x14ac:dyDescent="0.2">
      <c r="A18" s="70" t="s">
        <v>38</v>
      </c>
      <c r="B18" s="229">
        <v>140</v>
      </c>
      <c r="C18" s="229">
        <v>124.73</v>
      </c>
      <c r="D18" s="229">
        <v>135</v>
      </c>
      <c r="E18" s="229">
        <v>115</v>
      </c>
      <c r="F18" s="229">
        <v>123.86</v>
      </c>
      <c r="G18" s="229">
        <v>110</v>
      </c>
      <c r="H18" s="229">
        <v>106.82</v>
      </c>
      <c r="I18" s="229">
        <v>115</v>
      </c>
      <c r="J18" s="229">
        <v>87.97</v>
      </c>
      <c r="K18" s="229">
        <v>144.80000000000001</v>
      </c>
      <c r="L18" s="229">
        <v>115.4</v>
      </c>
      <c r="M18" s="333">
        <v>125</v>
      </c>
      <c r="N18" s="382">
        <v>83.5</v>
      </c>
      <c r="O18" s="267">
        <v>120.25</v>
      </c>
      <c r="P18" s="267">
        <v>135</v>
      </c>
      <c r="Q18" s="267">
        <v>127.18</v>
      </c>
      <c r="R18" s="267">
        <v>130</v>
      </c>
      <c r="S18" s="267">
        <v>124.97</v>
      </c>
      <c r="T18" s="267">
        <v>147.26</v>
      </c>
      <c r="U18" s="267">
        <v>114.99</v>
      </c>
      <c r="V18" s="267">
        <v>84.9</v>
      </c>
      <c r="W18" s="267">
        <v>95</v>
      </c>
      <c r="X18" s="267">
        <v>110</v>
      </c>
      <c r="Y18" s="267">
        <v>125</v>
      </c>
      <c r="Z18" s="380">
        <v>130</v>
      </c>
      <c r="AA18" s="267">
        <v>135</v>
      </c>
      <c r="AB18" s="457">
        <f>+IFERROR((AA18/O18-1)*100,"-")</f>
        <v>12.266112266112273</v>
      </c>
    </row>
    <row r="19" spans="1:28" s="71" customFormat="1" x14ac:dyDescent="0.2">
      <c r="A19" s="72" t="s">
        <v>50</v>
      </c>
      <c r="B19" s="230">
        <v>4</v>
      </c>
      <c r="C19" s="230">
        <v>5</v>
      </c>
      <c r="D19" s="230">
        <v>6.5</v>
      </c>
      <c r="E19" s="230">
        <v>5.75</v>
      </c>
      <c r="F19" s="230">
        <v>6</v>
      </c>
      <c r="G19" s="230">
        <v>4.7</v>
      </c>
      <c r="H19" s="230">
        <v>6</v>
      </c>
      <c r="I19" s="230">
        <v>7.5</v>
      </c>
      <c r="J19" s="230">
        <v>5.5</v>
      </c>
      <c r="K19" s="230">
        <v>5.8</v>
      </c>
      <c r="L19" s="230">
        <v>5.2</v>
      </c>
      <c r="M19" s="230">
        <v>0</v>
      </c>
      <c r="N19" s="383">
        <v>6.5</v>
      </c>
      <c r="O19" s="384">
        <v>5</v>
      </c>
      <c r="P19" s="384">
        <v>6.5</v>
      </c>
      <c r="Q19" s="384">
        <v>7</v>
      </c>
      <c r="R19" s="384">
        <v>5.5</v>
      </c>
      <c r="S19" s="384">
        <v>4.8</v>
      </c>
      <c r="T19" s="384">
        <v>5.5</v>
      </c>
      <c r="U19" s="384">
        <v>6</v>
      </c>
      <c r="V19" s="384">
        <v>7.17</v>
      </c>
      <c r="W19" s="384">
        <v>324.87</v>
      </c>
      <c r="X19" s="384">
        <v>2.5</v>
      </c>
      <c r="Y19" s="384">
        <v>9.74</v>
      </c>
      <c r="Z19" s="516">
        <v>8.07</v>
      </c>
      <c r="AA19" s="384">
        <v>2550.1999999999998</v>
      </c>
      <c r="AB19" s="458">
        <f>+IFERROR((AA19/O19-1)*100,"-")</f>
        <v>50904</v>
      </c>
    </row>
    <row r="20" spans="1:28" x14ac:dyDescent="0.2">
      <c r="A20" s="3" t="s">
        <v>23</v>
      </c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</row>
    <row r="21" spans="1:28" x14ac:dyDescent="0.2">
      <c r="A21" s="3" t="s">
        <v>24</v>
      </c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</row>
    <row r="22" spans="1:28" x14ac:dyDescent="0.2">
      <c r="A22" s="3" t="s">
        <v>207</v>
      </c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</row>
    <row r="23" spans="1:28" x14ac:dyDescent="0.2">
      <c r="E23" s="324"/>
    </row>
  </sheetData>
  <mergeCells count="4">
    <mergeCell ref="Z6:AB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showGridLines="0" zoomScale="70" zoomScaleNormal="7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AB9" sqref="AB9"/>
    </sheetView>
  </sheetViews>
  <sheetFormatPr baseColWidth="10" defaultRowHeight="15" x14ac:dyDescent="0.25"/>
  <cols>
    <col min="1" max="1" width="18.42578125" customWidth="1"/>
    <col min="2" max="3" width="10.28515625" bestFit="1" customWidth="1"/>
    <col min="4" max="4" width="9.5703125" style="299" bestFit="1" customWidth="1"/>
    <col min="5" max="6" width="10.28515625" style="299" bestFit="1" customWidth="1"/>
    <col min="7" max="7" width="10" style="299" bestFit="1" customWidth="1"/>
    <col min="8" max="12" width="10.28515625" style="299" bestFit="1" customWidth="1"/>
    <col min="13" max="13" width="10" style="299" bestFit="1" customWidth="1"/>
    <col min="14" max="14" width="10.28515625" style="299" bestFit="1" customWidth="1"/>
    <col min="15" max="15" width="10" style="299" bestFit="1" customWidth="1"/>
    <col min="16" max="16" width="9.5703125" style="299" bestFit="1" customWidth="1"/>
    <col min="17" max="18" width="10" style="299" bestFit="1" customWidth="1"/>
    <col min="19" max="19" width="9.140625" style="299" bestFit="1" customWidth="1"/>
    <col min="20" max="20" width="9.5703125" style="299" bestFit="1" customWidth="1"/>
    <col min="21" max="26" width="10.28515625" style="299" bestFit="1" customWidth="1"/>
    <col min="27" max="27" width="10" style="299" bestFit="1" customWidth="1"/>
    <col min="28" max="28" width="11.5703125" bestFit="1" customWidth="1"/>
  </cols>
  <sheetData>
    <row r="1" spans="1:35" x14ac:dyDescent="0.25">
      <c r="A1" s="29" t="s">
        <v>199</v>
      </c>
    </row>
    <row r="2" spans="1:35" x14ac:dyDescent="0.25">
      <c r="A2" s="29"/>
    </row>
    <row r="3" spans="1:35" x14ac:dyDescent="0.25">
      <c r="A3" s="14" t="s">
        <v>51</v>
      </c>
    </row>
    <row r="4" spans="1:35" x14ac:dyDescent="0.25">
      <c r="A4" s="54" t="s">
        <v>247</v>
      </c>
    </row>
    <row r="5" spans="1:35" x14ac:dyDescent="0.25">
      <c r="A5" s="55" t="s">
        <v>211</v>
      </c>
    </row>
    <row r="6" spans="1:35" x14ac:dyDescent="0.25">
      <c r="A6" s="564" t="s">
        <v>201</v>
      </c>
      <c r="B6" s="566">
        <v>2018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  <c r="M6" s="566"/>
      <c r="N6" s="567">
        <v>2019</v>
      </c>
      <c r="O6" s="574"/>
      <c r="P6" s="574"/>
      <c r="Q6" s="574"/>
      <c r="R6" s="574"/>
      <c r="S6" s="574"/>
      <c r="T6" s="574"/>
      <c r="U6" s="574"/>
      <c r="V6" s="574"/>
      <c r="W6" s="574"/>
      <c r="X6" s="574"/>
      <c r="Y6" s="575"/>
      <c r="Z6" s="560">
        <v>2020</v>
      </c>
      <c r="AA6" s="561"/>
      <c r="AB6" s="562"/>
    </row>
    <row r="7" spans="1:35" ht="25.5" x14ac:dyDescent="0.25">
      <c r="A7" s="573"/>
      <c r="B7" s="426" t="s">
        <v>1</v>
      </c>
      <c r="C7" s="426" t="s">
        <v>2</v>
      </c>
      <c r="D7" s="426" t="s">
        <v>3</v>
      </c>
      <c r="E7" s="426" t="s">
        <v>4</v>
      </c>
      <c r="F7" s="426" t="s">
        <v>5</v>
      </c>
      <c r="G7" s="426" t="s">
        <v>6</v>
      </c>
      <c r="H7" s="426" t="s">
        <v>7</v>
      </c>
      <c r="I7" s="426" t="s">
        <v>8</v>
      </c>
      <c r="J7" s="426" t="s">
        <v>9</v>
      </c>
      <c r="K7" s="426" t="s">
        <v>10</v>
      </c>
      <c r="L7" s="426" t="s">
        <v>11</v>
      </c>
      <c r="M7" s="426" t="s">
        <v>12</v>
      </c>
      <c r="N7" s="437" t="s">
        <v>1</v>
      </c>
      <c r="O7" s="437" t="s">
        <v>2</v>
      </c>
      <c r="P7" s="532" t="s">
        <v>3</v>
      </c>
      <c r="Q7" s="437" t="s">
        <v>4</v>
      </c>
      <c r="R7" s="456" t="s">
        <v>5</v>
      </c>
      <c r="S7" s="532" t="s">
        <v>6</v>
      </c>
      <c r="T7" s="532" t="s">
        <v>7</v>
      </c>
      <c r="U7" s="532" t="s">
        <v>8</v>
      </c>
      <c r="V7" s="532" t="s">
        <v>9</v>
      </c>
      <c r="W7" s="532" t="s">
        <v>10</v>
      </c>
      <c r="X7" s="532" t="s">
        <v>11</v>
      </c>
      <c r="Y7" s="539" t="s">
        <v>12</v>
      </c>
      <c r="Z7" s="428" t="s">
        <v>1</v>
      </c>
      <c r="AA7" s="512" t="s">
        <v>2</v>
      </c>
      <c r="AB7" s="429" t="s">
        <v>276</v>
      </c>
    </row>
    <row r="8" spans="1:35" x14ac:dyDescent="0.25">
      <c r="A8" s="48" t="s">
        <v>13</v>
      </c>
      <c r="B8" s="38">
        <f t="shared" ref="B8:I8" si="0">SUM(B9:B30)</f>
        <v>39074.339999999997</v>
      </c>
      <c r="C8" s="6">
        <f t="shared" si="0"/>
        <v>34958.61</v>
      </c>
      <c r="D8" s="6">
        <f t="shared" si="0"/>
        <v>35741.110000000008</v>
      </c>
      <c r="E8" s="6">
        <f t="shared" si="0"/>
        <v>30055.62</v>
      </c>
      <c r="F8" s="6">
        <f t="shared" si="0"/>
        <v>28723.55</v>
      </c>
      <c r="G8" s="6">
        <f t="shared" si="0"/>
        <v>27312.249999999996</v>
      </c>
      <c r="H8" s="6">
        <f t="shared" si="0"/>
        <v>26268.92</v>
      </c>
      <c r="I8" s="6">
        <f t="shared" si="0"/>
        <v>27303.649999999998</v>
      </c>
      <c r="J8" s="6">
        <v>23223.219999999998</v>
      </c>
      <c r="K8" s="6">
        <f t="shared" ref="K8:R8" si="1">SUM(K9:K30)</f>
        <v>29504.97</v>
      </c>
      <c r="L8" s="6">
        <f t="shared" si="1"/>
        <v>33026.579999999994</v>
      </c>
      <c r="M8" s="32">
        <f t="shared" si="1"/>
        <v>36180.65</v>
      </c>
      <c r="N8" s="42">
        <f t="shared" si="1"/>
        <v>33293.89</v>
      </c>
      <c r="O8" s="32">
        <f t="shared" si="1"/>
        <v>32165.81</v>
      </c>
      <c r="P8" s="32">
        <f t="shared" si="1"/>
        <v>34183.07</v>
      </c>
      <c r="Q8" s="32">
        <f t="shared" si="1"/>
        <v>31358.38</v>
      </c>
      <c r="R8" s="32">
        <f t="shared" si="1"/>
        <v>33251.870000000003</v>
      </c>
      <c r="S8" s="32">
        <f t="shared" ref="S8:Y8" si="2">SUM(S9:S30)</f>
        <v>32141.100000000002</v>
      </c>
      <c r="T8" s="32">
        <f t="shared" si="2"/>
        <v>32100.99</v>
      </c>
      <c r="U8" s="32">
        <f t="shared" si="2"/>
        <v>33734.53</v>
      </c>
      <c r="V8" s="32">
        <f t="shared" si="2"/>
        <v>27047.43</v>
      </c>
      <c r="W8" s="32">
        <f t="shared" si="2"/>
        <v>33520.600000000006</v>
      </c>
      <c r="X8" s="32">
        <f t="shared" si="2"/>
        <v>33582.259999999995</v>
      </c>
      <c r="Y8" s="32">
        <f t="shared" si="2"/>
        <v>33098.79</v>
      </c>
      <c r="Z8" s="42">
        <f>+SUM(Z9:Z30)</f>
        <v>38000.86</v>
      </c>
      <c r="AA8" s="32">
        <f>+SUM(AA9:AA30)</f>
        <v>43392.090000000004</v>
      </c>
      <c r="AB8" s="34">
        <f>+IFERROR((AA8/O8-1)*100,"-")</f>
        <v>34.901281826883903</v>
      </c>
      <c r="AC8" s="299"/>
      <c r="AD8" s="299"/>
    </row>
    <row r="9" spans="1:35" x14ac:dyDescent="0.25">
      <c r="A9" s="49" t="s">
        <v>21</v>
      </c>
      <c r="B9" s="40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40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14.88</v>
      </c>
      <c r="V9" s="33">
        <v>17.87</v>
      </c>
      <c r="W9" s="33">
        <v>15.87</v>
      </c>
      <c r="X9" s="33">
        <v>16.62</v>
      </c>
      <c r="Y9" s="33">
        <v>13.23</v>
      </c>
      <c r="Z9" s="40">
        <v>6.12</v>
      </c>
      <c r="AA9" s="33">
        <v>1.27</v>
      </c>
      <c r="AB9" s="35" t="str">
        <f>+IFERROR((AA9/O9-1)*100,"-")</f>
        <v>-</v>
      </c>
      <c r="AC9" s="299"/>
      <c r="AD9" s="299"/>
    </row>
    <row r="10" spans="1:35" x14ac:dyDescent="0.25">
      <c r="A10" s="49" t="s">
        <v>31</v>
      </c>
      <c r="B10" s="39">
        <v>8564.02</v>
      </c>
      <c r="C10" s="9">
        <v>9870.81</v>
      </c>
      <c r="D10" s="9">
        <v>11865.34</v>
      </c>
      <c r="E10" s="9">
        <v>6604.34</v>
      </c>
      <c r="F10" s="9">
        <v>5310.2</v>
      </c>
      <c r="G10" s="9">
        <v>4875.53</v>
      </c>
      <c r="H10" s="9">
        <v>3986.74</v>
      </c>
      <c r="I10" s="9">
        <v>2616.25</v>
      </c>
      <c r="J10" s="9">
        <v>1044.05</v>
      </c>
      <c r="K10" s="9">
        <v>2829</v>
      </c>
      <c r="L10" s="9">
        <v>7662.15</v>
      </c>
      <c r="M10" s="43">
        <v>5345.18</v>
      </c>
      <c r="N10" s="39">
        <v>5248.77</v>
      </c>
      <c r="O10" s="33">
        <v>5684.09</v>
      </c>
      <c r="P10" s="33">
        <v>8231.4</v>
      </c>
      <c r="Q10" s="33">
        <v>10566.13</v>
      </c>
      <c r="R10" s="33">
        <v>9037.6</v>
      </c>
      <c r="S10" s="33">
        <v>6224.38</v>
      </c>
      <c r="T10" s="33">
        <v>1735.56</v>
      </c>
      <c r="U10" s="33">
        <v>2010.31</v>
      </c>
      <c r="V10" s="33">
        <v>1564.8</v>
      </c>
      <c r="W10" s="33">
        <v>6073.56</v>
      </c>
      <c r="X10" s="33">
        <v>10526.75</v>
      </c>
      <c r="Y10" s="33">
        <v>10556.41</v>
      </c>
      <c r="Z10" s="40">
        <v>10417.799999999999</v>
      </c>
      <c r="AA10" s="33">
        <v>10593.67</v>
      </c>
      <c r="AB10" s="385">
        <f>+IFERROR((AA10/O10-1)*100,"-")</f>
        <v>86.374072190975141</v>
      </c>
      <c r="AC10" s="299"/>
      <c r="AD10" s="299"/>
    </row>
    <row r="11" spans="1:35" x14ac:dyDescent="0.25">
      <c r="A11" s="49" t="s">
        <v>32</v>
      </c>
      <c r="B11" s="39">
        <v>2288.66</v>
      </c>
      <c r="C11" s="9">
        <v>971.13</v>
      </c>
      <c r="D11" s="9">
        <v>1958.89</v>
      </c>
      <c r="E11" s="9">
        <v>2108.35</v>
      </c>
      <c r="F11" s="9">
        <v>2038</v>
      </c>
      <c r="G11" s="9">
        <v>1165.55</v>
      </c>
      <c r="H11" s="9">
        <v>1410.9</v>
      </c>
      <c r="I11" s="9">
        <v>1341.5</v>
      </c>
      <c r="J11" s="9">
        <v>1173.6199999999999</v>
      </c>
      <c r="K11" s="9">
        <v>1203.3399999999999</v>
      </c>
      <c r="L11" s="9">
        <v>1651.25</v>
      </c>
      <c r="M11" s="43">
        <v>1613.75</v>
      </c>
      <c r="N11" s="39">
        <v>1017.81</v>
      </c>
      <c r="O11" s="33">
        <v>1794.52</v>
      </c>
      <c r="P11" s="33">
        <v>1165.1300000000001</v>
      </c>
      <c r="Q11" s="33">
        <v>92</v>
      </c>
      <c r="R11" s="33">
        <v>50.75</v>
      </c>
      <c r="S11" s="33">
        <v>495.31</v>
      </c>
      <c r="T11" s="33">
        <v>429.96</v>
      </c>
      <c r="U11" s="33">
        <v>389.23</v>
      </c>
      <c r="V11" s="33">
        <v>438.25</v>
      </c>
      <c r="W11" s="33">
        <v>414.33</v>
      </c>
      <c r="X11" s="33">
        <v>580.73</v>
      </c>
      <c r="Y11" s="33">
        <v>943.82</v>
      </c>
      <c r="Z11" s="40">
        <v>1339.22</v>
      </c>
      <c r="AA11" s="33">
        <v>3631.48</v>
      </c>
      <c r="AB11" s="385">
        <f>+IFERROR((AA11/O11-1)*100,"-")</f>
        <v>102.36497782136729</v>
      </c>
      <c r="AC11" s="299"/>
      <c r="AD11" s="299"/>
    </row>
    <row r="12" spans="1:35" x14ac:dyDescent="0.25">
      <c r="A12" s="49" t="s">
        <v>52</v>
      </c>
      <c r="B12" s="39">
        <v>626.51</v>
      </c>
      <c r="C12" s="9">
        <v>527.51</v>
      </c>
      <c r="D12" s="9">
        <v>352.84</v>
      </c>
      <c r="E12" s="9">
        <v>507.04</v>
      </c>
      <c r="F12" s="9">
        <v>231.57</v>
      </c>
      <c r="G12" s="9">
        <v>294.97000000000003</v>
      </c>
      <c r="H12" s="9">
        <v>407</v>
      </c>
      <c r="I12" s="9">
        <v>478</v>
      </c>
      <c r="J12" s="9">
        <v>590</v>
      </c>
      <c r="K12" s="9">
        <v>873.88</v>
      </c>
      <c r="L12" s="9">
        <v>338.28</v>
      </c>
      <c r="M12" s="43">
        <v>388.25</v>
      </c>
      <c r="N12" s="39">
        <v>639.30999999999995</v>
      </c>
      <c r="O12" s="33">
        <v>133.71</v>
      </c>
      <c r="P12" s="33">
        <v>319.08999999999997</v>
      </c>
      <c r="Q12" s="33">
        <v>367.7</v>
      </c>
      <c r="R12" s="33">
        <v>389.41</v>
      </c>
      <c r="S12" s="33">
        <v>558.9</v>
      </c>
      <c r="T12" s="33">
        <v>465.32</v>
      </c>
      <c r="U12" s="33">
        <v>526.49</v>
      </c>
      <c r="V12" s="33">
        <v>513.42999999999995</v>
      </c>
      <c r="W12" s="33">
        <v>780.57</v>
      </c>
      <c r="X12" s="33">
        <v>1269.9000000000001</v>
      </c>
      <c r="Y12" s="33">
        <v>512.66</v>
      </c>
      <c r="Z12" s="40">
        <v>377.87</v>
      </c>
      <c r="AA12" s="33">
        <v>263.64</v>
      </c>
      <c r="AB12" s="385">
        <f>+IFERROR((AA12/O12-1)*100,"-")</f>
        <v>97.17298631366387</v>
      </c>
      <c r="AC12" s="299"/>
      <c r="AD12" s="299"/>
    </row>
    <row r="13" spans="1:35" x14ac:dyDescent="0.25">
      <c r="A13" s="49" t="s">
        <v>33</v>
      </c>
      <c r="B13" s="39">
        <v>42.65</v>
      </c>
      <c r="C13" s="9">
        <v>20.58</v>
      </c>
      <c r="D13" s="9">
        <v>33.75</v>
      </c>
      <c r="E13" s="9">
        <v>7.5</v>
      </c>
      <c r="F13" s="9">
        <v>68.75</v>
      </c>
      <c r="G13" s="9">
        <v>16.75</v>
      </c>
      <c r="H13" s="9">
        <v>22.5</v>
      </c>
      <c r="I13" s="9">
        <v>0</v>
      </c>
      <c r="J13" s="9">
        <v>38.81</v>
      </c>
      <c r="K13" s="9">
        <v>52.5</v>
      </c>
      <c r="L13" s="9">
        <v>56</v>
      </c>
      <c r="M13" s="43">
        <v>56.25</v>
      </c>
      <c r="N13" s="39">
        <v>74.5</v>
      </c>
      <c r="O13" s="33">
        <v>158.38</v>
      </c>
      <c r="P13" s="33">
        <v>270.88</v>
      </c>
      <c r="Q13" s="33">
        <v>124.58</v>
      </c>
      <c r="R13" s="33">
        <v>503.25</v>
      </c>
      <c r="S13" s="33">
        <v>419.5</v>
      </c>
      <c r="T13" s="33">
        <v>456.5</v>
      </c>
      <c r="U13" s="33">
        <v>318.77999999999997</v>
      </c>
      <c r="V13" s="33">
        <v>216.95</v>
      </c>
      <c r="W13" s="33">
        <v>118.65</v>
      </c>
      <c r="X13" s="33">
        <v>219.86</v>
      </c>
      <c r="Y13" s="33">
        <v>96.07</v>
      </c>
      <c r="Z13" s="40">
        <v>109.64</v>
      </c>
      <c r="AA13" s="33">
        <v>120.47</v>
      </c>
      <c r="AB13" s="385">
        <f>+IFERROR((AA13/O13-1)*100,"-")</f>
        <v>-23.936103043313551</v>
      </c>
      <c r="AC13" s="299"/>
      <c r="AD13" s="299"/>
    </row>
    <row r="14" spans="1:35" s="299" customFormat="1" x14ac:dyDescent="0.25">
      <c r="A14" s="49" t="s">
        <v>132</v>
      </c>
      <c r="B14" s="3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43">
        <v>0</v>
      </c>
      <c r="N14" s="39">
        <f>+[1]D_Fresco_Especie!D14</f>
        <v>172.38</v>
      </c>
      <c r="O14" s="33">
        <f>+[1]D_Fresco_Especie!E14</f>
        <v>102.78</v>
      </c>
      <c r="P14" s="33">
        <v>117</v>
      </c>
      <c r="Q14" s="33">
        <v>133.88</v>
      </c>
      <c r="R14" s="33">
        <v>74.25</v>
      </c>
      <c r="S14" s="33">
        <v>94</v>
      </c>
      <c r="T14" s="33">
        <v>103.5</v>
      </c>
      <c r="U14" s="33">
        <v>48.4</v>
      </c>
      <c r="V14" s="33">
        <v>82.5</v>
      </c>
      <c r="W14" s="33">
        <v>134.93</v>
      </c>
      <c r="X14" s="33">
        <v>195.45</v>
      </c>
      <c r="Y14" s="33">
        <v>134</v>
      </c>
      <c r="Z14" s="40">
        <v>0</v>
      </c>
      <c r="AA14" s="33">
        <v>0</v>
      </c>
      <c r="AB14" s="385">
        <f>+IFERROR((AA14/O14-1)*100,"-")</f>
        <v>-100</v>
      </c>
      <c r="AE14"/>
      <c r="AF14"/>
      <c r="AG14"/>
      <c r="AH14"/>
      <c r="AI14"/>
    </row>
    <row r="15" spans="1:35" x14ac:dyDescent="0.25">
      <c r="A15" s="49" t="s">
        <v>53</v>
      </c>
      <c r="B15" s="39">
        <v>418.43</v>
      </c>
      <c r="C15" s="9">
        <v>100</v>
      </c>
      <c r="D15" s="9">
        <v>179.95</v>
      </c>
      <c r="E15" s="9">
        <v>800.17</v>
      </c>
      <c r="F15" s="9">
        <v>41.25</v>
      </c>
      <c r="G15" s="9">
        <v>44.88</v>
      </c>
      <c r="H15" s="9">
        <v>20.75</v>
      </c>
      <c r="I15" s="9">
        <v>388.75</v>
      </c>
      <c r="J15" s="9">
        <v>90.6</v>
      </c>
      <c r="K15" s="9">
        <v>214.08</v>
      </c>
      <c r="L15" s="9">
        <v>223.37</v>
      </c>
      <c r="M15" s="43">
        <v>137.41999999999999</v>
      </c>
      <c r="N15" s="39">
        <v>75.38</v>
      </c>
      <c r="O15" s="33">
        <v>132.5</v>
      </c>
      <c r="P15" s="33">
        <v>69.63</v>
      </c>
      <c r="Q15" s="33">
        <v>161</v>
      </c>
      <c r="R15" s="33">
        <v>75.75</v>
      </c>
      <c r="S15" s="33">
        <v>95</v>
      </c>
      <c r="T15" s="33">
        <v>136.75</v>
      </c>
      <c r="U15" s="33">
        <v>105.5</v>
      </c>
      <c r="V15" s="33">
        <v>83.25</v>
      </c>
      <c r="W15" s="33">
        <v>73</v>
      </c>
      <c r="X15" s="33">
        <v>63.45</v>
      </c>
      <c r="Y15" s="33">
        <v>174.5</v>
      </c>
      <c r="Z15" s="40">
        <v>144.94</v>
      </c>
      <c r="AA15" s="33">
        <v>113.33</v>
      </c>
      <c r="AB15" s="385">
        <f>+IFERROR((AA15/O15-1)*100,"-")</f>
        <v>-14.467924528301889</v>
      </c>
      <c r="AC15" s="299"/>
      <c r="AD15" s="299"/>
    </row>
    <row r="16" spans="1:35" x14ac:dyDescent="0.25">
      <c r="A16" s="49" t="s">
        <v>54</v>
      </c>
      <c r="B16" s="39">
        <v>34.79</v>
      </c>
      <c r="C16" s="9">
        <v>44.4</v>
      </c>
      <c r="D16" s="9">
        <v>42.54</v>
      </c>
      <c r="E16" s="9">
        <v>30.45</v>
      </c>
      <c r="F16" s="9">
        <v>63.96</v>
      </c>
      <c r="G16" s="9">
        <v>63.3</v>
      </c>
      <c r="H16" s="9">
        <v>77.25</v>
      </c>
      <c r="I16" s="9">
        <v>40.75</v>
      </c>
      <c r="J16" s="9">
        <v>85.62</v>
      </c>
      <c r="K16" s="9">
        <v>85.1</v>
      </c>
      <c r="L16" s="9">
        <v>118.1</v>
      </c>
      <c r="M16" s="43">
        <v>174.7</v>
      </c>
      <c r="N16" s="39">
        <v>142.68</v>
      </c>
      <c r="O16" s="33">
        <v>26.63</v>
      </c>
      <c r="P16" s="33">
        <v>44.03</v>
      </c>
      <c r="Q16" s="33">
        <v>56.73</v>
      </c>
      <c r="R16" s="33">
        <v>38.5</v>
      </c>
      <c r="S16" s="33">
        <v>60.3</v>
      </c>
      <c r="T16" s="33">
        <v>12.07</v>
      </c>
      <c r="U16" s="33">
        <v>52.8</v>
      </c>
      <c r="V16" s="33">
        <v>52.5</v>
      </c>
      <c r="W16" s="33">
        <v>59.35</v>
      </c>
      <c r="X16" s="33">
        <v>19.95</v>
      </c>
      <c r="Y16" s="33">
        <v>60.5</v>
      </c>
      <c r="Z16" s="40">
        <v>39.85</v>
      </c>
      <c r="AA16" s="33">
        <v>58.45</v>
      </c>
      <c r="AB16" s="385">
        <f>+IFERROR((AA16/O16-1)*100,"-")</f>
        <v>119.48929778445363</v>
      </c>
      <c r="AC16" s="299"/>
      <c r="AD16" s="299"/>
    </row>
    <row r="17" spans="1:35" x14ac:dyDescent="0.25">
      <c r="A17" s="49" t="s">
        <v>55</v>
      </c>
      <c r="B17" s="44">
        <v>39.39</v>
      </c>
      <c r="C17" s="11">
        <v>26.2</v>
      </c>
      <c r="D17" s="11">
        <v>40.79</v>
      </c>
      <c r="E17" s="11">
        <v>33.1</v>
      </c>
      <c r="F17" s="11">
        <v>29.83</v>
      </c>
      <c r="G17" s="11">
        <v>21.94</v>
      </c>
      <c r="H17" s="11">
        <v>24.25</v>
      </c>
      <c r="I17" s="11">
        <v>42.75</v>
      </c>
      <c r="J17" s="11">
        <v>85.43</v>
      </c>
      <c r="K17" s="11">
        <v>121.85</v>
      </c>
      <c r="L17" s="11">
        <v>121.72</v>
      </c>
      <c r="M17" s="334">
        <v>120.15</v>
      </c>
      <c r="N17" s="39">
        <v>106.85</v>
      </c>
      <c r="O17" s="33">
        <v>33.1</v>
      </c>
      <c r="P17" s="33">
        <v>50.98</v>
      </c>
      <c r="Q17" s="33">
        <v>122.05</v>
      </c>
      <c r="R17" s="33">
        <v>80.900000000000006</v>
      </c>
      <c r="S17" s="33">
        <v>118</v>
      </c>
      <c r="T17" s="33">
        <v>57.95</v>
      </c>
      <c r="U17" s="33">
        <v>26.58</v>
      </c>
      <c r="V17" s="33">
        <v>69.3</v>
      </c>
      <c r="W17" s="33">
        <v>76.5</v>
      </c>
      <c r="X17" s="33">
        <v>32.71</v>
      </c>
      <c r="Y17" s="33">
        <v>68.7</v>
      </c>
      <c r="Z17" s="40">
        <v>70.11</v>
      </c>
      <c r="AA17" s="33">
        <v>96.67</v>
      </c>
      <c r="AB17" s="473">
        <f>+IFERROR((AA17/O17-1)*100,"-")</f>
        <v>192.05438066465254</v>
      </c>
      <c r="AC17" s="299"/>
      <c r="AD17" s="299"/>
    </row>
    <row r="18" spans="1:35" x14ac:dyDescent="0.25">
      <c r="A18" s="49" t="s">
        <v>34</v>
      </c>
      <c r="B18" s="39">
        <v>587.67999999999995</v>
      </c>
      <c r="C18" s="9">
        <v>276.56</v>
      </c>
      <c r="D18" s="9">
        <v>419.98</v>
      </c>
      <c r="E18" s="9">
        <v>310.56</v>
      </c>
      <c r="F18" s="9">
        <v>806.95</v>
      </c>
      <c r="G18" s="9">
        <v>736.58</v>
      </c>
      <c r="H18" s="9">
        <v>873.65</v>
      </c>
      <c r="I18" s="9">
        <v>2435.8000000000002</v>
      </c>
      <c r="J18" s="9">
        <v>481.73</v>
      </c>
      <c r="K18" s="9">
        <v>2750.84</v>
      </c>
      <c r="L18" s="9">
        <v>1913.25</v>
      </c>
      <c r="M18" s="43">
        <v>2125.7800000000002</v>
      </c>
      <c r="N18" s="39">
        <v>2952.36</v>
      </c>
      <c r="O18" s="33">
        <v>5211.57</v>
      </c>
      <c r="P18" s="33">
        <v>2680.03</v>
      </c>
      <c r="Q18" s="33">
        <v>164.5</v>
      </c>
      <c r="R18" s="33">
        <v>912.49</v>
      </c>
      <c r="S18" s="33">
        <v>3884.13</v>
      </c>
      <c r="T18" s="33">
        <v>6871.22</v>
      </c>
      <c r="U18" s="33">
        <v>7657.64</v>
      </c>
      <c r="V18" s="33">
        <v>3476.3</v>
      </c>
      <c r="W18" s="33">
        <v>5073.6899999999996</v>
      </c>
      <c r="X18" s="33">
        <v>1707.06</v>
      </c>
      <c r="Y18" s="33">
        <v>561.38</v>
      </c>
      <c r="Z18" s="40">
        <v>4664.6000000000004</v>
      </c>
      <c r="AA18" s="33">
        <v>10904.39</v>
      </c>
      <c r="AB18" s="385">
        <f>+IFERROR((AA18/O18-1)*100,"-")</f>
        <v>109.23426146055797</v>
      </c>
      <c r="AC18" s="299"/>
      <c r="AD18" s="299"/>
    </row>
    <row r="19" spans="1:35" x14ac:dyDescent="0.25">
      <c r="A19" s="49" t="s">
        <v>42</v>
      </c>
      <c r="B19" s="39">
        <v>713.37</v>
      </c>
      <c r="C19" s="9">
        <v>665.18</v>
      </c>
      <c r="D19" s="9">
        <v>728.18</v>
      </c>
      <c r="E19" s="9">
        <v>621.65</v>
      </c>
      <c r="F19" s="9">
        <v>645.62</v>
      </c>
      <c r="G19" s="9">
        <v>577.07000000000005</v>
      </c>
      <c r="H19" s="9">
        <v>677.05</v>
      </c>
      <c r="I19" s="9">
        <v>689.25</v>
      </c>
      <c r="J19" s="9">
        <v>482.21</v>
      </c>
      <c r="K19" s="9">
        <v>635</v>
      </c>
      <c r="L19" s="9">
        <v>618.79999999999995</v>
      </c>
      <c r="M19" s="43">
        <v>593.67999999999995</v>
      </c>
      <c r="N19" s="39">
        <v>613.13</v>
      </c>
      <c r="O19" s="33">
        <v>545.20000000000005</v>
      </c>
      <c r="P19" s="33">
        <v>639.41999999999996</v>
      </c>
      <c r="Q19" s="33">
        <v>667.02</v>
      </c>
      <c r="R19" s="33">
        <v>712.13</v>
      </c>
      <c r="S19" s="33">
        <v>547</v>
      </c>
      <c r="T19" s="33">
        <v>777.8</v>
      </c>
      <c r="U19" s="33">
        <v>646.36</v>
      </c>
      <c r="V19" s="33">
        <v>610.73</v>
      </c>
      <c r="W19" s="33">
        <v>663.18</v>
      </c>
      <c r="X19" s="33">
        <v>580.23</v>
      </c>
      <c r="Y19" s="33">
        <v>713.02</v>
      </c>
      <c r="Z19" s="40">
        <v>620.49</v>
      </c>
      <c r="AA19" s="33">
        <v>639.9</v>
      </c>
      <c r="AB19" s="385">
        <f>+IFERROR((AA19/O19-1)*100,"-")</f>
        <v>17.369772560528229</v>
      </c>
      <c r="AC19" s="299"/>
      <c r="AD19" s="299"/>
    </row>
    <row r="20" spans="1:35" x14ac:dyDescent="0.25">
      <c r="A20" s="49" t="s">
        <v>266</v>
      </c>
      <c r="B20" s="39">
        <v>2228.29</v>
      </c>
      <c r="C20" s="9">
        <v>1103.9100000000001</v>
      </c>
      <c r="D20" s="9">
        <v>1708.46</v>
      </c>
      <c r="E20" s="9">
        <v>2280.66</v>
      </c>
      <c r="F20" s="9">
        <v>2053.9299999999998</v>
      </c>
      <c r="G20" s="9">
        <v>2146.73</v>
      </c>
      <c r="H20" s="9">
        <v>1965.3</v>
      </c>
      <c r="I20" s="9">
        <v>2214</v>
      </c>
      <c r="J20" s="9">
        <v>4203.45</v>
      </c>
      <c r="K20" s="9">
        <v>1600.78</v>
      </c>
      <c r="L20" s="9">
        <v>919.25</v>
      </c>
      <c r="M20" s="43">
        <v>901.55</v>
      </c>
      <c r="N20" s="39">
        <v>1401.38</v>
      </c>
      <c r="O20" s="33">
        <v>1523.48</v>
      </c>
      <c r="P20" s="33">
        <v>1701.9</v>
      </c>
      <c r="Q20" s="33">
        <v>1967.27</v>
      </c>
      <c r="R20" s="33">
        <v>2060.92</v>
      </c>
      <c r="S20" s="33">
        <v>2452.2199999999998</v>
      </c>
      <c r="T20" s="33">
        <v>1510.63</v>
      </c>
      <c r="U20" s="33">
        <v>2008.7</v>
      </c>
      <c r="V20" s="33">
        <v>3445.72</v>
      </c>
      <c r="W20" s="33">
        <v>2043.88</v>
      </c>
      <c r="X20" s="33">
        <v>1752.03</v>
      </c>
      <c r="Y20" s="33">
        <v>2161.69</v>
      </c>
      <c r="Z20" s="40">
        <v>2220.66</v>
      </c>
      <c r="AA20" s="33">
        <v>1325.87</v>
      </c>
      <c r="AB20" s="385">
        <f>+IFERROR((AA20/O20-1)*100,"-")</f>
        <v>-12.970961220363908</v>
      </c>
      <c r="AC20" s="299"/>
      <c r="AD20" s="299"/>
    </row>
    <row r="21" spans="1:35" x14ac:dyDescent="0.25">
      <c r="A21" s="49" t="s">
        <v>56</v>
      </c>
      <c r="B21" s="39">
        <v>806.44</v>
      </c>
      <c r="C21" s="9">
        <v>652.66999999999996</v>
      </c>
      <c r="D21" s="9">
        <v>676.13</v>
      </c>
      <c r="E21" s="9">
        <v>691.09</v>
      </c>
      <c r="F21" s="9">
        <v>814.77</v>
      </c>
      <c r="G21" s="9">
        <v>546.41999999999996</v>
      </c>
      <c r="H21" s="9">
        <v>541.25</v>
      </c>
      <c r="I21" s="9">
        <v>423.75</v>
      </c>
      <c r="J21" s="9">
        <v>552.14</v>
      </c>
      <c r="K21" s="9">
        <v>497.5</v>
      </c>
      <c r="L21" s="9">
        <v>453.5</v>
      </c>
      <c r="M21" s="43">
        <v>368</v>
      </c>
      <c r="N21" s="39">
        <v>328.63</v>
      </c>
      <c r="O21" s="33">
        <v>230</v>
      </c>
      <c r="P21" s="33">
        <v>428.5</v>
      </c>
      <c r="Q21" s="33">
        <v>2.5</v>
      </c>
      <c r="R21" s="33">
        <v>294.26</v>
      </c>
      <c r="S21" s="33">
        <v>111</v>
      </c>
      <c r="T21" s="33">
        <v>203.87</v>
      </c>
      <c r="U21" s="33">
        <v>261</v>
      </c>
      <c r="V21" s="33">
        <v>348.55</v>
      </c>
      <c r="W21" s="33">
        <v>226</v>
      </c>
      <c r="X21" s="33">
        <v>241</v>
      </c>
      <c r="Y21" s="33">
        <v>202.25</v>
      </c>
      <c r="Z21" s="40">
        <v>195</v>
      </c>
      <c r="AA21" s="33">
        <v>175.5</v>
      </c>
      <c r="AB21" s="385">
        <f>+IFERROR((AA21/O21-1)*100,"-")</f>
        <v>-23.695652173913039</v>
      </c>
      <c r="AC21" s="299"/>
      <c r="AD21" s="299"/>
    </row>
    <row r="22" spans="1:35" x14ac:dyDescent="0.25">
      <c r="A22" s="49" t="s">
        <v>35</v>
      </c>
      <c r="B22" s="39">
        <v>135.31</v>
      </c>
      <c r="C22" s="9">
        <v>234.8</v>
      </c>
      <c r="D22" s="9">
        <v>155.47</v>
      </c>
      <c r="E22" s="9">
        <v>170.5</v>
      </c>
      <c r="F22" s="9">
        <v>201.5</v>
      </c>
      <c r="G22" s="9">
        <v>157.4</v>
      </c>
      <c r="H22" s="9">
        <v>223.3</v>
      </c>
      <c r="I22" s="9">
        <v>215.5</v>
      </c>
      <c r="J22" s="9">
        <v>294.88</v>
      </c>
      <c r="K22" s="9">
        <v>146.25</v>
      </c>
      <c r="L22" s="9">
        <v>248.75</v>
      </c>
      <c r="M22" s="43">
        <v>243.25</v>
      </c>
      <c r="N22" s="39">
        <v>194</v>
      </c>
      <c r="O22" s="33">
        <v>80.78</v>
      </c>
      <c r="P22" s="33">
        <v>226.51</v>
      </c>
      <c r="Q22" s="33">
        <v>199.5</v>
      </c>
      <c r="R22" s="33">
        <v>109</v>
      </c>
      <c r="S22" s="33">
        <v>55.5</v>
      </c>
      <c r="T22" s="33">
        <v>90.38</v>
      </c>
      <c r="U22" s="33">
        <v>131.38</v>
      </c>
      <c r="V22" s="33">
        <v>74.38</v>
      </c>
      <c r="W22" s="33">
        <v>138</v>
      </c>
      <c r="X22" s="33">
        <v>88.75</v>
      </c>
      <c r="Y22" s="33">
        <v>106</v>
      </c>
      <c r="Z22" s="40">
        <v>82.75</v>
      </c>
      <c r="AA22" s="33">
        <v>91.75</v>
      </c>
      <c r="AB22" s="385">
        <f>+IFERROR((AA22/O22-1)*100,"-")</f>
        <v>13.580094082693739</v>
      </c>
      <c r="AC22" s="299"/>
      <c r="AD22" s="299"/>
    </row>
    <row r="23" spans="1:35" x14ac:dyDescent="0.25">
      <c r="A23" s="49" t="s">
        <v>43</v>
      </c>
      <c r="B23" s="39">
        <v>5005.4799999999996</v>
      </c>
      <c r="C23" s="9">
        <v>4545.37</v>
      </c>
      <c r="D23" s="9">
        <v>3474.1</v>
      </c>
      <c r="E23" s="9">
        <v>4498.74</v>
      </c>
      <c r="F23" s="9">
        <v>4063.48</v>
      </c>
      <c r="G23" s="9">
        <v>3866.59</v>
      </c>
      <c r="H23" s="9">
        <v>3241.5</v>
      </c>
      <c r="I23" s="9">
        <v>3019</v>
      </c>
      <c r="J23" s="9">
        <v>1956.14</v>
      </c>
      <c r="K23" s="9">
        <v>2787.04</v>
      </c>
      <c r="L23" s="9">
        <v>2330.75</v>
      </c>
      <c r="M23" s="43">
        <v>2642.8</v>
      </c>
      <c r="N23" s="39">
        <v>2900.36</v>
      </c>
      <c r="O23" s="33">
        <v>1832.75</v>
      </c>
      <c r="P23" s="33">
        <v>2886</v>
      </c>
      <c r="Q23" s="33">
        <v>3345.89</v>
      </c>
      <c r="R23" s="33">
        <v>3158.76</v>
      </c>
      <c r="S23" s="33">
        <v>3203.87</v>
      </c>
      <c r="T23" s="33">
        <v>3163.54</v>
      </c>
      <c r="U23" s="33">
        <v>3496.67</v>
      </c>
      <c r="V23" s="33">
        <v>1995.97</v>
      </c>
      <c r="W23" s="33">
        <v>2016.79</v>
      </c>
      <c r="X23" s="33">
        <v>1025.78</v>
      </c>
      <c r="Y23" s="33">
        <v>1057.1600000000001</v>
      </c>
      <c r="Z23" s="40">
        <v>968.87</v>
      </c>
      <c r="AA23" s="33">
        <v>482.85</v>
      </c>
      <c r="AB23" s="385">
        <f>+IFERROR((AA23/O23-1)*100,"-")</f>
        <v>-73.65434456417951</v>
      </c>
      <c r="AC23" s="299"/>
      <c r="AD23" s="299"/>
    </row>
    <row r="24" spans="1:35" x14ac:dyDescent="0.25">
      <c r="A24" s="49" t="s">
        <v>44</v>
      </c>
      <c r="B24" s="39">
        <v>1.5</v>
      </c>
      <c r="C24" s="9">
        <v>22</v>
      </c>
      <c r="D24" s="9">
        <v>45.5</v>
      </c>
      <c r="E24" s="9">
        <v>177.31</v>
      </c>
      <c r="F24" s="9">
        <v>289.60000000000002</v>
      </c>
      <c r="G24" s="9">
        <v>307.25</v>
      </c>
      <c r="H24" s="9">
        <v>411.38</v>
      </c>
      <c r="I24" s="9">
        <v>61.75</v>
      </c>
      <c r="J24" s="9">
        <v>148.81</v>
      </c>
      <c r="K24" s="9">
        <v>161</v>
      </c>
      <c r="L24" s="9">
        <v>341.37</v>
      </c>
      <c r="M24" s="43">
        <v>183.25</v>
      </c>
      <c r="N24" s="39">
        <v>283.5</v>
      </c>
      <c r="O24" s="33">
        <v>190.63</v>
      </c>
      <c r="P24" s="33">
        <v>278.5</v>
      </c>
      <c r="Q24" s="33">
        <v>280.88</v>
      </c>
      <c r="R24" s="33">
        <v>338</v>
      </c>
      <c r="S24" s="33">
        <v>163.25</v>
      </c>
      <c r="T24" s="33">
        <v>281.17</v>
      </c>
      <c r="U24" s="33">
        <v>259</v>
      </c>
      <c r="V24" s="33">
        <v>177</v>
      </c>
      <c r="W24" s="33">
        <v>62.75</v>
      </c>
      <c r="X24" s="33">
        <v>228.8</v>
      </c>
      <c r="Y24" s="33">
        <v>70</v>
      </c>
      <c r="Z24" s="40">
        <v>175.6</v>
      </c>
      <c r="AA24" s="33">
        <v>93.7</v>
      </c>
      <c r="AB24" s="385">
        <f>+IFERROR((AA24/O24-1)*100,"-")</f>
        <v>-50.847190893353613</v>
      </c>
      <c r="AC24" s="299"/>
      <c r="AD24" s="299"/>
    </row>
    <row r="25" spans="1:35" x14ac:dyDescent="0.25">
      <c r="A25" s="49" t="s">
        <v>45</v>
      </c>
      <c r="B25" s="39">
        <v>3683.7</v>
      </c>
      <c r="C25" s="9">
        <v>3079.25</v>
      </c>
      <c r="D25" s="9">
        <v>977.2</v>
      </c>
      <c r="E25" s="9">
        <v>174.54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3226.75</v>
      </c>
      <c r="L25" s="9">
        <v>3728.52</v>
      </c>
      <c r="M25" s="43">
        <v>7886.81</v>
      </c>
      <c r="N25" s="39">
        <v>4309.63</v>
      </c>
      <c r="O25" s="33">
        <v>3508.59</v>
      </c>
      <c r="P25" s="33">
        <v>2691.4</v>
      </c>
      <c r="Q25" s="33">
        <v>1050.28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1924.69</v>
      </c>
      <c r="X25" s="33">
        <v>3547.45</v>
      </c>
      <c r="Y25" s="33">
        <v>4805.3500000000004</v>
      </c>
      <c r="Z25" s="40">
        <v>5484.58</v>
      </c>
      <c r="AA25" s="33">
        <v>3950.24</v>
      </c>
      <c r="AB25" s="385">
        <f>+IFERROR((AA25/O25-1)*100,"-")</f>
        <v>12.587677671087238</v>
      </c>
      <c r="AC25" s="299"/>
      <c r="AD25" s="299"/>
    </row>
    <row r="26" spans="1:35" s="264" customFormat="1" x14ac:dyDescent="0.25">
      <c r="A26" s="421" t="s">
        <v>36</v>
      </c>
      <c r="B26" s="258">
        <v>3309.27</v>
      </c>
      <c r="C26" s="259">
        <v>3334.17</v>
      </c>
      <c r="D26" s="259">
        <v>3920.44</v>
      </c>
      <c r="E26" s="259">
        <v>3482.94</v>
      </c>
      <c r="F26" s="259">
        <v>3528.45</v>
      </c>
      <c r="G26" s="259">
        <v>2741.1</v>
      </c>
      <c r="H26" s="259">
        <v>2608.92</v>
      </c>
      <c r="I26" s="259">
        <v>2950.44</v>
      </c>
      <c r="J26" s="259">
        <v>2661.11</v>
      </c>
      <c r="K26" s="259">
        <v>3148</v>
      </c>
      <c r="L26" s="259">
        <v>2849.49</v>
      </c>
      <c r="M26" s="261">
        <v>1719.34</v>
      </c>
      <c r="N26" s="258">
        <v>2920.68</v>
      </c>
      <c r="O26" s="260">
        <v>2677.68</v>
      </c>
      <c r="P26" s="260">
        <v>3500.69</v>
      </c>
      <c r="Q26" s="260">
        <v>3732.8</v>
      </c>
      <c r="R26" s="260">
        <v>3256.91</v>
      </c>
      <c r="S26" s="260">
        <v>3344.64</v>
      </c>
      <c r="T26" s="260">
        <v>4122.55</v>
      </c>
      <c r="U26" s="260">
        <v>4762.6899999999996</v>
      </c>
      <c r="V26" s="260">
        <v>3587.61</v>
      </c>
      <c r="W26" s="260">
        <v>3421.5</v>
      </c>
      <c r="X26" s="260">
        <v>3225.44</v>
      </c>
      <c r="Y26" s="260">
        <v>3701.54</v>
      </c>
      <c r="Z26" s="40">
        <v>3894.31</v>
      </c>
      <c r="AA26" s="33">
        <v>4406.29</v>
      </c>
      <c r="AB26" s="474">
        <f>+IFERROR((AA26/O26-1)*100,"-")</f>
        <v>64.556257655881225</v>
      </c>
      <c r="AC26" s="299"/>
      <c r="AD26" s="299"/>
      <c r="AE26"/>
      <c r="AF26"/>
      <c r="AG26"/>
      <c r="AH26"/>
      <c r="AI26"/>
    </row>
    <row r="27" spans="1:35" x14ac:dyDescent="0.25">
      <c r="A27" s="49" t="s">
        <v>49</v>
      </c>
      <c r="B27" s="39">
        <v>128</v>
      </c>
      <c r="C27" s="9">
        <v>176</v>
      </c>
      <c r="D27" s="9">
        <v>491.56</v>
      </c>
      <c r="E27" s="9">
        <v>584.75</v>
      </c>
      <c r="F27" s="9">
        <v>455.75</v>
      </c>
      <c r="G27" s="9">
        <v>532.25</v>
      </c>
      <c r="H27" s="9">
        <v>483.75</v>
      </c>
      <c r="I27" s="9">
        <v>516.5</v>
      </c>
      <c r="J27" s="9">
        <v>191.31</v>
      </c>
      <c r="K27" s="9">
        <v>19.13</v>
      </c>
      <c r="L27" s="9">
        <v>0</v>
      </c>
      <c r="M27" s="43">
        <v>0</v>
      </c>
      <c r="N27" s="39">
        <v>5.5</v>
      </c>
      <c r="O27" s="33">
        <v>4.13</v>
      </c>
      <c r="P27" s="33">
        <v>55.83</v>
      </c>
      <c r="Q27" s="33">
        <v>88.88</v>
      </c>
      <c r="R27" s="33">
        <v>92.13</v>
      </c>
      <c r="S27" s="33">
        <v>6.5</v>
      </c>
      <c r="T27" s="33">
        <v>27</v>
      </c>
      <c r="U27" s="33">
        <v>8.5500000000000007</v>
      </c>
      <c r="V27" s="33">
        <v>2.5</v>
      </c>
      <c r="W27" s="33">
        <v>0</v>
      </c>
      <c r="X27" s="33">
        <v>17.48</v>
      </c>
      <c r="Y27" s="33">
        <v>22.31</v>
      </c>
      <c r="Z27" s="40">
        <v>3.85</v>
      </c>
      <c r="AA27" s="33">
        <v>70.260000000000005</v>
      </c>
      <c r="AB27" s="385">
        <f>+IFERROR((AA27/O27-1)*100,"-")</f>
        <v>1601.2106537530269</v>
      </c>
      <c r="AC27" s="299"/>
      <c r="AD27" s="299"/>
    </row>
    <row r="28" spans="1:35" x14ac:dyDescent="0.25">
      <c r="A28" s="49" t="s">
        <v>57</v>
      </c>
      <c r="B28" s="39">
        <v>2770.36</v>
      </c>
      <c r="C28" s="9">
        <v>845.4</v>
      </c>
      <c r="D28" s="9">
        <v>724.15</v>
      </c>
      <c r="E28" s="9">
        <v>566.51</v>
      </c>
      <c r="F28" s="9">
        <v>938.31</v>
      </c>
      <c r="G28" s="9">
        <v>45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43">
        <v>0</v>
      </c>
      <c r="N28" s="39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10</v>
      </c>
      <c r="V28" s="33">
        <v>0</v>
      </c>
      <c r="W28" s="33">
        <v>0</v>
      </c>
      <c r="X28" s="33">
        <v>0</v>
      </c>
      <c r="Y28" s="33">
        <v>0</v>
      </c>
      <c r="Z28" s="40">
        <v>0</v>
      </c>
      <c r="AA28" s="33">
        <v>0</v>
      </c>
      <c r="AB28" s="385" t="str">
        <f>+IFERROR((AA28/O28-1)*100,"-")</f>
        <v>-</v>
      </c>
      <c r="AC28" s="299"/>
      <c r="AD28" s="299"/>
    </row>
    <row r="29" spans="1:35" x14ac:dyDescent="0.25">
      <c r="A29" s="49" t="s">
        <v>58</v>
      </c>
      <c r="B29" s="39">
        <v>2311.08</v>
      </c>
      <c r="C29" s="9">
        <v>1840.28</v>
      </c>
      <c r="D29" s="9">
        <v>2257.13</v>
      </c>
      <c r="E29" s="9">
        <v>2182.87</v>
      </c>
      <c r="F29" s="9">
        <v>2132.94</v>
      </c>
      <c r="G29" s="9">
        <v>1940.26</v>
      </c>
      <c r="H29" s="9">
        <v>2088.17</v>
      </c>
      <c r="I29" s="9">
        <v>2048.46</v>
      </c>
      <c r="J29" s="9">
        <v>2055.92</v>
      </c>
      <c r="K29" s="9">
        <v>1675.3</v>
      </c>
      <c r="L29" s="9">
        <v>1321.81</v>
      </c>
      <c r="M29" s="43">
        <v>1694.91</v>
      </c>
      <c r="N29" s="39">
        <f>+[1]D_Fresco_Especie!D29</f>
        <v>1304.76</v>
      </c>
      <c r="O29" s="33">
        <f>+[1]D_Fresco_Especie!E29</f>
        <v>1351.92</v>
      </c>
      <c r="P29" s="33">
        <v>1240.68</v>
      </c>
      <c r="Q29" s="33">
        <v>1274.79</v>
      </c>
      <c r="R29" s="33">
        <v>933.43</v>
      </c>
      <c r="S29" s="33">
        <v>1208.99</v>
      </c>
      <c r="T29" s="33">
        <v>1107.97</v>
      </c>
      <c r="U29" s="33">
        <v>756.55</v>
      </c>
      <c r="V29" s="33">
        <v>616.54</v>
      </c>
      <c r="W29" s="33">
        <v>322.54000000000002</v>
      </c>
      <c r="X29" s="33">
        <v>267.98</v>
      </c>
      <c r="Y29" s="33">
        <v>246.31</v>
      </c>
      <c r="Z29" s="40">
        <v>314.45999999999998</v>
      </c>
      <c r="AA29" s="33">
        <v>560.83000000000004</v>
      </c>
      <c r="AB29" s="385">
        <f>+IFERROR((AA29/O29-1)*100,"-")</f>
        <v>-58.516036451861055</v>
      </c>
      <c r="AC29" s="299"/>
      <c r="AD29" s="299"/>
    </row>
    <row r="30" spans="1:35" x14ac:dyDescent="0.25">
      <c r="A30" s="50" t="s">
        <v>59</v>
      </c>
      <c r="B30" s="45">
        <v>5379.41</v>
      </c>
      <c r="C30" s="41">
        <v>6622.39</v>
      </c>
      <c r="D30" s="41">
        <v>5688.71</v>
      </c>
      <c r="E30" s="41">
        <v>4222.55</v>
      </c>
      <c r="F30" s="41">
        <v>5008.6899999999996</v>
      </c>
      <c r="G30" s="41">
        <v>7232.68</v>
      </c>
      <c r="H30" s="41">
        <v>7205.26</v>
      </c>
      <c r="I30" s="41">
        <v>7821.2</v>
      </c>
      <c r="J30" s="41">
        <v>7087.39</v>
      </c>
      <c r="K30" s="41">
        <v>7477.63</v>
      </c>
      <c r="L30" s="41">
        <v>8130.22</v>
      </c>
      <c r="M30" s="335">
        <v>9985.58</v>
      </c>
      <c r="N30" s="279">
        <v>8602.2800000000007</v>
      </c>
      <c r="O30" s="386">
        <v>6943.37</v>
      </c>
      <c r="P30" s="386">
        <v>7585.47</v>
      </c>
      <c r="Q30" s="386">
        <v>6960</v>
      </c>
      <c r="R30" s="386">
        <v>11133.43</v>
      </c>
      <c r="S30" s="386">
        <v>9098.61</v>
      </c>
      <c r="T30" s="386">
        <v>10547.25</v>
      </c>
      <c r="U30" s="386">
        <v>10243.02</v>
      </c>
      <c r="V30" s="386">
        <v>9673.2800000000007</v>
      </c>
      <c r="W30" s="386">
        <v>9880.82</v>
      </c>
      <c r="X30" s="386">
        <v>7974.84</v>
      </c>
      <c r="Y30" s="386">
        <v>6891.89</v>
      </c>
      <c r="Z30" s="517">
        <v>6870.14</v>
      </c>
      <c r="AA30" s="386">
        <v>5811.53</v>
      </c>
      <c r="AB30" s="475">
        <f>+IFERROR((AA30/O30-1)*100,"-")</f>
        <v>-16.301018093519438</v>
      </c>
      <c r="AC30" s="299"/>
      <c r="AD30" s="299"/>
    </row>
    <row r="31" spans="1:35" x14ac:dyDescent="0.25">
      <c r="A31" s="2" t="s">
        <v>23</v>
      </c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C31" s="299"/>
      <c r="AD31" s="299"/>
    </row>
    <row r="32" spans="1:35" x14ac:dyDescent="0.25">
      <c r="A32" s="2" t="s">
        <v>24</v>
      </c>
      <c r="B32" s="296"/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C32" s="299"/>
      <c r="AD32" s="299"/>
    </row>
    <row r="33" spans="1:30" x14ac:dyDescent="0.25">
      <c r="A33" s="3" t="s">
        <v>207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C33" s="299"/>
      <c r="AD33" s="299"/>
    </row>
    <row r="34" spans="1:30" x14ac:dyDescent="0.25">
      <c r="B34" s="299"/>
      <c r="C34" s="299"/>
    </row>
    <row r="35" spans="1:30" x14ac:dyDescent="0.25">
      <c r="B35" s="299"/>
      <c r="C35" s="299"/>
    </row>
    <row r="36" spans="1:30" x14ac:dyDescent="0.25">
      <c r="B36" s="299"/>
      <c r="C36" s="299"/>
    </row>
    <row r="37" spans="1:30" x14ac:dyDescent="0.25">
      <c r="B37" s="299"/>
      <c r="C37" s="299"/>
    </row>
    <row r="38" spans="1:30" x14ac:dyDescent="0.25">
      <c r="B38" s="299"/>
      <c r="C38" s="299"/>
    </row>
    <row r="39" spans="1:30" x14ac:dyDescent="0.25">
      <c r="B39" s="299"/>
      <c r="C39" s="299"/>
    </row>
  </sheetData>
  <sortState ref="AE9:AH30">
    <sortCondition descending="1" ref="AH9"/>
  </sortState>
  <mergeCells count="4">
    <mergeCell ref="Z6:AB6"/>
    <mergeCell ref="B6:M6"/>
    <mergeCell ref="A6:A7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zoomScale="70" zoomScaleNormal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O20" sqref="O20"/>
    </sheetView>
  </sheetViews>
  <sheetFormatPr baseColWidth="10" defaultRowHeight="15" x14ac:dyDescent="0.25"/>
  <cols>
    <col min="1" max="1" width="16.7109375" customWidth="1"/>
    <col min="2" max="2" width="8.140625" style="299" bestFit="1" customWidth="1"/>
    <col min="3" max="3" width="7.85546875" style="299" bestFit="1" customWidth="1"/>
    <col min="4" max="4" width="8.140625" style="299" bestFit="1" customWidth="1"/>
    <col min="5" max="5" width="7.28515625" style="299" bestFit="1" customWidth="1"/>
    <col min="6" max="7" width="7.7109375" style="299" bestFit="1" customWidth="1"/>
    <col min="8" max="9" width="8.140625" style="299" bestFit="1" customWidth="1"/>
    <col min="10" max="10" width="7.28515625" style="299" bestFit="1" customWidth="1"/>
    <col min="11" max="11" width="8.140625" style="299" bestFit="1" customWidth="1"/>
    <col min="12" max="13" width="7.7109375" style="299" bestFit="1" customWidth="1"/>
    <col min="14" max="15" width="8.140625" style="299" bestFit="1" customWidth="1"/>
    <col min="16" max="16" width="11.5703125" bestFit="1" customWidth="1"/>
  </cols>
  <sheetData>
    <row r="1" spans="1:16" x14ac:dyDescent="0.25">
      <c r="A1" s="29" t="s">
        <v>199</v>
      </c>
    </row>
    <row r="2" spans="1:16" x14ac:dyDescent="0.25">
      <c r="A2" s="29"/>
    </row>
    <row r="3" spans="1:16" x14ac:dyDescent="0.25">
      <c r="A3" s="56" t="s">
        <v>60</v>
      </c>
    </row>
    <row r="4" spans="1:16" x14ac:dyDescent="0.25">
      <c r="A4" s="54" t="s">
        <v>248</v>
      </c>
    </row>
    <row r="5" spans="1:16" x14ac:dyDescent="0.25">
      <c r="A5" s="55" t="s">
        <v>211</v>
      </c>
    </row>
    <row r="6" spans="1:16" x14ac:dyDescent="0.25">
      <c r="A6" s="576" t="s">
        <v>26</v>
      </c>
      <c r="B6" s="556">
        <v>2019</v>
      </c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6">
        <v>2020</v>
      </c>
      <c r="O6" s="557"/>
      <c r="P6" s="558"/>
    </row>
    <row r="7" spans="1:16" ht="25.5" x14ac:dyDescent="0.25">
      <c r="A7" s="577"/>
      <c r="B7" s="467" t="s">
        <v>1</v>
      </c>
      <c r="C7" s="467" t="s">
        <v>2</v>
      </c>
      <c r="D7" s="467" t="s">
        <v>3</v>
      </c>
      <c r="E7" s="467" t="s">
        <v>4</v>
      </c>
      <c r="F7" s="456" t="s">
        <v>5</v>
      </c>
      <c r="G7" s="467" t="s">
        <v>6</v>
      </c>
      <c r="H7" s="467" t="s">
        <v>7</v>
      </c>
      <c r="I7" s="467" t="s">
        <v>8</v>
      </c>
      <c r="J7" s="472" t="s">
        <v>9</v>
      </c>
      <c r="K7" s="485" t="s">
        <v>10</v>
      </c>
      <c r="L7" s="499" t="s">
        <v>11</v>
      </c>
      <c r="M7" s="511" t="s">
        <v>12</v>
      </c>
      <c r="N7" s="531" t="s">
        <v>1</v>
      </c>
      <c r="O7" s="531" t="s">
        <v>2</v>
      </c>
      <c r="P7" s="531" t="s">
        <v>276</v>
      </c>
    </row>
    <row r="8" spans="1:16" x14ac:dyDescent="0.25">
      <c r="A8" s="201" t="s">
        <v>13</v>
      </c>
      <c r="B8" s="226">
        <f t="shared" ref="B8:E8" si="0">SUM(B9:B23)</f>
        <v>14744.390000000001</v>
      </c>
      <c r="C8" s="215">
        <f t="shared" si="0"/>
        <v>21014.629999999997</v>
      </c>
      <c r="D8" s="215">
        <f t="shared" si="0"/>
        <v>21443.739999999998</v>
      </c>
      <c r="E8" s="215">
        <f t="shared" si="0"/>
        <v>11612.31</v>
      </c>
      <c r="F8" s="215">
        <f t="shared" ref="F8:M8" si="1">SUM(F9:F23)</f>
        <v>11248.529999999999</v>
      </c>
      <c r="G8" s="215">
        <f t="shared" si="1"/>
        <v>14216.330000000002</v>
      </c>
      <c r="H8" s="215">
        <f t="shared" si="1"/>
        <v>12236.53</v>
      </c>
      <c r="I8" s="215">
        <f t="shared" si="1"/>
        <v>12834.6</v>
      </c>
      <c r="J8" s="215">
        <f t="shared" si="1"/>
        <v>6081.38</v>
      </c>
      <c r="K8" s="215">
        <f t="shared" si="1"/>
        <v>12733.139999999998</v>
      </c>
      <c r="L8" s="215">
        <f t="shared" si="1"/>
        <v>13515.33</v>
      </c>
      <c r="M8" s="215">
        <f t="shared" si="1"/>
        <v>10161.910000000002</v>
      </c>
      <c r="N8" s="226">
        <f>+SUM(N9:N23)</f>
        <v>10649.140000000001</v>
      </c>
      <c r="O8" s="215">
        <f>+SUM(O9:O23)</f>
        <v>21763.199999999993</v>
      </c>
      <c r="P8" s="194">
        <f>+IFERROR((O8/C8-1)*100,"-")</f>
        <v>3.562137425212808</v>
      </c>
    </row>
    <row r="9" spans="1:16" x14ac:dyDescent="0.25">
      <c r="A9" s="93" t="s">
        <v>61</v>
      </c>
      <c r="B9" s="203">
        <v>3320.3</v>
      </c>
      <c r="C9" s="60">
        <v>1936.19</v>
      </c>
      <c r="D9" s="60">
        <v>2183.5100000000002</v>
      </c>
      <c r="E9" s="60">
        <v>2403.4299999999998</v>
      </c>
      <c r="F9" s="60">
        <v>2597.96</v>
      </c>
      <c r="G9" s="60">
        <v>1703.38</v>
      </c>
      <c r="H9" s="60">
        <v>2759.65</v>
      </c>
      <c r="I9" s="60">
        <v>2659.08</v>
      </c>
      <c r="J9" s="60">
        <v>2459.0500000000002</v>
      </c>
      <c r="K9" s="60">
        <v>2506.58</v>
      </c>
      <c r="L9" s="60">
        <v>1757.06</v>
      </c>
      <c r="M9" s="60">
        <v>1223.68</v>
      </c>
      <c r="N9" s="203">
        <v>1523.19</v>
      </c>
      <c r="O9" s="60">
        <v>2336.06</v>
      </c>
      <c r="P9" s="349">
        <f>+IFERROR((O9/C9-1)*100,"-")</f>
        <v>20.652415310480876</v>
      </c>
    </row>
    <row r="10" spans="1:16" x14ac:dyDescent="0.25">
      <c r="A10" s="93" t="s">
        <v>62</v>
      </c>
      <c r="B10" s="203">
        <v>410.52</v>
      </c>
      <c r="C10" s="60">
        <v>276.92</v>
      </c>
      <c r="D10" s="60">
        <v>214.13</v>
      </c>
      <c r="E10" s="60">
        <v>118.22</v>
      </c>
      <c r="F10" s="60">
        <v>238.38</v>
      </c>
      <c r="G10" s="60">
        <v>118.7</v>
      </c>
      <c r="H10" s="60">
        <v>237.41</v>
      </c>
      <c r="I10" s="60">
        <v>177.16</v>
      </c>
      <c r="J10" s="60">
        <v>121.44</v>
      </c>
      <c r="K10" s="60">
        <v>60.17</v>
      </c>
      <c r="L10" s="60">
        <v>43.31</v>
      </c>
      <c r="M10" s="60">
        <v>21.62</v>
      </c>
      <c r="N10" s="203">
        <v>0</v>
      </c>
      <c r="O10" s="60">
        <v>69.95</v>
      </c>
      <c r="P10" s="349">
        <f>+IFERROR((O10/C10-1)*100,"-")</f>
        <v>-74.73999711107902</v>
      </c>
    </row>
    <row r="11" spans="1:16" s="264" customFormat="1" x14ac:dyDescent="0.25">
      <c r="A11" s="239" t="s">
        <v>271</v>
      </c>
      <c r="B11" s="495">
        <v>0.81</v>
      </c>
      <c r="C11" s="496">
        <v>10.25</v>
      </c>
      <c r="D11" s="496">
        <v>1032.57</v>
      </c>
      <c r="E11" s="496">
        <v>818.21</v>
      </c>
      <c r="F11" s="496">
        <v>346.09</v>
      </c>
      <c r="G11" s="496">
        <v>419.74</v>
      </c>
      <c r="H11" s="496">
        <v>184.74</v>
      </c>
      <c r="I11" s="496">
        <v>683.54</v>
      </c>
      <c r="J11" s="496">
        <v>112.3</v>
      </c>
      <c r="K11" s="496">
        <v>6.75</v>
      </c>
      <c r="L11" s="496">
        <v>1273.1400000000001</v>
      </c>
      <c r="M11" s="496">
        <v>215.78</v>
      </c>
      <c r="N11" s="203">
        <v>0</v>
      </c>
      <c r="O11" s="60">
        <v>0</v>
      </c>
      <c r="P11" s="497">
        <f>+IFERROR((O11/C11-1)*100,"-")</f>
        <v>-100</v>
      </c>
    </row>
    <row r="12" spans="1:16" x14ac:dyDescent="0.25">
      <c r="A12" s="93" t="s">
        <v>63</v>
      </c>
      <c r="B12" s="204">
        <v>1094.69</v>
      </c>
      <c r="C12" s="61">
        <v>2282.54</v>
      </c>
      <c r="D12" s="61">
        <v>3759.39</v>
      </c>
      <c r="E12" s="61">
        <v>1711.35</v>
      </c>
      <c r="F12" s="61">
        <v>882.22</v>
      </c>
      <c r="G12" s="61">
        <v>1409.88</v>
      </c>
      <c r="H12" s="61">
        <v>2026.51</v>
      </c>
      <c r="I12" s="61">
        <v>2268.08</v>
      </c>
      <c r="J12" s="61">
        <v>410.93</v>
      </c>
      <c r="K12" s="61">
        <v>2176.89</v>
      </c>
      <c r="L12" s="61">
        <v>9.41</v>
      </c>
      <c r="M12" s="61">
        <v>71.790000000000006</v>
      </c>
      <c r="N12" s="203">
        <v>1089.6600000000001</v>
      </c>
      <c r="O12" s="60">
        <v>3983.71</v>
      </c>
      <c r="P12" s="349">
        <f>+IFERROR((O12/C12-1)*100,"-")</f>
        <v>74.52969060783164</v>
      </c>
    </row>
    <row r="13" spans="1:16" x14ac:dyDescent="0.25">
      <c r="A13" s="93" t="s">
        <v>64</v>
      </c>
      <c r="B13" s="203">
        <v>7036.98</v>
      </c>
      <c r="C13" s="60">
        <v>11336.52</v>
      </c>
      <c r="D13" s="60">
        <v>12283.19</v>
      </c>
      <c r="E13" s="60">
        <v>5198.3999999999996</v>
      </c>
      <c r="F13" s="60">
        <v>4984.1899999999996</v>
      </c>
      <c r="G13" s="60">
        <v>8402.6</v>
      </c>
      <c r="H13" s="60">
        <v>4626.1099999999997</v>
      </c>
      <c r="I13" s="60">
        <v>4253.59</v>
      </c>
      <c r="J13" s="60">
        <v>2448.48</v>
      </c>
      <c r="K13" s="60">
        <v>5109.18</v>
      </c>
      <c r="L13" s="60">
        <v>7047.4</v>
      </c>
      <c r="M13" s="60">
        <v>3040.27</v>
      </c>
      <c r="N13" s="203">
        <v>2348.38</v>
      </c>
      <c r="O13" s="60">
        <v>8753.82</v>
      </c>
      <c r="P13" s="349">
        <f>+IFERROR((O13/C13-1)*100,"-")</f>
        <v>-22.782123614654239</v>
      </c>
    </row>
    <row r="14" spans="1:16" x14ac:dyDescent="0.25">
      <c r="A14" s="93" t="s">
        <v>65</v>
      </c>
      <c r="B14" s="204">
        <v>0</v>
      </c>
      <c r="C14" s="61">
        <v>0</v>
      </c>
      <c r="D14" s="61">
        <v>446.74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17.440000000000001</v>
      </c>
      <c r="L14" s="61">
        <v>0</v>
      </c>
      <c r="M14" s="61">
        <v>25.28</v>
      </c>
      <c r="N14" s="203">
        <v>0</v>
      </c>
      <c r="O14" s="60">
        <v>0</v>
      </c>
      <c r="P14" s="349" t="str">
        <f>+IFERROR((O14/C14-1)*100,"-")</f>
        <v>-</v>
      </c>
    </row>
    <row r="15" spans="1:16" x14ac:dyDescent="0.25">
      <c r="A15" s="93" t="s">
        <v>66</v>
      </c>
      <c r="B15" s="204">
        <v>0</v>
      </c>
      <c r="C15" s="61">
        <v>22.97</v>
      </c>
      <c r="D15" s="61">
        <v>0</v>
      </c>
      <c r="E15" s="61">
        <v>0</v>
      </c>
      <c r="F15" s="61">
        <v>0</v>
      </c>
      <c r="G15" s="61">
        <v>27.11</v>
      </c>
      <c r="H15" s="61">
        <v>62.42</v>
      </c>
      <c r="I15" s="61">
        <v>21.98</v>
      </c>
      <c r="J15" s="61">
        <v>10.4</v>
      </c>
      <c r="K15" s="61">
        <v>10.51</v>
      </c>
      <c r="L15" s="61">
        <v>0</v>
      </c>
      <c r="M15" s="61">
        <v>58.26</v>
      </c>
      <c r="N15" s="203">
        <v>90.83</v>
      </c>
      <c r="O15" s="60">
        <v>42.72</v>
      </c>
      <c r="P15" s="349">
        <f>+IFERROR((O15/C15-1)*100,"-")</f>
        <v>85.981715280801055</v>
      </c>
    </row>
    <row r="16" spans="1:16" x14ac:dyDescent="0.25">
      <c r="A16" s="93" t="s">
        <v>67</v>
      </c>
      <c r="B16" s="203">
        <v>8.7799999999999994</v>
      </c>
      <c r="C16" s="60">
        <v>36.82</v>
      </c>
      <c r="D16" s="60">
        <v>0</v>
      </c>
      <c r="E16" s="60">
        <v>14.74</v>
      </c>
      <c r="F16" s="60">
        <v>0</v>
      </c>
      <c r="G16" s="60">
        <v>0</v>
      </c>
      <c r="H16" s="60">
        <v>18.16</v>
      </c>
      <c r="I16" s="60">
        <v>246.7</v>
      </c>
      <c r="J16" s="60">
        <v>34.17</v>
      </c>
      <c r="K16" s="60">
        <v>6.46</v>
      </c>
      <c r="L16" s="60">
        <v>45.89</v>
      </c>
      <c r="M16" s="60">
        <v>215.66</v>
      </c>
      <c r="N16" s="203">
        <v>81.34</v>
      </c>
      <c r="O16" s="60">
        <v>78.209999999999994</v>
      </c>
      <c r="P16" s="349">
        <f>+IFERROR((O16/C16-1)*100,"-")</f>
        <v>112.41173275393805</v>
      </c>
    </row>
    <row r="17" spans="1:16" x14ac:dyDescent="0.25">
      <c r="A17" s="93" t="s">
        <v>68</v>
      </c>
      <c r="B17" s="203">
        <v>0</v>
      </c>
      <c r="C17" s="60">
        <v>297.89999999999998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53.46</v>
      </c>
      <c r="N17" s="203">
        <v>0</v>
      </c>
      <c r="O17" s="60">
        <v>0</v>
      </c>
      <c r="P17" s="349">
        <f>+IFERROR((O17/C17-1)*100,"-")</f>
        <v>-100</v>
      </c>
    </row>
    <row r="18" spans="1:16" x14ac:dyDescent="0.25">
      <c r="A18" s="93" t="s">
        <v>69</v>
      </c>
      <c r="B18" s="203">
        <v>2181.86</v>
      </c>
      <c r="C18" s="60">
        <v>2487.1799999999998</v>
      </c>
      <c r="D18" s="60">
        <v>915.1</v>
      </c>
      <c r="E18" s="60">
        <v>427.34</v>
      </c>
      <c r="F18" s="60">
        <v>1527.12</v>
      </c>
      <c r="G18" s="60">
        <v>836.6</v>
      </c>
      <c r="H18" s="60">
        <v>482.94</v>
      </c>
      <c r="I18" s="60">
        <v>1006.12</v>
      </c>
      <c r="J18" s="60">
        <v>106.92</v>
      </c>
      <c r="K18" s="60">
        <v>1395.4</v>
      </c>
      <c r="L18" s="60">
        <v>1348.52</v>
      </c>
      <c r="M18" s="60">
        <v>1546.3</v>
      </c>
      <c r="N18" s="203">
        <v>2521.87</v>
      </c>
      <c r="O18" s="60">
        <v>4702.68</v>
      </c>
      <c r="P18" s="349">
        <f>+IFERROR((O18/C18-1)*100,"-")</f>
        <v>89.07678575736378</v>
      </c>
    </row>
    <row r="19" spans="1:16" x14ac:dyDescent="0.25">
      <c r="A19" s="93" t="s">
        <v>70</v>
      </c>
      <c r="B19" s="203">
        <v>527.74</v>
      </c>
      <c r="C19" s="60">
        <v>2193.0700000000002</v>
      </c>
      <c r="D19" s="60">
        <v>466.91</v>
      </c>
      <c r="E19" s="60">
        <v>434.21</v>
      </c>
      <c r="F19" s="60">
        <v>268.32</v>
      </c>
      <c r="G19" s="60">
        <v>91.56</v>
      </c>
      <c r="H19" s="60">
        <v>478.51</v>
      </c>
      <c r="I19" s="60">
        <v>219.24</v>
      </c>
      <c r="J19" s="60">
        <v>236.38</v>
      </c>
      <c r="K19" s="60">
        <v>660.29</v>
      </c>
      <c r="L19" s="60">
        <v>146.4</v>
      </c>
      <c r="M19" s="60">
        <v>717.83</v>
      </c>
      <c r="N19" s="203">
        <v>819.9</v>
      </c>
      <c r="O19" s="60">
        <v>168.19</v>
      </c>
      <c r="P19" s="349">
        <f>+IFERROR((O19/C19-1)*100,"-")</f>
        <v>-92.330842152781273</v>
      </c>
    </row>
    <row r="20" spans="1:16" s="264" customFormat="1" x14ac:dyDescent="0.25">
      <c r="A20" s="239" t="s">
        <v>272</v>
      </c>
      <c r="B20" s="495">
        <v>7.37</v>
      </c>
      <c r="C20" s="496">
        <v>0</v>
      </c>
      <c r="D20" s="496">
        <v>0</v>
      </c>
      <c r="E20" s="496">
        <v>0</v>
      </c>
      <c r="F20" s="496">
        <v>0</v>
      </c>
      <c r="G20" s="496">
        <v>0</v>
      </c>
      <c r="H20" s="496">
        <v>160.72999999999999</v>
      </c>
      <c r="I20" s="496">
        <v>536.99</v>
      </c>
      <c r="J20" s="496">
        <v>14.36</v>
      </c>
      <c r="K20" s="496">
        <v>0</v>
      </c>
      <c r="L20" s="496">
        <v>0</v>
      </c>
      <c r="M20" s="496">
        <v>32.549999999999997</v>
      </c>
      <c r="N20" s="203">
        <v>0</v>
      </c>
      <c r="O20" s="60">
        <v>0</v>
      </c>
      <c r="P20" s="497" t="str">
        <f>+IFERROR((O20/C20-1)*100,"-")</f>
        <v>-</v>
      </c>
    </row>
    <row r="21" spans="1:16" x14ac:dyDescent="0.25">
      <c r="A21" s="93" t="s">
        <v>71</v>
      </c>
      <c r="B21" s="204">
        <v>0</v>
      </c>
      <c r="C21" s="61">
        <v>0</v>
      </c>
      <c r="D21" s="61">
        <v>18.760000000000002</v>
      </c>
      <c r="E21" s="61">
        <v>43.29</v>
      </c>
      <c r="F21" s="61">
        <v>0</v>
      </c>
      <c r="G21" s="61">
        <v>14.3</v>
      </c>
      <c r="H21" s="61">
        <v>898.7</v>
      </c>
      <c r="I21" s="61">
        <v>519.72</v>
      </c>
      <c r="J21" s="61">
        <v>27.37</v>
      </c>
      <c r="K21" s="61">
        <v>32.93</v>
      </c>
      <c r="L21" s="61">
        <v>790.96</v>
      </c>
      <c r="M21" s="61">
        <v>1899.36</v>
      </c>
      <c r="N21" s="203">
        <v>415.44</v>
      </c>
      <c r="O21" s="60">
        <v>25.78</v>
      </c>
      <c r="P21" s="349" t="str">
        <f>+IFERROR((O21/C21-1)*100,"-")</f>
        <v>-</v>
      </c>
    </row>
    <row r="22" spans="1:16" x14ac:dyDescent="0.25">
      <c r="A22" s="93" t="s">
        <v>72</v>
      </c>
      <c r="B22" s="204">
        <v>50.15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19.96</v>
      </c>
      <c r="I22" s="61">
        <v>23.96</v>
      </c>
      <c r="J22" s="61">
        <v>0</v>
      </c>
      <c r="K22" s="61">
        <v>6.8</v>
      </c>
      <c r="L22" s="61">
        <v>402.26</v>
      </c>
      <c r="M22" s="61">
        <v>486.79</v>
      </c>
      <c r="N22" s="203">
        <v>211.29</v>
      </c>
      <c r="O22" s="60">
        <v>0.71</v>
      </c>
      <c r="P22" s="349" t="str">
        <f>+IFERROR((O22/C22-1)*100,"-")</f>
        <v>-</v>
      </c>
    </row>
    <row r="23" spans="1:16" x14ac:dyDescent="0.25">
      <c r="A23" s="95" t="s">
        <v>73</v>
      </c>
      <c r="B23" s="205">
        <v>105.19</v>
      </c>
      <c r="C23" s="202">
        <v>134.27000000000001</v>
      </c>
      <c r="D23" s="202">
        <v>123.44</v>
      </c>
      <c r="E23" s="202">
        <v>443.12</v>
      </c>
      <c r="F23" s="202">
        <v>404.25</v>
      </c>
      <c r="G23" s="202">
        <v>1192.46</v>
      </c>
      <c r="H23" s="202">
        <v>280.69</v>
      </c>
      <c r="I23" s="202">
        <v>218.44</v>
      </c>
      <c r="J23" s="202">
        <v>99.58</v>
      </c>
      <c r="K23" s="202">
        <v>743.74</v>
      </c>
      <c r="L23" s="202">
        <v>650.98</v>
      </c>
      <c r="M23" s="202">
        <v>553.28</v>
      </c>
      <c r="N23" s="205">
        <v>1547.24</v>
      </c>
      <c r="O23" s="202">
        <v>1601.37</v>
      </c>
      <c r="P23" s="350">
        <f>+IFERROR((O23/C23-1)*100,"-")</f>
        <v>1092.6491397929544</v>
      </c>
    </row>
    <row r="24" spans="1:16" x14ac:dyDescent="0.25">
      <c r="A24" s="2" t="s">
        <v>23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</row>
    <row r="25" spans="1:16" x14ac:dyDescent="0.25">
      <c r="A25" s="2" t="s">
        <v>24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</row>
    <row r="26" spans="1:16" x14ac:dyDescent="0.25">
      <c r="A26" s="3" t="s">
        <v>207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</row>
  </sheetData>
  <mergeCells count="3">
    <mergeCell ref="N6:P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zoomScale="70" zoomScaleNormal="7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AB8" sqref="AB8"/>
    </sheetView>
  </sheetViews>
  <sheetFormatPr baseColWidth="10" defaultRowHeight="15" x14ac:dyDescent="0.25"/>
  <cols>
    <col min="1" max="1" width="17.140625" customWidth="1"/>
    <col min="2" max="2" width="11.5703125" bestFit="1" customWidth="1"/>
    <col min="3" max="3" width="11.28515625" bestFit="1" customWidth="1"/>
    <col min="4" max="6" width="11.5703125" style="299" bestFit="1" customWidth="1"/>
    <col min="7" max="7" width="11.28515625" style="299" bestFit="1" customWidth="1"/>
    <col min="8" max="9" width="11.5703125" style="299" bestFit="1" customWidth="1"/>
    <col min="10" max="10" width="11" style="299" bestFit="1" customWidth="1"/>
    <col min="11" max="14" width="11.5703125" style="299" bestFit="1" customWidth="1"/>
    <col min="15" max="15" width="12.5703125" style="299" bestFit="1" customWidth="1"/>
    <col min="16" max="16" width="11.5703125" style="299" bestFit="1" customWidth="1"/>
    <col min="17" max="17" width="11.28515625" style="299" bestFit="1" customWidth="1"/>
    <col min="18" max="18" width="11.5703125" style="299" bestFit="1" customWidth="1"/>
    <col min="19" max="19" width="11" style="299" bestFit="1" customWidth="1"/>
    <col min="20" max="20" width="11.5703125" style="299" bestFit="1" customWidth="1"/>
    <col min="21" max="21" width="11.28515625" style="299" bestFit="1" customWidth="1"/>
    <col min="22" max="24" width="11.5703125" style="299" bestFit="1" customWidth="1"/>
    <col min="25" max="25" width="11.28515625" style="299" bestFit="1" customWidth="1"/>
    <col min="26" max="26" width="11.5703125" style="299" bestFit="1" customWidth="1"/>
    <col min="27" max="27" width="11.28515625" style="299" bestFit="1" customWidth="1"/>
    <col min="28" max="28" width="12.5703125" bestFit="1" customWidth="1"/>
  </cols>
  <sheetData>
    <row r="1" spans="1:28" x14ac:dyDescent="0.25">
      <c r="A1" s="29" t="s">
        <v>199</v>
      </c>
    </row>
    <row r="3" spans="1:28" x14ac:dyDescent="0.25">
      <c r="A3" s="14" t="s">
        <v>74</v>
      </c>
    </row>
    <row r="4" spans="1:28" x14ac:dyDescent="0.25">
      <c r="A4" s="54" t="s">
        <v>249</v>
      </c>
    </row>
    <row r="5" spans="1:28" x14ac:dyDescent="0.25">
      <c r="A5" s="55" t="s">
        <v>211</v>
      </c>
    </row>
    <row r="6" spans="1:28" x14ac:dyDescent="0.25">
      <c r="A6" s="563" t="s">
        <v>26</v>
      </c>
      <c r="B6" s="578">
        <v>2018</v>
      </c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9"/>
      <c r="N6" s="567">
        <v>2019</v>
      </c>
      <c r="O6" s="574"/>
      <c r="P6" s="574"/>
      <c r="Q6" s="574"/>
      <c r="R6" s="574"/>
      <c r="S6" s="574"/>
      <c r="T6" s="574"/>
      <c r="U6" s="574"/>
      <c r="V6" s="574"/>
      <c r="W6" s="574"/>
      <c r="X6" s="574"/>
      <c r="Y6" s="580"/>
      <c r="Z6" s="556">
        <v>2020</v>
      </c>
      <c r="AA6" s="557"/>
      <c r="AB6" s="558"/>
    </row>
    <row r="7" spans="1:28" ht="25.5" x14ac:dyDescent="0.25">
      <c r="A7" s="564"/>
      <c r="B7" s="426" t="s">
        <v>1</v>
      </c>
      <c r="C7" s="432" t="s">
        <v>2</v>
      </c>
      <c r="D7" s="432" t="s">
        <v>3</v>
      </c>
      <c r="E7" s="432" t="s">
        <v>4</v>
      </c>
      <c r="F7" s="432" t="s">
        <v>5</v>
      </c>
      <c r="G7" s="423" t="s">
        <v>6</v>
      </c>
      <c r="H7" s="423" t="s">
        <v>7</v>
      </c>
      <c r="I7" s="423" t="s">
        <v>8</v>
      </c>
      <c r="J7" s="423" t="s">
        <v>9</v>
      </c>
      <c r="K7" s="423" t="s">
        <v>10</v>
      </c>
      <c r="L7" s="423" t="s">
        <v>11</v>
      </c>
      <c r="M7" s="424" t="s">
        <v>12</v>
      </c>
      <c r="N7" s="540" t="s">
        <v>1</v>
      </c>
      <c r="O7" s="432" t="s">
        <v>2</v>
      </c>
      <c r="P7" s="432" t="s">
        <v>3</v>
      </c>
      <c r="Q7" s="432" t="s">
        <v>4</v>
      </c>
      <c r="R7" s="541" t="s">
        <v>5</v>
      </c>
      <c r="S7" s="432" t="s">
        <v>6</v>
      </c>
      <c r="T7" s="432" t="s">
        <v>7</v>
      </c>
      <c r="U7" s="432" t="s">
        <v>8</v>
      </c>
      <c r="V7" s="432" t="s">
        <v>9</v>
      </c>
      <c r="W7" s="432" t="s">
        <v>10</v>
      </c>
      <c r="X7" s="432" t="s">
        <v>11</v>
      </c>
      <c r="Y7" s="432" t="s">
        <v>12</v>
      </c>
      <c r="Z7" s="512" t="s">
        <v>1</v>
      </c>
      <c r="AA7" s="512" t="s">
        <v>2</v>
      </c>
      <c r="AB7" s="512" t="s">
        <v>276</v>
      </c>
    </row>
    <row r="8" spans="1:28" x14ac:dyDescent="0.25">
      <c r="A8" s="36" t="s">
        <v>13</v>
      </c>
      <c r="B8" s="42">
        <v>37676.639999999992</v>
      </c>
      <c r="C8" s="32">
        <f t="shared" ref="C8:L8" si="0">SUM(C9:C33)</f>
        <v>59614.509999999987</v>
      </c>
      <c r="D8" s="32">
        <f t="shared" si="0"/>
        <v>74832.249999999985</v>
      </c>
      <c r="E8" s="32">
        <f t="shared" si="0"/>
        <v>66848.63</v>
      </c>
      <c r="F8" s="32">
        <f t="shared" si="0"/>
        <v>56473.039999999986</v>
      </c>
      <c r="G8" s="32">
        <f t="shared" si="0"/>
        <v>71877.16</v>
      </c>
      <c r="H8" s="32">
        <f t="shared" si="0"/>
        <v>34965.01</v>
      </c>
      <c r="I8" s="32">
        <f t="shared" si="0"/>
        <v>33475.26</v>
      </c>
      <c r="J8" s="32">
        <f t="shared" si="0"/>
        <v>19334.100000000002</v>
      </c>
      <c r="K8" s="32">
        <f t="shared" si="0"/>
        <v>38370.370000000017</v>
      </c>
      <c r="L8" s="32">
        <f t="shared" si="0"/>
        <v>35069.769999999997</v>
      </c>
      <c r="M8" s="32">
        <f t="shared" ref="M8:S8" si="1">+SUM(M9:M33)</f>
        <v>24457.62</v>
      </c>
      <c r="N8" s="42">
        <f t="shared" si="1"/>
        <v>83256.260000000009</v>
      </c>
      <c r="O8" s="32">
        <f t="shared" si="1"/>
        <v>107268.51</v>
      </c>
      <c r="P8" s="32">
        <f t="shared" si="1"/>
        <v>88560.290000000023</v>
      </c>
      <c r="Q8" s="32">
        <f t="shared" si="1"/>
        <v>51848.349999999991</v>
      </c>
      <c r="R8" s="32">
        <f t="shared" si="1"/>
        <v>43554.41</v>
      </c>
      <c r="S8" s="32">
        <f t="shared" si="1"/>
        <v>70271.14</v>
      </c>
      <c r="T8" s="32">
        <f t="shared" ref="T8:AA8" si="2">+SUM(T9:T33)</f>
        <v>67260.62</v>
      </c>
      <c r="U8" s="32">
        <f t="shared" si="2"/>
        <v>57768.14</v>
      </c>
      <c r="V8" s="32">
        <f t="shared" si="2"/>
        <v>44605.429999999986</v>
      </c>
      <c r="W8" s="32">
        <f t="shared" si="2"/>
        <v>48097.960000000006</v>
      </c>
      <c r="X8" s="32">
        <f t="shared" si="2"/>
        <v>34755.590000000004</v>
      </c>
      <c r="Y8" s="32">
        <f t="shared" si="2"/>
        <v>32155.219999999987</v>
      </c>
      <c r="Z8" s="198">
        <f>+SUM(Z9:Z33)</f>
        <v>52776.250000000007</v>
      </c>
      <c r="AA8" s="32">
        <f t="shared" si="2"/>
        <v>77190.3</v>
      </c>
      <c r="AB8" s="194">
        <f>+IFERROR((AA8/O8-1)*100,"-")</f>
        <v>-28.040111678627767</v>
      </c>
    </row>
    <row r="9" spans="1:28" x14ac:dyDescent="0.25">
      <c r="A9" s="51" t="s">
        <v>75</v>
      </c>
      <c r="B9" s="40">
        <v>1830.07</v>
      </c>
      <c r="C9" s="28">
        <v>2121.98</v>
      </c>
      <c r="D9" s="28">
        <v>1674.84</v>
      </c>
      <c r="E9" s="28">
        <v>1580.82</v>
      </c>
      <c r="F9" s="28">
        <v>1456.22</v>
      </c>
      <c r="G9" s="28">
        <v>1531.09</v>
      </c>
      <c r="H9" s="28">
        <v>1669.74</v>
      </c>
      <c r="I9" s="28">
        <v>3380.77</v>
      </c>
      <c r="J9" s="28">
        <v>1627.12</v>
      </c>
      <c r="K9" s="28">
        <v>1688.4</v>
      </c>
      <c r="L9" s="28">
        <v>1413.77</v>
      </c>
      <c r="M9" s="28">
        <v>1572.09</v>
      </c>
      <c r="N9" s="40">
        <v>1458.53</v>
      </c>
      <c r="O9" s="33">
        <v>657.06</v>
      </c>
      <c r="P9" s="33">
        <v>993.05</v>
      </c>
      <c r="Q9" s="33">
        <v>1640.04</v>
      </c>
      <c r="R9" s="33">
        <v>1566.08</v>
      </c>
      <c r="S9" s="33">
        <v>1039.32</v>
      </c>
      <c r="T9" s="33">
        <v>953.88</v>
      </c>
      <c r="U9" s="33">
        <v>1046.82</v>
      </c>
      <c r="V9" s="33">
        <v>880.75</v>
      </c>
      <c r="W9" s="33">
        <v>1262.29</v>
      </c>
      <c r="X9" s="33">
        <v>1144.6300000000001</v>
      </c>
      <c r="Y9" s="33">
        <v>1190.5999999999999</v>
      </c>
      <c r="Z9" s="144">
        <v>1251.92</v>
      </c>
      <c r="AA9" s="33">
        <v>1608.89</v>
      </c>
      <c r="AB9" s="518">
        <f>+IFERROR((AA9/O9-1)*100,"-")</f>
        <v>144.86196085593406</v>
      </c>
    </row>
    <row r="10" spans="1:28" x14ac:dyDescent="0.25">
      <c r="A10" s="51" t="s">
        <v>224</v>
      </c>
      <c r="B10" s="278">
        <v>1166.83</v>
      </c>
      <c r="C10" s="33">
        <v>1014.72</v>
      </c>
      <c r="D10" s="33">
        <v>1222.28</v>
      </c>
      <c r="E10" s="33">
        <v>2752.02</v>
      </c>
      <c r="F10" s="33">
        <v>3279.2</v>
      </c>
      <c r="G10" s="33">
        <v>1791.01</v>
      </c>
      <c r="H10" s="33">
        <v>670.56</v>
      </c>
      <c r="I10" s="33">
        <v>1198.1099999999999</v>
      </c>
      <c r="J10" s="33">
        <v>1823.23</v>
      </c>
      <c r="K10" s="33">
        <v>1473.69</v>
      </c>
      <c r="L10" s="33">
        <v>1012.34</v>
      </c>
      <c r="M10" s="33">
        <v>982.96</v>
      </c>
      <c r="N10" s="278">
        <v>2950.38</v>
      </c>
      <c r="O10" s="33">
        <v>856.85</v>
      </c>
      <c r="P10" s="33">
        <v>3024.66</v>
      </c>
      <c r="Q10" s="33">
        <v>2539.94</v>
      </c>
      <c r="R10" s="33">
        <v>2031.67</v>
      </c>
      <c r="S10" s="33">
        <v>1569.07</v>
      </c>
      <c r="T10" s="33">
        <v>2118.41</v>
      </c>
      <c r="U10" s="33">
        <v>1559.84</v>
      </c>
      <c r="V10" s="33">
        <v>2790.25</v>
      </c>
      <c r="W10" s="33">
        <v>1307.46</v>
      </c>
      <c r="X10" s="33">
        <v>1708.4</v>
      </c>
      <c r="Y10" s="33">
        <v>1506.58</v>
      </c>
      <c r="Z10" s="144">
        <v>1686.28</v>
      </c>
      <c r="AA10" s="33">
        <v>1529.95</v>
      </c>
      <c r="AB10" s="139">
        <f>+IFERROR((AA10/O10-1)*100,"-")</f>
        <v>78.555173017447629</v>
      </c>
    </row>
    <row r="11" spans="1:28" x14ac:dyDescent="0.25">
      <c r="A11" s="51" t="s">
        <v>76</v>
      </c>
      <c r="B11" s="278">
        <v>1018.44</v>
      </c>
      <c r="C11" s="28">
        <v>1718.09</v>
      </c>
      <c r="D11" s="28">
        <v>1666.48</v>
      </c>
      <c r="E11" s="28">
        <v>2459.77</v>
      </c>
      <c r="F11" s="28">
        <v>1408.31</v>
      </c>
      <c r="G11" s="28">
        <v>1656.89</v>
      </c>
      <c r="H11" s="28">
        <v>501.67</v>
      </c>
      <c r="I11" s="28">
        <v>617.75</v>
      </c>
      <c r="J11" s="28">
        <v>36.799999999999997</v>
      </c>
      <c r="K11" s="28">
        <v>34.380000000000003</v>
      </c>
      <c r="L11" s="28">
        <v>29.32</v>
      </c>
      <c r="M11" s="28">
        <v>63.4</v>
      </c>
      <c r="N11" s="278">
        <v>139.77000000000001</v>
      </c>
      <c r="O11" s="33">
        <v>35.64</v>
      </c>
      <c r="P11" s="33">
        <v>1354.65</v>
      </c>
      <c r="Q11" s="33">
        <v>340.34</v>
      </c>
      <c r="R11" s="33">
        <v>405.1</v>
      </c>
      <c r="S11" s="33">
        <v>43.81</v>
      </c>
      <c r="T11" s="33">
        <v>81.84</v>
      </c>
      <c r="U11" s="33">
        <v>47.41</v>
      </c>
      <c r="V11" s="33">
        <v>42.19</v>
      </c>
      <c r="W11" s="33">
        <v>46.87</v>
      </c>
      <c r="X11" s="33">
        <v>78.05</v>
      </c>
      <c r="Y11" s="33">
        <v>46.52</v>
      </c>
      <c r="Z11" s="144">
        <v>0</v>
      </c>
      <c r="AA11" s="33">
        <v>28.44</v>
      </c>
      <c r="AB11" s="518">
        <f>+IFERROR((AA11/O11-1)*100,"-")</f>
        <v>-20.202020202020201</v>
      </c>
    </row>
    <row r="12" spans="1:28" x14ac:dyDescent="0.25">
      <c r="A12" s="51" t="s">
        <v>61</v>
      </c>
      <c r="B12" s="278">
        <v>18417.62</v>
      </c>
      <c r="C12" s="28">
        <v>40098.69</v>
      </c>
      <c r="D12" s="28">
        <v>37895.599999999999</v>
      </c>
      <c r="E12" s="28">
        <v>48197.99</v>
      </c>
      <c r="F12" s="28">
        <v>38358.22</v>
      </c>
      <c r="G12" s="28">
        <v>45397.51</v>
      </c>
      <c r="H12" s="28">
        <v>19469.28</v>
      </c>
      <c r="I12" s="28">
        <v>9652.32</v>
      </c>
      <c r="J12" s="28">
        <v>5955.48</v>
      </c>
      <c r="K12" s="28">
        <v>10429.68</v>
      </c>
      <c r="L12" s="28">
        <v>7772.87</v>
      </c>
      <c r="M12" s="28">
        <v>11741.49</v>
      </c>
      <c r="N12" s="278">
        <v>49240.72</v>
      </c>
      <c r="O12" s="33">
        <v>48647.37</v>
      </c>
      <c r="P12" s="33">
        <v>60454.86</v>
      </c>
      <c r="Q12" s="33">
        <v>36879.449999999997</v>
      </c>
      <c r="R12" s="33">
        <v>22498.17</v>
      </c>
      <c r="S12" s="33">
        <v>26175.55</v>
      </c>
      <c r="T12" s="33">
        <v>35844.18</v>
      </c>
      <c r="U12" s="33">
        <v>26727.63</v>
      </c>
      <c r="V12" s="33">
        <v>17822.009999999998</v>
      </c>
      <c r="W12" s="33">
        <v>16257.42</v>
      </c>
      <c r="X12" s="33">
        <v>17870.84</v>
      </c>
      <c r="Y12" s="33">
        <v>13855.88</v>
      </c>
      <c r="Z12" s="144">
        <v>12403.9</v>
      </c>
      <c r="AA12" s="33">
        <v>6817.72</v>
      </c>
      <c r="AB12" s="518">
        <f>+IFERROR((AA12/O12-1)*100,"-")</f>
        <v>-85.98542942814791</v>
      </c>
    </row>
    <row r="13" spans="1:28" x14ac:dyDescent="0.25">
      <c r="A13" s="51" t="s">
        <v>62</v>
      </c>
      <c r="B13" s="278">
        <v>404.6</v>
      </c>
      <c r="C13" s="28">
        <v>1574.84</v>
      </c>
      <c r="D13" s="28">
        <v>2106.0300000000002</v>
      </c>
      <c r="E13" s="28">
        <v>390.56</v>
      </c>
      <c r="F13" s="28">
        <v>597.37</v>
      </c>
      <c r="G13" s="28">
        <v>2059.6799999999998</v>
      </c>
      <c r="H13" s="28">
        <v>2368.69</v>
      </c>
      <c r="I13" s="28">
        <v>1129.3699999999999</v>
      </c>
      <c r="J13" s="28">
        <v>1072.03</v>
      </c>
      <c r="K13" s="28">
        <v>2741.51</v>
      </c>
      <c r="L13" s="28">
        <v>2503.7199999999998</v>
      </c>
      <c r="M13" s="28">
        <v>1699.51</v>
      </c>
      <c r="N13" s="278">
        <v>2370.6999999999998</v>
      </c>
      <c r="O13" s="33">
        <v>915.48</v>
      </c>
      <c r="P13" s="33">
        <v>2265.0700000000002</v>
      </c>
      <c r="Q13" s="33">
        <v>863</v>
      </c>
      <c r="R13" s="33">
        <v>1149.26</v>
      </c>
      <c r="S13" s="33">
        <v>336.65</v>
      </c>
      <c r="T13" s="33">
        <v>1979.91</v>
      </c>
      <c r="U13" s="33">
        <v>1961.28</v>
      </c>
      <c r="V13" s="33">
        <v>2655.74</v>
      </c>
      <c r="W13" s="33">
        <v>1911.68</v>
      </c>
      <c r="X13" s="33">
        <v>1463.34</v>
      </c>
      <c r="Y13" s="33">
        <v>1330.95</v>
      </c>
      <c r="Z13" s="144">
        <v>427.94</v>
      </c>
      <c r="AA13" s="33">
        <v>1198.1099999999999</v>
      </c>
      <c r="AB13" s="518">
        <f>+IFERROR((AA13/O13-1)*100,"-")</f>
        <v>30.872329269891186</v>
      </c>
    </row>
    <row r="14" spans="1:28" x14ac:dyDescent="0.25">
      <c r="A14" s="51" t="s">
        <v>77</v>
      </c>
      <c r="B14" s="278">
        <v>2245.6799999999998</v>
      </c>
      <c r="C14" s="28">
        <v>2849.99</v>
      </c>
      <c r="D14" s="28">
        <v>3368.64</v>
      </c>
      <c r="E14" s="28">
        <v>1863.65</v>
      </c>
      <c r="F14" s="28">
        <v>3228.91</v>
      </c>
      <c r="G14" s="28">
        <v>1643.97</v>
      </c>
      <c r="H14" s="28">
        <v>1660.64</v>
      </c>
      <c r="I14" s="28">
        <v>2160.91</v>
      </c>
      <c r="J14" s="28">
        <v>2317.4499999999998</v>
      </c>
      <c r="K14" s="28">
        <v>757.32</v>
      </c>
      <c r="L14" s="28">
        <v>2349.87</v>
      </c>
      <c r="M14" s="28">
        <v>1967.82</v>
      </c>
      <c r="N14" s="278">
        <v>0</v>
      </c>
      <c r="O14" s="33">
        <v>44.02</v>
      </c>
      <c r="P14" s="33">
        <v>1611.52</v>
      </c>
      <c r="Q14" s="33">
        <v>1979.7</v>
      </c>
      <c r="R14" s="33">
        <v>166.25</v>
      </c>
      <c r="S14" s="33">
        <v>234.93</v>
      </c>
      <c r="T14" s="33">
        <v>2176.86</v>
      </c>
      <c r="U14" s="33">
        <v>518.84</v>
      </c>
      <c r="V14" s="33">
        <v>7.31</v>
      </c>
      <c r="W14" s="33">
        <v>176.89</v>
      </c>
      <c r="X14" s="33">
        <v>1314.37</v>
      </c>
      <c r="Y14" s="33">
        <v>304.37</v>
      </c>
      <c r="Z14" s="144">
        <v>582.66999999999996</v>
      </c>
      <c r="AA14" s="33">
        <v>67.900000000000006</v>
      </c>
      <c r="AB14" s="518">
        <f>+IFERROR((AA14/O14-1)*100,"-")</f>
        <v>54.2480690595184</v>
      </c>
    </row>
    <row r="15" spans="1:28" s="264" customFormat="1" x14ac:dyDescent="0.25">
      <c r="A15" s="51" t="s">
        <v>237</v>
      </c>
      <c r="B15" s="346">
        <v>0</v>
      </c>
      <c r="C15" s="345">
        <v>0</v>
      </c>
      <c r="D15" s="345">
        <v>0</v>
      </c>
      <c r="E15" s="345">
        <v>0</v>
      </c>
      <c r="F15" s="345">
        <v>0</v>
      </c>
      <c r="G15" s="345">
        <v>0</v>
      </c>
      <c r="H15" s="345">
        <v>0</v>
      </c>
      <c r="I15" s="345">
        <v>0</v>
      </c>
      <c r="J15" s="345">
        <v>0</v>
      </c>
      <c r="K15" s="345">
        <v>0</v>
      </c>
      <c r="L15" s="345">
        <v>0</v>
      </c>
      <c r="M15" s="345">
        <v>0</v>
      </c>
      <c r="N15" s="346">
        <v>1256.58</v>
      </c>
      <c r="O15" s="33">
        <v>1228.82</v>
      </c>
      <c r="P15" s="33">
        <v>1431.77</v>
      </c>
      <c r="Q15" s="33">
        <v>642.26</v>
      </c>
      <c r="R15" s="33">
        <v>435.67</v>
      </c>
      <c r="S15" s="33">
        <v>185.64</v>
      </c>
      <c r="T15" s="33">
        <v>215.77</v>
      </c>
      <c r="U15" s="33">
        <v>311.67</v>
      </c>
      <c r="V15" s="33">
        <v>457.73</v>
      </c>
      <c r="W15" s="33">
        <v>412.34</v>
      </c>
      <c r="X15" s="33">
        <v>622.65</v>
      </c>
      <c r="Y15" s="33">
        <v>169.93</v>
      </c>
      <c r="Z15" s="144">
        <v>223.38</v>
      </c>
      <c r="AA15" s="33">
        <v>234.74</v>
      </c>
      <c r="AB15" s="519">
        <f>+IFERROR((AA15/O15-1)*100,"-")</f>
        <v>-80.897120815090901</v>
      </c>
    </row>
    <row r="16" spans="1:28" s="264" customFormat="1" x14ac:dyDescent="0.25">
      <c r="A16" s="51" t="s">
        <v>63</v>
      </c>
      <c r="B16" s="346">
        <v>0</v>
      </c>
      <c r="C16" s="345">
        <v>0</v>
      </c>
      <c r="D16" s="345">
        <v>7413.79</v>
      </c>
      <c r="E16" s="345">
        <v>795.26</v>
      </c>
      <c r="F16" s="345">
        <v>286.25</v>
      </c>
      <c r="G16" s="345">
        <v>284.32</v>
      </c>
      <c r="H16" s="345">
        <v>359.73</v>
      </c>
      <c r="I16" s="345">
        <v>173.6</v>
      </c>
      <c r="J16" s="345">
        <v>327.14</v>
      </c>
      <c r="K16" s="345">
        <v>378.84</v>
      </c>
      <c r="L16" s="345">
        <v>374.87</v>
      </c>
      <c r="M16" s="345">
        <v>352.51</v>
      </c>
      <c r="N16" s="346">
        <v>3801.49</v>
      </c>
      <c r="O16" s="33">
        <v>9410.51</v>
      </c>
      <c r="P16" s="33">
        <v>3025.03</v>
      </c>
      <c r="Q16" s="33">
        <v>0</v>
      </c>
      <c r="R16" s="33">
        <v>382.97</v>
      </c>
      <c r="S16" s="33">
        <v>456.95</v>
      </c>
      <c r="T16" s="33">
        <v>1345.65</v>
      </c>
      <c r="U16" s="33">
        <v>1253.9000000000001</v>
      </c>
      <c r="V16" s="33">
        <v>590.69000000000005</v>
      </c>
      <c r="W16" s="33">
        <v>1840.25</v>
      </c>
      <c r="X16" s="33">
        <v>324.38</v>
      </c>
      <c r="Y16" s="33">
        <v>661.43</v>
      </c>
      <c r="Z16" s="144">
        <v>6812.98</v>
      </c>
      <c r="AA16" s="33">
        <v>15547.44</v>
      </c>
      <c r="AB16" s="372">
        <f>+IFERROR((AA16/O16-1)*100,"-")</f>
        <v>65.213575034721828</v>
      </c>
    </row>
    <row r="17" spans="1:28" s="264" customFormat="1" x14ac:dyDescent="0.25">
      <c r="A17" s="51" t="s">
        <v>64</v>
      </c>
      <c r="B17" s="347">
        <v>601.28</v>
      </c>
      <c r="C17" s="345">
        <v>1238.24</v>
      </c>
      <c r="D17" s="345">
        <v>4413.1899999999996</v>
      </c>
      <c r="E17" s="345">
        <v>955.06</v>
      </c>
      <c r="F17" s="345">
        <v>1507.14</v>
      </c>
      <c r="G17" s="345">
        <v>9266.44</v>
      </c>
      <c r="H17" s="345">
        <v>1615.08</v>
      </c>
      <c r="I17" s="345">
        <v>764.79</v>
      </c>
      <c r="J17" s="345">
        <v>477.41</v>
      </c>
      <c r="K17" s="345">
        <v>4168.8599999999997</v>
      </c>
      <c r="L17" s="345">
        <v>991.72</v>
      </c>
      <c r="M17" s="345">
        <v>596.22</v>
      </c>
      <c r="N17" s="347">
        <v>563.54999999999995</v>
      </c>
      <c r="O17" s="33">
        <v>784.87</v>
      </c>
      <c r="P17" s="33">
        <v>785.13</v>
      </c>
      <c r="Q17" s="33">
        <v>740.51</v>
      </c>
      <c r="R17" s="33">
        <v>4632.82</v>
      </c>
      <c r="S17" s="33">
        <v>20957.2</v>
      </c>
      <c r="T17" s="33">
        <v>10483.620000000001</v>
      </c>
      <c r="U17" s="33">
        <v>10530.58</v>
      </c>
      <c r="V17" s="33">
        <v>6200.36</v>
      </c>
      <c r="W17" s="33">
        <v>7352.61</v>
      </c>
      <c r="X17" s="33">
        <v>2518.11</v>
      </c>
      <c r="Y17" s="33">
        <v>2986.19</v>
      </c>
      <c r="Z17" s="144">
        <v>1381.9</v>
      </c>
      <c r="AA17" s="33">
        <v>2243.21</v>
      </c>
      <c r="AB17" s="519">
        <f>+IFERROR((AA17/O17-1)*100,"-")</f>
        <v>185.80656669257331</v>
      </c>
    </row>
    <row r="18" spans="1:28" s="264" customFormat="1" x14ac:dyDescent="0.25">
      <c r="A18" s="51" t="s">
        <v>65</v>
      </c>
      <c r="B18" s="346">
        <v>305.45999999999998</v>
      </c>
      <c r="C18" s="260">
        <v>132.01</v>
      </c>
      <c r="D18" s="260">
        <v>132.19</v>
      </c>
      <c r="E18" s="260">
        <v>33.28</v>
      </c>
      <c r="F18" s="260">
        <v>83.78</v>
      </c>
      <c r="G18" s="260">
        <v>441.36</v>
      </c>
      <c r="H18" s="260">
        <v>358.28</v>
      </c>
      <c r="I18" s="260">
        <v>643.27</v>
      </c>
      <c r="J18" s="260">
        <v>256.68</v>
      </c>
      <c r="K18" s="260">
        <v>67.64</v>
      </c>
      <c r="L18" s="260">
        <v>156.74</v>
      </c>
      <c r="M18" s="260">
        <v>103.22</v>
      </c>
      <c r="N18" s="346">
        <v>92.51</v>
      </c>
      <c r="O18" s="33">
        <v>108.99</v>
      </c>
      <c r="P18" s="33">
        <v>1955.43</v>
      </c>
      <c r="Q18" s="33">
        <v>198.03</v>
      </c>
      <c r="R18" s="33">
        <v>2590.37</v>
      </c>
      <c r="S18" s="33">
        <v>5351.13</v>
      </c>
      <c r="T18" s="33">
        <v>1094.22</v>
      </c>
      <c r="U18" s="33">
        <v>1709.96</v>
      </c>
      <c r="V18" s="33">
        <v>661.53</v>
      </c>
      <c r="W18" s="33">
        <v>515.14</v>
      </c>
      <c r="X18" s="33">
        <v>257.19</v>
      </c>
      <c r="Y18" s="33">
        <v>185.78</v>
      </c>
      <c r="Z18" s="144">
        <v>327.72</v>
      </c>
      <c r="AA18" s="33">
        <v>149.59</v>
      </c>
      <c r="AB18" s="520">
        <f>+IFERROR((AA18/O18-1)*100,"-")</f>
        <v>37.251123956326282</v>
      </c>
    </row>
    <row r="19" spans="1:28" s="264" customFormat="1" x14ac:dyDescent="0.25">
      <c r="A19" s="51" t="s">
        <v>78</v>
      </c>
      <c r="B19" s="346">
        <v>0</v>
      </c>
      <c r="C19" s="260">
        <v>0</v>
      </c>
      <c r="D19" s="260">
        <v>0</v>
      </c>
      <c r="E19" s="260">
        <v>54.68</v>
      </c>
      <c r="F19" s="260">
        <v>25.34</v>
      </c>
      <c r="G19" s="260">
        <v>60.12</v>
      </c>
      <c r="H19" s="260">
        <v>90.3</v>
      </c>
      <c r="I19" s="260">
        <v>103.58</v>
      </c>
      <c r="J19" s="260">
        <v>103.59</v>
      </c>
      <c r="K19" s="260">
        <v>103.25</v>
      </c>
      <c r="L19" s="260">
        <v>110.35</v>
      </c>
      <c r="M19" s="260">
        <v>71.66</v>
      </c>
      <c r="N19" s="346">
        <v>100.48</v>
      </c>
      <c r="O19" s="33">
        <v>0</v>
      </c>
      <c r="P19" s="33">
        <v>26.12</v>
      </c>
      <c r="Q19" s="33">
        <v>0</v>
      </c>
      <c r="R19" s="33">
        <v>0</v>
      </c>
      <c r="S19" s="33">
        <v>40.33</v>
      </c>
      <c r="T19" s="33">
        <v>176.58</v>
      </c>
      <c r="U19" s="33">
        <v>32.979999999999997</v>
      </c>
      <c r="V19" s="33">
        <v>0</v>
      </c>
      <c r="W19" s="33">
        <v>28.73</v>
      </c>
      <c r="X19" s="33">
        <v>11.54</v>
      </c>
      <c r="Y19" s="33">
        <v>7.92</v>
      </c>
      <c r="Z19" s="144">
        <v>327.72</v>
      </c>
      <c r="AA19" s="33">
        <v>0</v>
      </c>
      <c r="AB19" s="520" t="str">
        <f>+IFERROR((AA19/O19-1)*100,"-")</f>
        <v>-</v>
      </c>
    </row>
    <row r="20" spans="1:28" s="264" customFormat="1" x14ac:dyDescent="0.25">
      <c r="A20" s="51" t="s">
        <v>79</v>
      </c>
      <c r="B20" s="346">
        <v>11.44</v>
      </c>
      <c r="C20" s="345">
        <v>5.09</v>
      </c>
      <c r="D20" s="345">
        <v>0</v>
      </c>
      <c r="E20" s="345">
        <v>18.46</v>
      </c>
      <c r="F20" s="345">
        <v>47.34</v>
      </c>
      <c r="G20" s="345">
        <v>85.92</v>
      </c>
      <c r="H20" s="345">
        <v>63.29</v>
      </c>
      <c r="I20" s="345">
        <v>9.69</v>
      </c>
      <c r="J20" s="345">
        <v>6.43</v>
      </c>
      <c r="K20" s="345">
        <v>0</v>
      </c>
      <c r="L20" s="345">
        <v>944.82</v>
      </c>
      <c r="M20" s="345">
        <v>0</v>
      </c>
      <c r="N20" s="346">
        <v>0</v>
      </c>
      <c r="O20" s="33">
        <v>1.58</v>
      </c>
      <c r="P20" s="33">
        <v>52.52</v>
      </c>
      <c r="Q20" s="33">
        <v>97.71</v>
      </c>
      <c r="R20" s="33">
        <v>193.28</v>
      </c>
      <c r="S20" s="33">
        <v>0</v>
      </c>
      <c r="T20" s="33">
        <v>53.39</v>
      </c>
      <c r="U20" s="33">
        <v>16.61</v>
      </c>
      <c r="V20" s="33">
        <v>0</v>
      </c>
      <c r="W20" s="33">
        <v>0</v>
      </c>
      <c r="X20" s="33">
        <v>0</v>
      </c>
      <c r="Y20" s="33">
        <v>6.05</v>
      </c>
      <c r="Z20" s="144">
        <v>0</v>
      </c>
      <c r="AA20" s="33">
        <v>0</v>
      </c>
      <c r="AB20" s="488">
        <f>+IFERROR((AA20/O20-1)*100,"-")</f>
        <v>-100</v>
      </c>
    </row>
    <row r="21" spans="1:28" s="264" customFormat="1" x14ac:dyDescent="0.25">
      <c r="A21" s="51" t="s">
        <v>80</v>
      </c>
      <c r="B21" s="346">
        <v>0</v>
      </c>
      <c r="C21" s="260">
        <v>0</v>
      </c>
      <c r="D21" s="260">
        <v>0</v>
      </c>
      <c r="E21" s="260">
        <v>0</v>
      </c>
      <c r="F21" s="260">
        <v>0</v>
      </c>
      <c r="G21" s="260">
        <v>0</v>
      </c>
      <c r="H21" s="260">
        <v>0</v>
      </c>
      <c r="I21" s="260">
        <v>0</v>
      </c>
      <c r="J21" s="260">
        <v>0</v>
      </c>
      <c r="K21" s="260">
        <v>0</v>
      </c>
      <c r="L21" s="260">
        <v>0</v>
      </c>
      <c r="M21" s="260">
        <v>0</v>
      </c>
      <c r="N21" s="346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144">
        <v>0</v>
      </c>
      <c r="AA21" s="33">
        <v>0</v>
      </c>
      <c r="AB21" s="488" t="str">
        <f>+IFERROR((AA21/O21-1)*100,"-")</f>
        <v>-</v>
      </c>
    </row>
    <row r="22" spans="1:28" s="264" customFormat="1" x14ac:dyDescent="0.25">
      <c r="A22" s="51" t="s">
        <v>69</v>
      </c>
      <c r="B22" s="346">
        <v>1298.03</v>
      </c>
      <c r="C22" s="345">
        <v>495.84</v>
      </c>
      <c r="D22" s="345">
        <v>8566.6299999999992</v>
      </c>
      <c r="E22" s="345">
        <v>2070.62</v>
      </c>
      <c r="F22" s="345">
        <v>3263.32</v>
      </c>
      <c r="G22" s="345">
        <v>4861.46</v>
      </c>
      <c r="H22" s="345">
        <v>2196.73</v>
      </c>
      <c r="I22" s="345">
        <v>6378.12</v>
      </c>
      <c r="J22" s="345">
        <v>364.26</v>
      </c>
      <c r="K22" s="345">
        <v>7468.7</v>
      </c>
      <c r="L22" s="345">
        <v>6500.71</v>
      </c>
      <c r="M22" s="345">
        <v>341.35</v>
      </c>
      <c r="N22" s="346">
        <v>10318.98</v>
      </c>
      <c r="O22" s="33">
        <v>25203.49</v>
      </c>
      <c r="P22" s="33">
        <v>5937.06</v>
      </c>
      <c r="Q22" s="33">
        <v>265.67</v>
      </c>
      <c r="R22" s="33">
        <v>1420.24</v>
      </c>
      <c r="S22" s="33">
        <v>1624.74</v>
      </c>
      <c r="T22" s="33">
        <v>1219.32</v>
      </c>
      <c r="U22" s="33">
        <v>1878.94</v>
      </c>
      <c r="V22" s="33">
        <v>549.46</v>
      </c>
      <c r="W22" s="33">
        <v>2038.4</v>
      </c>
      <c r="X22" s="33">
        <v>322.95</v>
      </c>
      <c r="Y22" s="33">
        <v>381.01</v>
      </c>
      <c r="Z22" s="144">
        <v>13171.21</v>
      </c>
      <c r="AA22" s="33">
        <v>29228.18</v>
      </c>
      <c r="AB22" s="519">
        <f>+IFERROR((AA22/O22-1)*100,"-")</f>
        <v>15.9687805141272</v>
      </c>
    </row>
    <row r="23" spans="1:28" s="264" customFormat="1" x14ac:dyDescent="0.25">
      <c r="A23" s="51" t="s">
        <v>225</v>
      </c>
      <c r="B23" s="346">
        <v>5265.02</v>
      </c>
      <c r="C23" s="260">
        <v>2553.7800000000002</v>
      </c>
      <c r="D23" s="260">
        <v>1289.43</v>
      </c>
      <c r="E23" s="260">
        <v>1297.6099999999999</v>
      </c>
      <c r="F23" s="260">
        <v>238.74</v>
      </c>
      <c r="G23" s="260">
        <v>498.2</v>
      </c>
      <c r="H23" s="260">
        <v>2054.2199999999998</v>
      </c>
      <c r="I23" s="260">
        <v>451.34</v>
      </c>
      <c r="J23" s="260">
        <v>382.37</v>
      </c>
      <c r="K23" s="260">
        <v>95.83</v>
      </c>
      <c r="L23" s="260">
        <v>538.48</v>
      </c>
      <c r="M23" s="260">
        <v>136.74</v>
      </c>
      <c r="N23" s="346">
        <v>50.62</v>
      </c>
      <c r="O23" s="33">
        <v>48.96</v>
      </c>
      <c r="P23" s="33">
        <v>76.11</v>
      </c>
      <c r="Q23" s="33">
        <v>25.94</v>
      </c>
      <c r="R23" s="33">
        <v>233.37</v>
      </c>
      <c r="S23" s="33">
        <v>671.63</v>
      </c>
      <c r="T23" s="33">
        <v>74.17</v>
      </c>
      <c r="U23" s="33">
        <v>756.95</v>
      </c>
      <c r="V23" s="33">
        <v>336.62</v>
      </c>
      <c r="W23" s="33">
        <v>226.48</v>
      </c>
      <c r="X23" s="33">
        <v>43.82</v>
      </c>
      <c r="Y23" s="33">
        <v>63.21</v>
      </c>
      <c r="Z23" s="144">
        <v>105.07</v>
      </c>
      <c r="AA23" s="33">
        <v>42</v>
      </c>
      <c r="AB23" s="488">
        <f>+IFERROR((AA23/O23-1)*100,"-")</f>
        <v>-14.215686274509808</v>
      </c>
    </row>
    <row r="24" spans="1:28" s="264" customFormat="1" x14ac:dyDescent="0.25">
      <c r="A24" s="51" t="s">
        <v>81</v>
      </c>
      <c r="B24" s="346">
        <v>0</v>
      </c>
      <c r="C24" s="260">
        <v>0</v>
      </c>
      <c r="D24" s="260">
        <v>0</v>
      </c>
      <c r="E24" s="260">
        <v>0</v>
      </c>
      <c r="F24" s="260">
        <v>0</v>
      </c>
      <c r="G24" s="260">
        <v>0</v>
      </c>
      <c r="H24" s="260">
        <v>0</v>
      </c>
      <c r="I24" s="260">
        <v>0</v>
      </c>
      <c r="J24" s="260">
        <v>0</v>
      </c>
      <c r="K24" s="260">
        <v>0</v>
      </c>
      <c r="L24" s="260">
        <v>0</v>
      </c>
      <c r="M24" s="260">
        <v>0</v>
      </c>
      <c r="N24" s="346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144">
        <v>0</v>
      </c>
      <c r="AA24" s="33">
        <v>0</v>
      </c>
      <c r="AB24" s="488" t="str">
        <f>+IFERROR((AA24/O24-1)*100,"-")</f>
        <v>-</v>
      </c>
    </row>
    <row r="25" spans="1:28" s="264" customFormat="1" x14ac:dyDescent="0.25">
      <c r="A25" s="51" t="s">
        <v>70</v>
      </c>
      <c r="B25" s="346">
        <v>282.39</v>
      </c>
      <c r="C25" s="345">
        <v>213.19</v>
      </c>
      <c r="D25" s="345">
        <v>281.48</v>
      </c>
      <c r="E25" s="345">
        <v>144.81</v>
      </c>
      <c r="F25" s="345">
        <v>49.27</v>
      </c>
      <c r="G25" s="345">
        <v>266.95999999999998</v>
      </c>
      <c r="H25" s="345">
        <v>580.15</v>
      </c>
      <c r="I25" s="345">
        <v>738.49</v>
      </c>
      <c r="J25" s="345">
        <v>1338.04</v>
      </c>
      <c r="K25" s="345">
        <v>3275.22</v>
      </c>
      <c r="L25" s="345">
        <v>1145.75</v>
      </c>
      <c r="M25" s="345">
        <v>406.71</v>
      </c>
      <c r="N25" s="346">
        <v>235.11</v>
      </c>
      <c r="O25" s="33">
        <v>12202.69</v>
      </c>
      <c r="P25" s="33">
        <v>4240.6099999999997</v>
      </c>
      <c r="Q25" s="33">
        <v>2714.32</v>
      </c>
      <c r="R25" s="33">
        <v>1940.39</v>
      </c>
      <c r="S25" s="33">
        <v>1972.37</v>
      </c>
      <c r="T25" s="33">
        <v>3512.12</v>
      </c>
      <c r="U25" s="33">
        <v>2998.68</v>
      </c>
      <c r="V25" s="33">
        <v>5422.31</v>
      </c>
      <c r="W25" s="33">
        <v>8935.7900000000009</v>
      </c>
      <c r="X25" s="33">
        <v>1510.92</v>
      </c>
      <c r="Y25" s="33">
        <v>2521.91</v>
      </c>
      <c r="Z25" s="144">
        <v>2571.66</v>
      </c>
      <c r="AA25" s="33">
        <v>2471.8000000000002</v>
      </c>
      <c r="AB25" s="519">
        <f>+IFERROR((AA25/O25-1)*100,"-")</f>
        <v>-79.743810586026527</v>
      </c>
    </row>
    <row r="26" spans="1:28" s="264" customFormat="1" x14ac:dyDescent="0.25">
      <c r="A26" s="51" t="s">
        <v>82</v>
      </c>
      <c r="B26" s="346">
        <v>0</v>
      </c>
      <c r="C26" s="260">
        <v>0</v>
      </c>
      <c r="D26" s="260">
        <v>1299.22</v>
      </c>
      <c r="E26" s="260">
        <v>0</v>
      </c>
      <c r="F26" s="260">
        <v>0</v>
      </c>
      <c r="G26" s="260">
        <v>0</v>
      </c>
      <c r="H26" s="260">
        <v>0</v>
      </c>
      <c r="I26" s="260">
        <v>0</v>
      </c>
      <c r="J26" s="260">
        <v>0</v>
      </c>
      <c r="K26" s="260">
        <v>186.33</v>
      </c>
      <c r="L26" s="260">
        <v>3133.18</v>
      </c>
      <c r="M26" s="260">
        <v>0</v>
      </c>
      <c r="N26" s="346">
        <v>0</v>
      </c>
      <c r="O26" s="33">
        <v>338.43</v>
      </c>
      <c r="P26" s="33">
        <v>6.21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144">
        <v>0</v>
      </c>
      <c r="AA26" s="33">
        <v>12115.69</v>
      </c>
      <c r="AB26" s="488">
        <f>+IFERROR((AA26/O26-1)*100,"-")</f>
        <v>3479.9692698637828</v>
      </c>
    </row>
    <row r="27" spans="1:28" s="264" customFormat="1" x14ac:dyDescent="0.25">
      <c r="A27" s="51" t="s">
        <v>238</v>
      </c>
      <c r="B27" s="346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346">
        <v>2987.76</v>
      </c>
      <c r="O27" s="33">
        <v>941.16</v>
      </c>
      <c r="P27" s="33">
        <v>1.58</v>
      </c>
      <c r="Q27" s="33">
        <v>20.45</v>
      </c>
      <c r="R27" s="33">
        <v>1.77</v>
      </c>
      <c r="S27" s="33">
        <v>47.79</v>
      </c>
      <c r="T27" s="33">
        <v>30.6</v>
      </c>
      <c r="U27" s="33">
        <v>48.75</v>
      </c>
      <c r="V27" s="33">
        <v>51.11</v>
      </c>
      <c r="W27" s="33">
        <v>71.459999999999994</v>
      </c>
      <c r="X27" s="33">
        <v>5.28</v>
      </c>
      <c r="Y27" s="33">
        <v>3.48</v>
      </c>
      <c r="Z27" s="144">
        <v>30.38</v>
      </c>
      <c r="AA27" s="33">
        <v>2.59</v>
      </c>
      <c r="AB27" s="488">
        <f>+IFERROR((AA27/O27-1)*100,"-")</f>
        <v>-99.724807684134475</v>
      </c>
    </row>
    <row r="28" spans="1:28" s="264" customFormat="1" x14ac:dyDescent="0.25">
      <c r="A28" s="51" t="s">
        <v>83</v>
      </c>
      <c r="B28" s="346">
        <v>13.8</v>
      </c>
      <c r="C28" s="345">
        <v>149</v>
      </c>
      <c r="D28" s="345">
        <v>0</v>
      </c>
      <c r="E28" s="345">
        <v>4.68</v>
      </c>
      <c r="F28" s="345">
        <v>6.82</v>
      </c>
      <c r="G28" s="345">
        <v>12.8</v>
      </c>
      <c r="H28" s="345">
        <v>18.73</v>
      </c>
      <c r="I28" s="345">
        <v>1628.2</v>
      </c>
      <c r="J28" s="345">
        <v>165.52</v>
      </c>
      <c r="K28" s="345">
        <v>817.69</v>
      </c>
      <c r="L28" s="345">
        <v>40.44</v>
      </c>
      <c r="M28" s="345">
        <v>334.91</v>
      </c>
      <c r="N28" s="346">
        <v>394</v>
      </c>
      <c r="O28" s="33">
        <v>83.53</v>
      </c>
      <c r="P28" s="33">
        <v>0.99</v>
      </c>
      <c r="Q28" s="33">
        <v>84.69</v>
      </c>
      <c r="R28" s="33">
        <v>356.41</v>
      </c>
      <c r="S28" s="33">
        <v>390.6</v>
      </c>
      <c r="T28" s="33">
        <v>350.54</v>
      </c>
      <c r="U28" s="33">
        <v>167.77</v>
      </c>
      <c r="V28" s="33">
        <v>66.37</v>
      </c>
      <c r="W28" s="33">
        <v>115.58</v>
      </c>
      <c r="X28" s="33">
        <v>56.73</v>
      </c>
      <c r="Y28" s="33">
        <v>158.25</v>
      </c>
      <c r="Z28" s="144">
        <v>3411.37</v>
      </c>
      <c r="AA28" s="33">
        <v>100.87</v>
      </c>
      <c r="AB28" s="488">
        <f>+IFERROR((AA28/O28-1)*100,"-")</f>
        <v>20.759008739375084</v>
      </c>
    </row>
    <row r="29" spans="1:28" x14ac:dyDescent="0.25">
      <c r="A29" s="51" t="s">
        <v>84</v>
      </c>
      <c r="B29" s="278">
        <v>993.89</v>
      </c>
      <c r="C29" s="28">
        <v>414</v>
      </c>
      <c r="D29" s="28">
        <v>213.53</v>
      </c>
      <c r="E29" s="28">
        <v>197.11</v>
      </c>
      <c r="F29" s="28">
        <v>136.26</v>
      </c>
      <c r="G29" s="28">
        <v>230.14</v>
      </c>
      <c r="H29" s="28">
        <v>32.72</v>
      </c>
      <c r="I29" s="28">
        <v>360.26</v>
      </c>
      <c r="J29" s="28">
        <v>257.17</v>
      </c>
      <c r="K29" s="28">
        <v>2075.25</v>
      </c>
      <c r="L29" s="28">
        <v>1696.93</v>
      </c>
      <c r="M29" s="28">
        <v>683.59</v>
      </c>
      <c r="N29" s="278">
        <v>742.16</v>
      </c>
      <c r="O29" s="33">
        <v>108.54</v>
      </c>
      <c r="P29" s="33">
        <v>201.2</v>
      </c>
      <c r="Q29" s="33">
        <v>1143.6300000000001</v>
      </c>
      <c r="R29" s="33">
        <v>1134.08</v>
      </c>
      <c r="S29" s="33">
        <v>3598.74</v>
      </c>
      <c r="T29" s="33">
        <v>2049.66</v>
      </c>
      <c r="U29" s="33">
        <v>2342.4</v>
      </c>
      <c r="V29" s="33">
        <v>4173.2299999999996</v>
      </c>
      <c r="W29" s="33">
        <v>1446.66</v>
      </c>
      <c r="X29" s="33">
        <v>1699.84</v>
      </c>
      <c r="Y29" s="33">
        <v>2239.23</v>
      </c>
      <c r="Z29" s="144">
        <v>3007.29</v>
      </c>
      <c r="AA29" s="33">
        <v>1145.52</v>
      </c>
      <c r="AB29" s="518">
        <f>+IFERROR((AA29/O29-1)*100,"-")</f>
        <v>955.38971807628513</v>
      </c>
    </row>
    <row r="30" spans="1:28" x14ac:dyDescent="0.25">
      <c r="A30" s="51" t="s">
        <v>202</v>
      </c>
      <c r="B30" s="278">
        <v>184.46</v>
      </c>
      <c r="C30" s="28">
        <v>48.13</v>
      </c>
      <c r="D30" s="28">
        <v>0</v>
      </c>
      <c r="E30" s="28">
        <v>0</v>
      </c>
      <c r="F30" s="28">
        <v>0</v>
      </c>
      <c r="G30" s="28">
        <v>1.36</v>
      </c>
      <c r="H30" s="28">
        <v>7.61</v>
      </c>
      <c r="I30" s="28">
        <v>3.39</v>
      </c>
      <c r="J30" s="28">
        <v>0</v>
      </c>
      <c r="K30" s="28">
        <v>49.87</v>
      </c>
      <c r="L30" s="28">
        <v>120.53</v>
      </c>
      <c r="M30" s="28">
        <v>166.3</v>
      </c>
      <c r="N30" s="278">
        <v>250.08</v>
      </c>
      <c r="O30" s="33">
        <v>54.09</v>
      </c>
      <c r="P30" s="33">
        <v>0</v>
      </c>
      <c r="Q30" s="33">
        <v>0</v>
      </c>
      <c r="R30" s="33">
        <v>8.0500000000000007</v>
      </c>
      <c r="S30" s="33">
        <v>45.65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18.82</v>
      </c>
      <c r="Z30" s="144">
        <v>13.74</v>
      </c>
      <c r="AA30" s="33">
        <v>0</v>
      </c>
      <c r="AB30" s="139">
        <f>+IFERROR((AA30/O30-1)*100,"-")</f>
        <v>-100</v>
      </c>
    </row>
    <row r="31" spans="1:28" x14ac:dyDescent="0.25">
      <c r="A31" s="51" t="s">
        <v>71</v>
      </c>
      <c r="B31" s="278">
        <v>993.09</v>
      </c>
      <c r="C31" s="28">
        <v>1767.99</v>
      </c>
      <c r="D31" s="28">
        <v>353.99</v>
      </c>
      <c r="E31" s="28">
        <v>52.41</v>
      </c>
      <c r="F31" s="28">
        <v>127.04</v>
      </c>
      <c r="G31" s="28">
        <v>300.7</v>
      </c>
      <c r="H31" s="28">
        <v>252.56</v>
      </c>
      <c r="I31" s="28">
        <v>1831.63</v>
      </c>
      <c r="J31" s="28">
        <v>47.93</v>
      </c>
      <c r="K31" s="28">
        <v>93.8</v>
      </c>
      <c r="L31" s="28">
        <v>407.68</v>
      </c>
      <c r="M31" s="28">
        <v>501.37</v>
      </c>
      <c r="N31" s="278">
        <v>707.71</v>
      </c>
      <c r="O31" s="33">
        <v>137.81</v>
      </c>
      <c r="P31" s="33">
        <v>4.8899999999999997</v>
      </c>
      <c r="Q31" s="33">
        <v>34.590000000000003</v>
      </c>
      <c r="R31" s="33">
        <v>18.86</v>
      </c>
      <c r="S31" s="33">
        <v>346.53</v>
      </c>
      <c r="T31" s="33">
        <v>335.34</v>
      </c>
      <c r="U31" s="33">
        <v>68.97</v>
      </c>
      <c r="V31" s="33">
        <v>25.71</v>
      </c>
      <c r="W31" s="33">
        <v>181.82</v>
      </c>
      <c r="X31" s="33">
        <v>169.37</v>
      </c>
      <c r="Y31" s="33">
        <v>198.21</v>
      </c>
      <c r="Z31" s="144">
        <v>160.54</v>
      </c>
      <c r="AA31" s="33">
        <v>7.91</v>
      </c>
      <c r="AB31" s="518">
        <f>+IFERROR((AA31/O31-1)*100,"-")</f>
        <v>-94.260213337203396</v>
      </c>
    </row>
    <row r="32" spans="1:28" x14ac:dyDescent="0.25">
      <c r="A32" s="51" t="s">
        <v>229</v>
      </c>
      <c r="B32" s="278">
        <v>108.15</v>
      </c>
      <c r="C32" s="28">
        <v>109.95</v>
      </c>
      <c r="D32" s="28">
        <v>0</v>
      </c>
      <c r="E32" s="28">
        <v>0</v>
      </c>
      <c r="F32" s="28">
        <v>6.18</v>
      </c>
      <c r="G32" s="28">
        <v>411.45</v>
      </c>
      <c r="H32" s="28">
        <v>69.77</v>
      </c>
      <c r="I32" s="28">
        <v>185.81</v>
      </c>
      <c r="J32" s="28">
        <v>5.25</v>
      </c>
      <c r="K32" s="28">
        <v>19.18</v>
      </c>
      <c r="L32" s="28">
        <v>66.569999999999993</v>
      </c>
      <c r="M32" s="28">
        <v>86.81</v>
      </c>
      <c r="N32" s="278">
        <v>136.91999999999999</v>
      </c>
      <c r="O32" s="33">
        <v>16.04</v>
      </c>
      <c r="P32" s="33">
        <v>10.48</v>
      </c>
      <c r="Q32" s="33">
        <v>34.33</v>
      </c>
      <c r="R32" s="33">
        <v>30.76</v>
      </c>
      <c r="S32" s="33">
        <v>493.89</v>
      </c>
      <c r="T32" s="33">
        <v>485.91</v>
      </c>
      <c r="U32" s="33">
        <v>962.45</v>
      </c>
      <c r="V32" s="33">
        <v>93.84</v>
      </c>
      <c r="W32" s="33">
        <v>94.52</v>
      </c>
      <c r="X32" s="33">
        <v>300.11</v>
      </c>
      <c r="Y32" s="33">
        <v>314.14</v>
      </c>
      <c r="Z32" s="144">
        <v>180.53</v>
      </c>
      <c r="AA32" s="33">
        <v>30.41</v>
      </c>
      <c r="AB32" s="139">
        <f>+IFERROR((AA32/O32-1)*100,"-")</f>
        <v>89.588528678304243</v>
      </c>
    </row>
    <row r="33" spans="1:28" x14ac:dyDescent="0.25">
      <c r="A33" s="47" t="s">
        <v>73</v>
      </c>
      <c r="B33" s="279">
        <v>2536.39</v>
      </c>
      <c r="C33" s="62">
        <v>3108.98</v>
      </c>
      <c r="D33" s="62">
        <v>2934.93</v>
      </c>
      <c r="E33" s="62">
        <v>3979.84</v>
      </c>
      <c r="F33" s="62">
        <v>2367.33</v>
      </c>
      <c r="G33" s="62">
        <v>1075.78</v>
      </c>
      <c r="H33" s="62">
        <v>925.26</v>
      </c>
      <c r="I33" s="62">
        <v>2063.86</v>
      </c>
      <c r="J33" s="62">
        <v>2770.2</v>
      </c>
      <c r="K33" s="62">
        <v>2444.9299999999998</v>
      </c>
      <c r="L33" s="62">
        <v>3759.11</v>
      </c>
      <c r="M33" s="62">
        <v>2648.96</v>
      </c>
      <c r="N33" s="279">
        <v>5458.21</v>
      </c>
      <c r="O33" s="386">
        <v>5442.58</v>
      </c>
      <c r="P33" s="386">
        <v>1101.3499999999999</v>
      </c>
      <c r="Q33" s="386">
        <v>1603.75</v>
      </c>
      <c r="R33" s="386">
        <v>2358.84</v>
      </c>
      <c r="S33" s="386">
        <v>4688.62</v>
      </c>
      <c r="T33" s="386">
        <v>2678.65</v>
      </c>
      <c r="U33" s="386">
        <v>2825.71</v>
      </c>
      <c r="V33" s="386">
        <v>1778.22</v>
      </c>
      <c r="W33" s="386">
        <v>3875.57</v>
      </c>
      <c r="X33" s="386">
        <v>3333.07</v>
      </c>
      <c r="Y33" s="386">
        <v>4004.76</v>
      </c>
      <c r="Z33" s="145">
        <v>4698.05</v>
      </c>
      <c r="AA33" s="146">
        <v>2619.34</v>
      </c>
      <c r="AB33" s="521">
        <f>+IFERROR((AA33/O33-1)*100,"-")</f>
        <v>-51.873192493266053</v>
      </c>
    </row>
    <row r="34" spans="1:28" x14ac:dyDescent="0.25">
      <c r="A34" s="2" t="s">
        <v>23</v>
      </c>
    </row>
    <row r="35" spans="1:28" x14ac:dyDescent="0.25">
      <c r="A35" s="2" t="s">
        <v>24</v>
      </c>
      <c r="B35" s="299"/>
      <c r="N35" s="209"/>
    </row>
    <row r="36" spans="1:28" x14ac:dyDescent="0.25">
      <c r="A36" s="3" t="s">
        <v>207</v>
      </c>
      <c r="B36" s="299"/>
      <c r="N36" s="209"/>
    </row>
    <row r="37" spans="1:28" x14ac:dyDescent="0.25">
      <c r="B37" s="299"/>
      <c r="N37" s="209"/>
    </row>
    <row r="38" spans="1:28" x14ac:dyDescent="0.25">
      <c r="B38" s="299"/>
      <c r="N38" s="209"/>
    </row>
  </sheetData>
  <mergeCells count="4">
    <mergeCell ref="Z6:AB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showGridLines="0" zoomScale="70" zoomScaleNormal="7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AB9" sqref="AB9"/>
    </sheetView>
  </sheetViews>
  <sheetFormatPr baseColWidth="10" defaultRowHeight="15" x14ac:dyDescent="0.25"/>
  <cols>
    <col min="1" max="1" width="15.42578125" customWidth="1"/>
    <col min="2" max="3" width="13.85546875" customWidth="1"/>
    <col min="4" max="12" width="13.85546875" style="299" customWidth="1"/>
    <col min="13" max="13" width="14.7109375" style="299" bestFit="1" customWidth="1"/>
    <col min="14" max="17" width="13" style="299" customWidth="1"/>
    <col min="18" max="18" width="15.140625" style="299" bestFit="1" customWidth="1"/>
    <col min="19" max="27" width="13" style="299" customWidth="1"/>
    <col min="28" max="28" width="12.85546875" bestFit="1" customWidth="1"/>
    <col min="29" max="29" width="12.42578125" bestFit="1" customWidth="1"/>
    <col min="30" max="30" width="16.140625" bestFit="1" customWidth="1"/>
  </cols>
  <sheetData>
    <row r="1" spans="1:31" x14ac:dyDescent="0.25">
      <c r="A1" s="29" t="s">
        <v>199</v>
      </c>
    </row>
    <row r="2" spans="1:31" x14ac:dyDescent="0.25">
      <c r="A2" s="29"/>
    </row>
    <row r="3" spans="1:31" x14ac:dyDescent="0.25">
      <c r="A3" s="14" t="s">
        <v>85</v>
      </c>
    </row>
    <row r="4" spans="1:31" ht="15" customHeight="1" x14ac:dyDescent="0.25">
      <c r="A4" s="55" t="s">
        <v>250</v>
      </c>
    </row>
    <row r="5" spans="1:31" x14ac:dyDescent="0.25">
      <c r="A5" s="55" t="s">
        <v>211</v>
      </c>
      <c r="AB5" s="209"/>
    </row>
    <row r="6" spans="1:31" x14ac:dyDescent="0.25">
      <c r="A6" s="581" t="s">
        <v>26</v>
      </c>
      <c r="B6" s="565">
        <v>2018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  <c r="M6" s="565"/>
      <c r="N6" s="567">
        <v>2019</v>
      </c>
      <c r="O6" s="574"/>
      <c r="P6" s="574"/>
      <c r="Q6" s="574"/>
      <c r="R6" s="574"/>
      <c r="S6" s="574"/>
      <c r="T6" s="574"/>
      <c r="U6" s="574"/>
      <c r="V6" s="574"/>
      <c r="W6" s="574"/>
      <c r="X6" s="574"/>
      <c r="Y6" s="580"/>
      <c r="Z6" s="556">
        <v>2020</v>
      </c>
      <c r="AA6" s="557"/>
      <c r="AB6" s="558"/>
      <c r="AE6" s="209"/>
    </row>
    <row r="7" spans="1:31" ht="25.5" x14ac:dyDescent="0.25">
      <c r="A7" s="581"/>
      <c r="B7" s="434" t="s">
        <v>1</v>
      </c>
      <c r="C7" s="435" t="s">
        <v>2</v>
      </c>
      <c r="D7" s="434" t="s">
        <v>3</v>
      </c>
      <c r="E7" s="436" t="s">
        <v>4</v>
      </c>
      <c r="F7" s="436" t="s">
        <v>5</v>
      </c>
      <c r="G7" s="436" t="s">
        <v>6</v>
      </c>
      <c r="H7" s="436" t="s">
        <v>7</v>
      </c>
      <c r="I7" s="436" t="s">
        <v>8</v>
      </c>
      <c r="J7" s="436" t="s">
        <v>9</v>
      </c>
      <c r="K7" s="436" t="s">
        <v>10</v>
      </c>
      <c r="L7" s="436" t="s">
        <v>11</v>
      </c>
      <c r="M7" s="436" t="s">
        <v>12</v>
      </c>
      <c r="N7" s="426" t="s">
        <v>1</v>
      </c>
      <c r="O7" s="426" t="s">
        <v>2</v>
      </c>
      <c r="P7" s="432" t="s">
        <v>3</v>
      </c>
      <c r="Q7" s="426" t="s">
        <v>4</v>
      </c>
      <c r="R7" s="541" t="s">
        <v>5</v>
      </c>
      <c r="S7" s="432" t="s">
        <v>6</v>
      </c>
      <c r="T7" s="432" t="s">
        <v>7</v>
      </c>
      <c r="U7" s="432" t="s">
        <v>8</v>
      </c>
      <c r="V7" s="432" t="s">
        <v>9</v>
      </c>
      <c r="W7" s="432" t="s">
        <v>10</v>
      </c>
      <c r="X7" s="432" t="s">
        <v>11</v>
      </c>
      <c r="Y7" s="432" t="s">
        <v>12</v>
      </c>
      <c r="Z7" s="512" t="s">
        <v>1</v>
      </c>
      <c r="AA7" s="512" t="s">
        <v>2</v>
      </c>
      <c r="AB7" s="512" t="s">
        <v>276</v>
      </c>
      <c r="AC7" s="208"/>
    </row>
    <row r="8" spans="1:31" x14ac:dyDescent="0.25">
      <c r="A8" s="63" t="s">
        <v>13</v>
      </c>
      <c r="B8" s="232">
        <f t="shared" ref="B8:F8" si="0">SUM(B27,B34)</f>
        <v>686332.72000000009</v>
      </c>
      <c r="C8" s="232">
        <f t="shared" si="0"/>
        <v>74769.22</v>
      </c>
      <c r="D8" s="232">
        <f t="shared" si="0"/>
        <v>21319.34</v>
      </c>
      <c r="E8" s="232">
        <f t="shared" si="0"/>
        <v>1092607.77</v>
      </c>
      <c r="F8" s="232">
        <f t="shared" si="0"/>
        <v>1643985.4499999997</v>
      </c>
      <c r="G8" s="313">
        <f>SUM(G27,G34)</f>
        <v>567344.26</v>
      </c>
      <c r="H8" s="320">
        <v>60152.7</v>
      </c>
      <c r="I8" s="320">
        <v>1383</v>
      </c>
      <c r="J8" s="66">
        <f>SUM(J27,J34)</f>
        <v>0</v>
      </c>
      <c r="K8" s="66">
        <f>SUM(K27,K34)</f>
        <v>5520.1</v>
      </c>
      <c r="L8" s="66">
        <f>SUM(L27,L34)</f>
        <v>866913.26</v>
      </c>
      <c r="M8" s="66">
        <f>SUM(M27,M34)</f>
        <v>1033596.4099999999</v>
      </c>
      <c r="N8" s="65">
        <f t="shared" ref="N8:S8" si="1">+N27+N34</f>
        <v>301845.40000000002</v>
      </c>
      <c r="O8" s="66">
        <f t="shared" si="1"/>
        <v>32904.71</v>
      </c>
      <c r="P8" s="66">
        <f t="shared" si="1"/>
        <v>0</v>
      </c>
      <c r="Q8" s="66">
        <f t="shared" si="1"/>
        <v>110964.87</v>
      </c>
      <c r="R8" s="66">
        <f t="shared" si="1"/>
        <v>1049268.44</v>
      </c>
      <c r="S8" s="66">
        <f t="shared" si="1"/>
        <v>679153.55</v>
      </c>
      <c r="T8" s="66">
        <f t="shared" ref="T8:AA8" si="2">+T27+T34</f>
        <v>200052.64</v>
      </c>
      <c r="U8" s="66">
        <f t="shared" si="2"/>
        <v>3507.52</v>
      </c>
      <c r="V8" s="66">
        <f t="shared" si="2"/>
        <v>69.98</v>
      </c>
      <c r="W8" s="66">
        <f t="shared" si="2"/>
        <v>2102.3200000000002</v>
      </c>
      <c r="X8" s="66">
        <f t="shared" si="2"/>
        <v>701837.33</v>
      </c>
      <c r="Y8" s="66">
        <f t="shared" si="2"/>
        <v>297569.43999999994</v>
      </c>
      <c r="Z8" s="234">
        <f t="shared" si="2"/>
        <v>5220.5</v>
      </c>
      <c r="AA8" s="66">
        <f t="shared" si="2"/>
        <v>0</v>
      </c>
      <c r="AB8" s="148">
        <f>+IFERROR((AA8/O8-1)*100,"-")</f>
        <v>-100</v>
      </c>
    </row>
    <row r="9" spans="1:31" x14ac:dyDescent="0.25">
      <c r="A9" s="64" t="s">
        <v>86</v>
      </c>
      <c r="B9" s="12">
        <f t="shared" ref="B9:H9" si="3">SUM(B10:B17)</f>
        <v>552284.93000000005</v>
      </c>
      <c r="C9" s="12">
        <f t="shared" si="3"/>
        <v>0</v>
      </c>
      <c r="D9" s="12">
        <f t="shared" si="3"/>
        <v>1949.98</v>
      </c>
      <c r="E9" s="12">
        <f t="shared" si="3"/>
        <v>631109.16</v>
      </c>
      <c r="F9" s="12">
        <f t="shared" si="3"/>
        <v>849345.43</v>
      </c>
      <c r="G9" s="12">
        <f t="shared" si="3"/>
        <v>241714.53999999998</v>
      </c>
      <c r="H9" s="12">
        <f t="shared" si="3"/>
        <v>0</v>
      </c>
      <c r="I9" s="12">
        <v>0</v>
      </c>
      <c r="J9" s="12">
        <f>SUM(J10:J17)</f>
        <v>0</v>
      </c>
      <c r="K9" s="12">
        <f>SUM(K10:K17)</f>
        <v>0</v>
      </c>
      <c r="L9" s="12">
        <f>SUM(L10:L17)</f>
        <v>485597.14</v>
      </c>
      <c r="M9" s="12">
        <f>SUM(M10:M17)</f>
        <v>564300.91</v>
      </c>
      <c r="N9" s="67">
        <f t="shared" ref="N9:S9" si="4">+SUM(N10:N17)</f>
        <v>131479.63</v>
      </c>
      <c r="O9" s="12">
        <f t="shared" si="4"/>
        <v>0</v>
      </c>
      <c r="P9" s="12">
        <f t="shared" si="4"/>
        <v>0</v>
      </c>
      <c r="Q9" s="12">
        <f t="shared" si="4"/>
        <v>48286.33</v>
      </c>
      <c r="R9" s="12">
        <f t="shared" si="4"/>
        <v>558256.28</v>
      </c>
      <c r="S9" s="12">
        <f t="shared" si="4"/>
        <v>412221.93000000005</v>
      </c>
      <c r="T9" s="12">
        <f t="shared" ref="T9:AA9" si="5">+SUM(T10:T17)</f>
        <v>199458.14</v>
      </c>
      <c r="U9" s="12">
        <f t="shared" si="5"/>
        <v>619.21</v>
      </c>
      <c r="V9" s="12">
        <f t="shared" si="5"/>
        <v>69.98</v>
      </c>
      <c r="W9" s="12">
        <f t="shared" si="5"/>
        <v>0</v>
      </c>
      <c r="X9" s="12">
        <f t="shared" si="5"/>
        <v>574953.42999999993</v>
      </c>
      <c r="Y9" s="12">
        <f t="shared" si="5"/>
        <v>159953.37</v>
      </c>
      <c r="Z9" s="129">
        <f t="shared" si="5"/>
        <v>5220.5</v>
      </c>
      <c r="AA9" s="12">
        <f t="shared" si="5"/>
        <v>0</v>
      </c>
      <c r="AB9" s="522" t="str">
        <f>+IFERROR((AA9/O9-1)*100,"-")</f>
        <v>-</v>
      </c>
    </row>
    <row r="10" spans="1:31" x14ac:dyDescent="0.25">
      <c r="A10" s="51" t="s">
        <v>61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40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144">
        <v>0</v>
      </c>
      <c r="AA10" s="33">
        <v>0</v>
      </c>
      <c r="AB10" s="139" t="str">
        <f>+IFERROR((AA10/O10-1)*100,"-")</f>
        <v>-</v>
      </c>
      <c r="AC10" s="209"/>
    </row>
    <row r="11" spans="1:31" x14ac:dyDescent="0.25">
      <c r="A11" s="51" t="s">
        <v>62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40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144">
        <v>0</v>
      </c>
      <c r="AA11" s="33">
        <v>0</v>
      </c>
      <c r="AB11" s="139" t="str">
        <f>+IFERROR((AA11/O11-1)*100,"-")</f>
        <v>-</v>
      </c>
    </row>
    <row r="12" spans="1:31" x14ac:dyDescent="0.25">
      <c r="A12" s="51" t="s">
        <v>87</v>
      </c>
      <c r="B12" s="33">
        <v>20050.5</v>
      </c>
      <c r="C12" s="33">
        <v>0</v>
      </c>
      <c r="D12" s="33">
        <v>0</v>
      </c>
      <c r="E12" s="33">
        <v>40717.629999999997</v>
      </c>
      <c r="F12" s="33">
        <v>43837.55</v>
      </c>
      <c r="G12" s="251">
        <v>25530.47</v>
      </c>
      <c r="H12" s="33">
        <v>0</v>
      </c>
      <c r="I12" s="33">
        <v>0</v>
      </c>
      <c r="J12" s="33">
        <v>0</v>
      </c>
      <c r="K12" s="33">
        <v>0</v>
      </c>
      <c r="L12" s="33">
        <v>11517.34</v>
      </c>
      <c r="M12" s="33">
        <v>13485.75</v>
      </c>
      <c r="N12" s="40">
        <v>0</v>
      </c>
      <c r="O12" s="33">
        <v>0</v>
      </c>
      <c r="P12" s="33">
        <v>0</v>
      </c>
      <c r="Q12" s="33">
        <v>1611.2</v>
      </c>
      <c r="R12" s="33">
        <v>26101.02</v>
      </c>
      <c r="S12" s="33">
        <v>62069.42</v>
      </c>
      <c r="T12" s="33">
        <v>40027.730000000003</v>
      </c>
      <c r="U12" s="33">
        <v>0</v>
      </c>
      <c r="V12" s="33">
        <v>0</v>
      </c>
      <c r="W12" s="33">
        <v>0</v>
      </c>
      <c r="X12" s="33">
        <v>3176.89</v>
      </c>
      <c r="Y12" s="33">
        <v>7357.77</v>
      </c>
      <c r="Z12" s="144">
        <v>475.53</v>
      </c>
      <c r="AA12" s="33">
        <v>0</v>
      </c>
      <c r="AB12" s="139" t="str">
        <f>+IFERROR((AA12/O12-1)*100,"-")</f>
        <v>-</v>
      </c>
      <c r="AE12" s="209"/>
    </row>
    <row r="13" spans="1:31" x14ac:dyDescent="0.25">
      <c r="A13" s="51" t="s">
        <v>88</v>
      </c>
      <c r="B13" s="33">
        <v>240344.16</v>
      </c>
      <c r="C13" s="33">
        <v>0</v>
      </c>
      <c r="D13" s="33">
        <v>0</v>
      </c>
      <c r="E13" s="33">
        <v>207924.04</v>
      </c>
      <c r="F13" s="33">
        <v>294150.86</v>
      </c>
      <c r="G13" s="251">
        <v>60726.65</v>
      </c>
      <c r="H13" s="33">
        <v>0</v>
      </c>
      <c r="I13" s="33">
        <v>0</v>
      </c>
      <c r="J13" s="33">
        <v>0</v>
      </c>
      <c r="K13" s="33">
        <v>0</v>
      </c>
      <c r="L13" s="33">
        <v>171103.69</v>
      </c>
      <c r="M13" s="33">
        <v>217381.09</v>
      </c>
      <c r="N13" s="40">
        <v>27968.83</v>
      </c>
      <c r="O13" s="33">
        <v>0</v>
      </c>
      <c r="P13" s="33">
        <v>0</v>
      </c>
      <c r="Q13" s="33">
        <v>9072.69</v>
      </c>
      <c r="R13" s="33">
        <v>225880.12</v>
      </c>
      <c r="S13" s="33">
        <v>229691.84</v>
      </c>
      <c r="T13" s="33">
        <v>105256.66</v>
      </c>
      <c r="U13" s="33">
        <v>0</v>
      </c>
      <c r="V13" s="33">
        <v>0</v>
      </c>
      <c r="W13" s="33">
        <v>0</v>
      </c>
      <c r="X13" s="33">
        <v>198141.17</v>
      </c>
      <c r="Y13" s="33">
        <v>74294.11</v>
      </c>
      <c r="Z13" s="144">
        <v>4744.97</v>
      </c>
      <c r="AA13" s="33">
        <v>0</v>
      </c>
      <c r="AB13" s="139" t="str">
        <f>+IFERROR((AA13/O13-1)*100,"-")</f>
        <v>-</v>
      </c>
    </row>
    <row r="14" spans="1:31" x14ac:dyDescent="0.25">
      <c r="A14" s="51" t="s">
        <v>63</v>
      </c>
      <c r="B14" s="33">
        <v>48748.35</v>
      </c>
      <c r="C14" s="33">
        <v>0</v>
      </c>
      <c r="D14" s="33">
        <v>0</v>
      </c>
      <c r="E14" s="33">
        <v>116086.57</v>
      </c>
      <c r="F14" s="33">
        <v>86404.68</v>
      </c>
      <c r="G14" s="251">
        <v>29789.71</v>
      </c>
      <c r="H14" s="33">
        <v>0</v>
      </c>
      <c r="I14" s="33">
        <v>0</v>
      </c>
      <c r="J14" s="33">
        <v>0</v>
      </c>
      <c r="K14" s="33">
        <v>0</v>
      </c>
      <c r="L14" s="33">
        <v>49236.22</v>
      </c>
      <c r="M14" s="33">
        <v>59324.83</v>
      </c>
      <c r="N14" s="40">
        <v>1213.58</v>
      </c>
      <c r="O14" s="33">
        <v>0</v>
      </c>
      <c r="P14" s="33">
        <v>0</v>
      </c>
      <c r="Q14" s="33">
        <v>4147.5200000000004</v>
      </c>
      <c r="R14" s="33">
        <v>60260.66</v>
      </c>
      <c r="S14" s="33">
        <v>12344.4</v>
      </c>
      <c r="T14" s="33">
        <v>2244.46</v>
      </c>
      <c r="U14" s="33">
        <v>0</v>
      </c>
      <c r="V14" s="33">
        <v>0</v>
      </c>
      <c r="W14" s="33">
        <v>0</v>
      </c>
      <c r="X14" s="33">
        <v>60674.67</v>
      </c>
      <c r="Y14" s="33">
        <v>17844.3</v>
      </c>
      <c r="Z14" s="144">
        <v>0</v>
      </c>
      <c r="AA14" s="33">
        <v>0</v>
      </c>
      <c r="AB14" s="139" t="str">
        <f>+IFERROR((AA14/O14-1)*100,"-")</f>
        <v>-</v>
      </c>
    </row>
    <row r="15" spans="1:31" x14ac:dyDescent="0.25">
      <c r="A15" s="51" t="s">
        <v>64</v>
      </c>
      <c r="B15" s="33">
        <v>230094.07</v>
      </c>
      <c r="C15" s="33">
        <v>0</v>
      </c>
      <c r="D15" s="33">
        <v>1949.98</v>
      </c>
      <c r="E15" s="33">
        <v>248645.28</v>
      </c>
      <c r="F15" s="33">
        <v>401694.68</v>
      </c>
      <c r="G15" s="251">
        <v>123958.14</v>
      </c>
      <c r="H15" s="33">
        <v>0</v>
      </c>
      <c r="I15" s="33">
        <v>0</v>
      </c>
      <c r="J15" s="33">
        <v>0</v>
      </c>
      <c r="K15" s="33">
        <v>0</v>
      </c>
      <c r="L15" s="33">
        <v>238341.03</v>
      </c>
      <c r="M15" s="33">
        <v>263256.95</v>
      </c>
      <c r="N15" s="40">
        <v>97365.119999999995</v>
      </c>
      <c r="O15" s="33">
        <v>0</v>
      </c>
      <c r="P15" s="33">
        <v>0</v>
      </c>
      <c r="Q15" s="33">
        <v>31710.18</v>
      </c>
      <c r="R15" s="33">
        <v>232403.48</v>
      </c>
      <c r="S15" s="33">
        <v>107707.38</v>
      </c>
      <c r="T15" s="33">
        <v>50442.28</v>
      </c>
      <c r="U15" s="33">
        <v>619.21</v>
      </c>
      <c r="V15" s="33">
        <v>69.98</v>
      </c>
      <c r="W15" s="33">
        <v>0</v>
      </c>
      <c r="X15" s="33">
        <v>294968.24</v>
      </c>
      <c r="Y15" s="33">
        <v>58054.48</v>
      </c>
      <c r="Z15" s="144">
        <v>0</v>
      </c>
      <c r="AA15" s="33">
        <v>0</v>
      </c>
      <c r="AB15" s="139" t="str">
        <f>+IFERROR((AA15/O15-1)*100,"-")</f>
        <v>-</v>
      </c>
    </row>
    <row r="16" spans="1:31" x14ac:dyDescent="0.25">
      <c r="A16" s="51" t="s">
        <v>65</v>
      </c>
      <c r="B16" s="33">
        <v>13047.85</v>
      </c>
      <c r="C16" s="33">
        <v>0</v>
      </c>
      <c r="D16" s="33">
        <v>0</v>
      </c>
      <c r="E16" s="33">
        <v>17735.64</v>
      </c>
      <c r="F16" s="33">
        <v>23257.66</v>
      </c>
      <c r="G16" s="251">
        <v>1709.57</v>
      </c>
      <c r="H16" s="33">
        <v>0</v>
      </c>
      <c r="I16" s="33">
        <v>0</v>
      </c>
      <c r="J16" s="33">
        <v>0</v>
      </c>
      <c r="K16" s="33">
        <v>0</v>
      </c>
      <c r="L16" s="33">
        <v>15398.86</v>
      </c>
      <c r="M16" s="33">
        <v>10852.29</v>
      </c>
      <c r="N16" s="40">
        <v>4932.1000000000004</v>
      </c>
      <c r="O16" s="33">
        <v>0</v>
      </c>
      <c r="P16" s="33">
        <v>0</v>
      </c>
      <c r="Q16" s="33">
        <v>1744.74</v>
      </c>
      <c r="R16" s="33">
        <v>13611</v>
      </c>
      <c r="S16" s="33">
        <v>408.89</v>
      </c>
      <c r="T16" s="33">
        <v>1487.01</v>
      </c>
      <c r="U16" s="33">
        <v>0</v>
      </c>
      <c r="V16" s="33">
        <v>0</v>
      </c>
      <c r="W16" s="33">
        <v>0</v>
      </c>
      <c r="X16" s="33">
        <v>17992.46</v>
      </c>
      <c r="Y16" s="33">
        <v>2402.71</v>
      </c>
      <c r="Z16" s="144">
        <v>0</v>
      </c>
      <c r="AA16" s="33">
        <v>0</v>
      </c>
      <c r="AB16" s="139" t="str">
        <f>+IFERROR((AA16/O16-1)*100,"-")</f>
        <v>-</v>
      </c>
    </row>
    <row r="17" spans="1:28" x14ac:dyDescent="0.25">
      <c r="A17" s="51" t="s">
        <v>79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40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144">
        <v>0</v>
      </c>
      <c r="AA17" s="33">
        <v>0</v>
      </c>
      <c r="AB17" s="139" t="str">
        <f>+IFERROR((AA17/O17-1)*100,"-")</f>
        <v>-</v>
      </c>
    </row>
    <row r="18" spans="1:28" x14ac:dyDescent="0.25">
      <c r="A18" s="64" t="s">
        <v>89</v>
      </c>
      <c r="B18" s="12">
        <f t="shared" ref="B18:D18" si="6">SUM(B19:B26)</f>
        <v>129135.55000000002</v>
      </c>
      <c r="C18" s="12">
        <f t="shared" si="6"/>
        <v>0</v>
      </c>
      <c r="D18" s="12">
        <f t="shared" si="6"/>
        <v>204.88</v>
      </c>
      <c r="E18" s="12">
        <f>SUM(E19:E26)</f>
        <v>458325.23</v>
      </c>
      <c r="F18" s="12">
        <v>791272.6399999999</v>
      </c>
      <c r="G18" s="314">
        <f>SUM(G19:G26)</f>
        <v>268593.43000000005</v>
      </c>
      <c r="H18" s="314">
        <f>SUM(H19:H26)</f>
        <v>3600.09</v>
      </c>
      <c r="I18" s="314">
        <v>310.42</v>
      </c>
      <c r="J18" s="12">
        <f>SUM(J19:J26)</f>
        <v>0</v>
      </c>
      <c r="K18" s="12">
        <f>SUM(K19:K26)</f>
        <v>0</v>
      </c>
      <c r="L18" s="12">
        <f>SUM(L19:L26)</f>
        <v>372306.27</v>
      </c>
      <c r="M18" s="12">
        <f>SUM(M19:M26)</f>
        <v>469295.49999999994</v>
      </c>
      <c r="N18" s="67">
        <f t="shared" ref="N18:W18" si="7">+SUM(N19:N26)</f>
        <v>37571.67</v>
      </c>
      <c r="O18" s="12">
        <f t="shared" si="7"/>
        <v>0</v>
      </c>
      <c r="P18" s="12">
        <f t="shared" si="7"/>
        <v>0</v>
      </c>
      <c r="Q18" s="12">
        <f t="shared" si="7"/>
        <v>62678.54</v>
      </c>
      <c r="R18" s="12">
        <f t="shared" si="7"/>
        <v>491012.16</v>
      </c>
      <c r="S18" s="12">
        <f t="shared" si="7"/>
        <v>228621.14</v>
      </c>
      <c r="T18" s="12">
        <f t="shared" si="7"/>
        <v>594.5</v>
      </c>
      <c r="U18" s="12">
        <f t="shared" si="7"/>
        <v>39.67</v>
      </c>
      <c r="V18" s="12">
        <f t="shared" si="7"/>
        <v>0</v>
      </c>
      <c r="W18" s="12">
        <f t="shared" si="7"/>
        <v>199.03</v>
      </c>
      <c r="X18" s="12">
        <f>+SUM(X19:X26)</f>
        <v>126883.9</v>
      </c>
      <c r="Y18" s="12">
        <f>+SUM(Y19:Y26)</f>
        <v>137616.06999999998</v>
      </c>
      <c r="Z18" s="129">
        <f>+SUM(Z19:Z26)</f>
        <v>0</v>
      </c>
      <c r="AA18" s="12">
        <f>+SUM(AA19:AA26)</f>
        <v>0</v>
      </c>
      <c r="AB18" s="523" t="str">
        <f>+IFERROR((AA18/O18-1)*100,"-")</f>
        <v>-</v>
      </c>
    </row>
    <row r="19" spans="1:28" x14ac:dyDescent="0.25">
      <c r="A19" s="51" t="s">
        <v>66</v>
      </c>
      <c r="B19" s="33">
        <v>56737.61</v>
      </c>
      <c r="C19" s="33">
        <v>0</v>
      </c>
      <c r="D19" s="33">
        <v>0</v>
      </c>
      <c r="E19" s="33">
        <v>80383.039999999994</v>
      </c>
      <c r="F19" s="33">
        <v>126626.19</v>
      </c>
      <c r="G19" s="251">
        <v>8457.27</v>
      </c>
      <c r="H19" s="33">
        <v>0</v>
      </c>
      <c r="I19" s="33">
        <v>0</v>
      </c>
      <c r="J19" s="33">
        <v>0</v>
      </c>
      <c r="K19" s="33">
        <v>0</v>
      </c>
      <c r="L19" s="33">
        <v>59946.27</v>
      </c>
      <c r="M19" s="33">
        <v>71550.11</v>
      </c>
      <c r="N19" s="40">
        <v>776.09</v>
      </c>
      <c r="O19" s="33">
        <v>0</v>
      </c>
      <c r="P19" s="33">
        <v>0</v>
      </c>
      <c r="Q19" s="33">
        <v>12973.43</v>
      </c>
      <c r="R19" s="33">
        <v>62712.160000000003</v>
      </c>
      <c r="S19" s="33">
        <v>925.62</v>
      </c>
      <c r="T19" s="33">
        <v>0</v>
      </c>
      <c r="U19" s="33">
        <v>0</v>
      </c>
      <c r="V19" s="33">
        <v>0</v>
      </c>
      <c r="W19" s="33">
        <v>0</v>
      </c>
      <c r="X19" s="33">
        <v>32237.439999999999</v>
      </c>
      <c r="Y19" s="33">
        <v>33082.300000000003</v>
      </c>
      <c r="Z19" s="144">
        <v>0</v>
      </c>
      <c r="AA19" s="33">
        <v>0</v>
      </c>
      <c r="AB19" s="139" t="str">
        <f>+IFERROR((AA19/O19-1)*100,"-")</f>
        <v>-</v>
      </c>
    </row>
    <row r="20" spans="1:28" x14ac:dyDescent="0.25">
      <c r="A20" s="51" t="s">
        <v>90</v>
      </c>
      <c r="B20" s="33">
        <v>31111.18</v>
      </c>
      <c r="C20" s="33">
        <v>0</v>
      </c>
      <c r="D20" s="33">
        <v>0</v>
      </c>
      <c r="E20" s="33">
        <v>56988.61</v>
      </c>
      <c r="F20" s="33">
        <v>99938.93</v>
      </c>
      <c r="G20" s="251">
        <v>9453.2999999999993</v>
      </c>
      <c r="H20" s="33">
        <v>0</v>
      </c>
      <c r="I20" s="33">
        <v>0</v>
      </c>
      <c r="J20" s="33">
        <v>0</v>
      </c>
      <c r="K20" s="33">
        <v>0</v>
      </c>
      <c r="L20" s="33">
        <v>40569.17</v>
      </c>
      <c r="M20" s="33">
        <v>61698.48</v>
      </c>
      <c r="N20" s="40">
        <v>1013.27</v>
      </c>
      <c r="O20" s="33">
        <v>0</v>
      </c>
      <c r="P20" s="33">
        <v>0</v>
      </c>
      <c r="Q20" s="33">
        <v>9075.08</v>
      </c>
      <c r="R20" s="33">
        <v>50646.6</v>
      </c>
      <c r="S20" s="33">
        <v>0</v>
      </c>
      <c r="T20" s="33">
        <v>217.84</v>
      </c>
      <c r="U20" s="33">
        <v>0</v>
      </c>
      <c r="V20" s="33">
        <v>0</v>
      </c>
      <c r="W20" s="33">
        <v>0</v>
      </c>
      <c r="X20" s="33">
        <v>26331.21</v>
      </c>
      <c r="Y20" s="33">
        <v>27473.439999999999</v>
      </c>
      <c r="Z20" s="144">
        <v>0</v>
      </c>
      <c r="AA20" s="33">
        <v>0</v>
      </c>
      <c r="AB20" s="139" t="str">
        <f>+IFERROR((AA20/O20-1)*100,"-")</f>
        <v>-</v>
      </c>
    </row>
    <row r="21" spans="1:28" x14ac:dyDescent="0.25">
      <c r="A21" s="51" t="s">
        <v>80</v>
      </c>
      <c r="B21" s="33">
        <v>18477.689999999999</v>
      </c>
      <c r="C21" s="33">
        <v>0</v>
      </c>
      <c r="D21" s="33">
        <v>0</v>
      </c>
      <c r="E21" s="33">
        <v>33305.96</v>
      </c>
      <c r="F21" s="33">
        <v>64103.4</v>
      </c>
      <c r="G21" s="251">
        <v>25860.15</v>
      </c>
      <c r="H21" s="33">
        <v>0</v>
      </c>
      <c r="I21" s="33">
        <v>0</v>
      </c>
      <c r="J21" s="33">
        <v>0</v>
      </c>
      <c r="K21" s="33">
        <v>0</v>
      </c>
      <c r="L21" s="33">
        <v>28017.91</v>
      </c>
      <c r="M21" s="33">
        <v>41869.96</v>
      </c>
      <c r="N21" s="40">
        <v>1000.87</v>
      </c>
      <c r="O21" s="33">
        <v>0</v>
      </c>
      <c r="P21" s="33">
        <v>0</v>
      </c>
      <c r="Q21" s="33">
        <v>3372.36</v>
      </c>
      <c r="R21" s="33">
        <v>28629.68</v>
      </c>
      <c r="S21" s="33">
        <v>850.08</v>
      </c>
      <c r="T21" s="33">
        <v>0</v>
      </c>
      <c r="U21" s="33">
        <v>0</v>
      </c>
      <c r="V21" s="33">
        <v>0</v>
      </c>
      <c r="W21" s="33">
        <v>0</v>
      </c>
      <c r="X21" s="33">
        <v>13086</v>
      </c>
      <c r="Y21" s="33">
        <v>16072.72</v>
      </c>
      <c r="Z21" s="144">
        <v>0</v>
      </c>
      <c r="AA21" s="33">
        <v>0</v>
      </c>
      <c r="AB21" s="139" t="str">
        <f>+IFERROR((AA21/O21-1)*100,"-")</f>
        <v>-</v>
      </c>
    </row>
    <row r="22" spans="1:28" x14ac:dyDescent="0.25">
      <c r="A22" s="51" t="s">
        <v>67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40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144">
        <v>0</v>
      </c>
      <c r="AA22" s="33">
        <v>0</v>
      </c>
      <c r="AB22" s="139" t="str">
        <f>+IFERROR((AA22/O22-1)*100,"-")</f>
        <v>-</v>
      </c>
    </row>
    <row r="23" spans="1:28" x14ac:dyDescent="0.25">
      <c r="A23" s="51" t="s">
        <v>68</v>
      </c>
      <c r="B23" s="33">
        <v>19097.22</v>
      </c>
      <c r="C23" s="33">
        <v>0</v>
      </c>
      <c r="D23" s="33">
        <v>0</v>
      </c>
      <c r="E23" s="33">
        <v>74849.84</v>
      </c>
      <c r="F23" s="33">
        <v>167835.33</v>
      </c>
      <c r="G23" s="251">
        <v>45393.73</v>
      </c>
      <c r="H23" s="33">
        <v>0</v>
      </c>
      <c r="I23" s="33">
        <v>0</v>
      </c>
      <c r="J23" s="33">
        <v>0</v>
      </c>
      <c r="K23" s="33">
        <v>0</v>
      </c>
      <c r="L23" s="33">
        <v>42193.57</v>
      </c>
      <c r="M23" s="33">
        <v>83774.17</v>
      </c>
      <c r="N23" s="40">
        <v>2680.85</v>
      </c>
      <c r="O23" s="33">
        <v>0</v>
      </c>
      <c r="P23" s="33">
        <v>0</v>
      </c>
      <c r="Q23" s="33">
        <v>9303.5400000000009</v>
      </c>
      <c r="R23" s="33">
        <v>70210.649999999994</v>
      </c>
      <c r="S23" s="33">
        <v>10505.52</v>
      </c>
      <c r="T23" s="33">
        <v>0</v>
      </c>
      <c r="U23" s="33">
        <v>0</v>
      </c>
      <c r="V23" s="33">
        <v>0</v>
      </c>
      <c r="W23" s="33">
        <v>0</v>
      </c>
      <c r="X23" s="33">
        <v>14908.86</v>
      </c>
      <c r="Y23" s="33">
        <v>33342.35</v>
      </c>
      <c r="Z23" s="144">
        <v>0</v>
      </c>
      <c r="AA23" s="33">
        <v>0</v>
      </c>
      <c r="AB23" s="139" t="str">
        <f>+IFERROR((AA23/O23-1)*100,"-")</f>
        <v>-</v>
      </c>
    </row>
    <row r="24" spans="1:28" x14ac:dyDescent="0.25">
      <c r="A24" s="51" t="s">
        <v>69</v>
      </c>
      <c r="B24" s="33">
        <v>3711.85</v>
      </c>
      <c r="C24" s="33">
        <v>0</v>
      </c>
      <c r="D24" s="33">
        <v>204.88</v>
      </c>
      <c r="E24" s="33">
        <v>94139.22</v>
      </c>
      <c r="F24" s="33">
        <v>183639.79</v>
      </c>
      <c r="G24" s="251">
        <v>48575.41</v>
      </c>
      <c r="H24" s="33">
        <v>3600.09</v>
      </c>
      <c r="I24" s="33">
        <v>0</v>
      </c>
      <c r="J24" s="33">
        <v>0</v>
      </c>
      <c r="K24" s="33">
        <v>0</v>
      </c>
      <c r="L24" s="33">
        <v>35018.699999999997</v>
      </c>
      <c r="M24" s="33">
        <v>115680.23</v>
      </c>
      <c r="N24" s="40">
        <v>19452.52</v>
      </c>
      <c r="O24" s="33">
        <v>0</v>
      </c>
      <c r="P24" s="33">
        <v>0</v>
      </c>
      <c r="Q24" s="33">
        <v>9527.27</v>
      </c>
      <c r="R24" s="33">
        <v>124646.2</v>
      </c>
      <c r="S24" s="33">
        <v>34938.160000000003</v>
      </c>
      <c r="T24" s="33">
        <v>376.66</v>
      </c>
      <c r="U24" s="33">
        <v>39.67</v>
      </c>
      <c r="V24" s="33">
        <v>0</v>
      </c>
      <c r="W24" s="33">
        <v>199.03</v>
      </c>
      <c r="X24" s="33">
        <v>24687.53</v>
      </c>
      <c r="Y24" s="33">
        <v>24413.21</v>
      </c>
      <c r="Z24" s="144">
        <v>0</v>
      </c>
      <c r="AA24" s="33">
        <v>0</v>
      </c>
      <c r="AB24" s="139" t="str">
        <f>+IFERROR((AA24/O24-1)*100,"-")</f>
        <v>-</v>
      </c>
    </row>
    <row r="25" spans="1:28" x14ac:dyDescent="0.25">
      <c r="A25" s="51" t="s">
        <v>82</v>
      </c>
      <c r="B25" s="33">
        <v>0</v>
      </c>
      <c r="C25" s="33">
        <v>0</v>
      </c>
      <c r="D25" s="33">
        <v>0</v>
      </c>
      <c r="E25" s="33">
        <v>50863.37</v>
      </c>
      <c r="F25" s="33">
        <v>65412.57</v>
      </c>
      <c r="G25" s="251">
        <v>64478.98</v>
      </c>
      <c r="H25" s="33">
        <v>0</v>
      </c>
      <c r="I25" s="33">
        <v>0</v>
      </c>
      <c r="J25" s="33">
        <v>0</v>
      </c>
      <c r="K25" s="33">
        <v>0</v>
      </c>
      <c r="L25" s="33">
        <v>66378.710000000006</v>
      </c>
      <c r="M25" s="33">
        <v>27855.55</v>
      </c>
      <c r="N25" s="40">
        <v>1740.28</v>
      </c>
      <c r="O25" s="33">
        <v>0</v>
      </c>
      <c r="P25" s="33">
        <v>0</v>
      </c>
      <c r="Q25" s="33">
        <v>4302.4799999999996</v>
      </c>
      <c r="R25" s="33">
        <v>55461.38</v>
      </c>
      <c r="S25" s="33">
        <v>53059.53</v>
      </c>
      <c r="T25" s="33">
        <v>0</v>
      </c>
      <c r="U25" s="33">
        <v>0</v>
      </c>
      <c r="V25" s="33">
        <v>0</v>
      </c>
      <c r="W25" s="33">
        <v>0</v>
      </c>
      <c r="X25" s="33">
        <v>7582.33</v>
      </c>
      <c r="Y25" s="33">
        <v>1468.28</v>
      </c>
      <c r="Z25" s="144">
        <v>0</v>
      </c>
      <c r="AA25" s="33">
        <v>0</v>
      </c>
      <c r="AB25" s="139" t="str">
        <f>+IFERROR((AA25/O25-1)*100,"-")</f>
        <v>-</v>
      </c>
    </row>
    <row r="26" spans="1:28" x14ac:dyDescent="0.25">
      <c r="A26" s="51" t="s">
        <v>70</v>
      </c>
      <c r="B26" s="33">
        <v>0</v>
      </c>
      <c r="C26" s="33">
        <v>0</v>
      </c>
      <c r="D26" s="33">
        <v>0</v>
      </c>
      <c r="E26" s="33">
        <v>67795.19</v>
      </c>
      <c r="F26" s="33">
        <v>83716.429999999993</v>
      </c>
      <c r="G26" s="251">
        <v>66374.59</v>
      </c>
      <c r="H26" s="33">
        <v>0</v>
      </c>
      <c r="I26" s="33">
        <v>310.42</v>
      </c>
      <c r="J26" s="33">
        <v>0</v>
      </c>
      <c r="K26" s="33">
        <v>0</v>
      </c>
      <c r="L26" s="33">
        <v>100181.94</v>
      </c>
      <c r="M26" s="33">
        <v>66867</v>
      </c>
      <c r="N26" s="40">
        <v>10907.79</v>
      </c>
      <c r="O26" s="33">
        <v>0</v>
      </c>
      <c r="P26" s="33">
        <v>0</v>
      </c>
      <c r="Q26" s="33">
        <v>14124.38</v>
      </c>
      <c r="R26" s="33">
        <v>98705.49</v>
      </c>
      <c r="S26" s="33">
        <v>128342.23</v>
      </c>
      <c r="T26" s="33">
        <v>0</v>
      </c>
      <c r="U26" s="33">
        <v>0</v>
      </c>
      <c r="V26" s="33">
        <v>0</v>
      </c>
      <c r="W26" s="33">
        <v>0</v>
      </c>
      <c r="X26" s="33">
        <v>8050.53</v>
      </c>
      <c r="Y26" s="33">
        <v>1763.77</v>
      </c>
      <c r="Z26" s="144">
        <v>0</v>
      </c>
      <c r="AA26" s="33">
        <v>0</v>
      </c>
      <c r="AB26" s="139" t="str">
        <f>+IFERROR((AA26/O26-1)*100,"-")</f>
        <v>-</v>
      </c>
    </row>
    <row r="27" spans="1:28" x14ac:dyDescent="0.25">
      <c r="A27" s="391" t="s">
        <v>91</v>
      </c>
      <c r="B27" s="392">
        <f>+B9+B18</f>
        <v>681420.4800000001</v>
      </c>
      <c r="C27" s="392">
        <f>+C9+C18</f>
        <v>0</v>
      </c>
      <c r="D27" s="392">
        <f>+D9+D18</f>
        <v>2154.86</v>
      </c>
      <c r="E27" s="392">
        <f>+E9+E18</f>
        <v>1089434.3900000001</v>
      </c>
      <c r="F27" s="392">
        <v>1640618.0699999998</v>
      </c>
      <c r="G27" s="393">
        <f>+G9+G18</f>
        <v>510307.97000000003</v>
      </c>
      <c r="H27" s="393">
        <f>+H9+H18</f>
        <v>3600.09</v>
      </c>
      <c r="I27" s="314">
        <v>310.42</v>
      </c>
      <c r="J27" s="12">
        <f>+J9+J18</f>
        <v>0</v>
      </c>
      <c r="K27" s="12">
        <f>+K9+K18</f>
        <v>0</v>
      </c>
      <c r="L27" s="12">
        <f>+L9+L18</f>
        <v>857903.41</v>
      </c>
      <c r="M27" s="12">
        <f>+M9+M18</f>
        <v>1033596.4099999999</v>
      </c>
      <c r="N27" s="67">
        <f t="shared" ref="N27:W27" si="8">+SUM(N18,N9)</f>
        <v>169051.3</v>
      </c>
      <c r="O27" s="12">
        <f t="shared" si="8"/>
        <v>0</v>
      </c>
      <c r="P27" s="12">
        <f t="shared" si="8"/>
        <v>0</v>
      </c>
      <c r="Q27" s="12">
        <f t="shared" si="8"/>
        <v>110964.87</v>
      </c>
      <c r="R27" s="12">
        <f t="shared" si="8"/>
        <v>1049268.44</v>
      </c>
      <c r="S27" s="12">
        <f t="shared" si="8"/>
        <v>640843.07000000007</v>
      </c>
      <c r="T27" s="12">
        <f t="shared" si="8"/>
        <v>200052.64</v>
      </c>
      <c r="U27" s="12">
        <f t="shared" si="8"/>
        <v>658.88</v>
      </c>
      <c r="V27" s="12">
        <f t="shared" si="8"/>
        <v>69.98</v>
      </c>
      <c r="W27" s="12">
        <f t="shared" si="8"/>
        <v>199.03</v>
      </c>
      <c r="X27" s="12">
        <f>+SUM(X18,X9)</f>
        <v>701837.33</v>
      </c>
      <c r="Y27" s="12">
        <f>+SUM(Y18,Y9)</f>
        <v>297569.43999999994</v>
      </c>
      <c r="Z27" s="129">
        <f>+SUM(Z18,Z9)</f>
        <v>5220.5</v>
      </c>
      <c r="AA27" s="12">
        <f>+SUM(AA18,AA9)</f>
        <v>0</v>
      </c>
      <c r="AB27" s="524" t="str">
        <f>+IFERROR((AA27/O27-1)*100,"-")</f>
        <v>-</v>
      </c>
    </row>
    <row r="28" spans="1:28" x14ac:dyDescent="0.25">
      <c r="A28" s="52" t="s">
        <v>83</v>
      </c>
      <c r="B28" s="33">
        <v>898.08</v>
      </c>
      <c r="C28" s="33">
        <v>5236.99</v>
      </c>
      <c r="D28" s="33">
        <v>0</v>
      </c>
      <c r="E28" s="33">
        <v>0</v>
      </c>
      <c r="F28" s="33">
        <v>0</v>
      </c>
      <c r="G28" s="251">
        <v>2225.81</v>
      </c>
      <c r="H28" s="251">
        <v>1123.98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40">
        <v>33214.03</v>
      </c>
      <c r="O28" s="394">
        <v>4301.97</v>
      </c>
      <c r="P28" s="33">
        <v>0</v>
      </c>
      <c r="Q28" s="33">
        <v>0</v>
      </c>
      <c r="R28" s="33">
        <v>0</v>
      </c>
      <c r="S28" s="33">
        <v>5742.27</v>
      </c>
      <c r="T28" s="33">
        <v>0</v>
      </c>
      <c r="U28" s="33">
        <v>340.47</v>
      </c>
      <c r="V28" s="33">
        <v>0</v>
      </c>
      <c r="W28" s="33">
        <v>109.97</v>
      </c>
      <c r="X28" s="33">
        <v>0</v>
      </c>
      <c r="Y28" s="33">
        <v>0</v>
      </c>
      <c r="Z28" s="144">
        <v>0</v>
      </c>
      <c r="AA28" s="33">
        <v>0</v>
      </c>
      <c r="AB28" s="139">
        <f>+IFERROR((AA28/O28-1)*100,"-")</f>
        <v>-100</v>
      </c>
    </row>
    <row r="29" spans="1:28" x14ac:dyDescent="0.25">
      <c r="A29" s="52" t="s">
        <v>92</v>
      </c>
      <c r="B29" s="33">
        <v>410.05</v>
      </c>
      <c r="C29" s="33">
        <v>12688.41</v>
      </c>
      <c r="D29" s="33">
        <v>40.380000000000003</v>
      </c>
      <c r="E29" s="33">
        <v>0</v>
      </c>
      <c r="F29" s="33">
        <v>0</v>
      </c>
      <c r="G29" s="251">
        <v>1263.1099999999999</v>
      </c>
      <c r="H29" s="251">
        <v>11721.71</v>
      </c>
      <c r="I29" s="251">
        <v>165.4</v>
      </c>
      <c r="J29" s="33">
        <v>0</v>
      </c>
      <c r="K29" s="33">
        <v>9.7100000000000009</v>
      </c>
      <c r="L29" s="33">
        <v>0</v>
      </c>
      <c r="M29" s="33">
        <v>0</v>
      </c>
      <c r="N29" s="40">
        <v>26009.54</v>
      </c>
      <c r="O29" s="394">
        <v>4260.57</v>
      </c>
      <c r="P29" s="33">
        <v>0</v>
      </c>
      <c r="Q29" s="33">
        <v>0</v>
      </c>
      <c r="R29" s="33">
        <v>0</v>
      </c>
      <c r="S29" s="33">
        <v>1155.56</v>
      </c>
      <c r="T29" s="33">
        <v>0</v>
      </c>
      <c r="U29" s="33">
        <v>88.18</v>
      </c>
      <c r="V29" s="33">
        <v>0</v>
      </c>
      <c r="W29" s="33">
        <v>0</v>
      </c>
      <c r="X29" s="33">
        <v>0</v>
      </c>
      <c r="Y29" s="33">
        <v>0</v>
      </c>
      <c r="Z29" s="144">
        <v>0</v>
      </c>
      <c r="AA29" s="33">
        <v>0</v>
      </c>
      <c r="AB29" s="139">
        <f>+IFERROR((AA29/O29-1)*100,"-")</f>
        <v>-100</v>
      </c>
    </row>
    <row r="30" spans="1:28" x14ac:dyDescent="0.25">
      <c r="A30" s="52" t="s">
        <v>84</v>
      </c>
      <c r="B30" s="33">
        <v>1519.27</v>
      </c>
      <c r="C30" s="294">
        <v>6168.56</v>
      </c>
      <c r="D30" s="296">
        <v>2647.67</v>
      </c>
      <c r="E30" s="296">
        <v>0</v>
      </c>
      <c r="F30" s="231">
        <v>0</v>
      </c>
      <c r="G30" s="321">
        <v>18839.38</v>
      </c>
      <c r="H30" s="321">
        <v>13059.15</v>
      </c>
      <c r="I30" s="321">
        <v>115.64</v>
      </c>
      <c r="J30" s="33">
        <v>0</v>
      </c>
      <c r="K30" s="33">
        <v>0</v>
      </c>
      <c r="L30" s="33">
        <v>0</v>
      </c>
      <c r="M30" s="33">
        <v>0</v>
      </c>
      <c r="N30" s="40">
        <v>27795.15</v>
      </c>
      <c r="O30" s="394">
        <v>8884.2800000000007</v>
      </c>
      <c r="P30" s="33">
        <v>0</v>
      </c>
      <c r="Q30" s="33">
        <v>0</v>
      </c>
      <c r="R30" s="33">
        <v>0</v>
      </c>
      <c r="S30" s="33">
        <v>5706.3</v>
      </c>
      <c r="T30" s="33">
        <v>0</v>
      </c>
      <c r="U30" s="33">
        <v>0</v>
      </c>
      <c r="V30" s="33">
        <v>0</v>
      </c>
      <c r="W30" s="33">
        <v>1793.32</v>
      </c>
      <c r="X30" s="33">
        <v>0</v>
      </c>
      <c r="Y30" s="33">
        <v>0</v>
      </c>
      <c r="Z30" s="144">
        <v>0</v>
      </c>
      <c r="AA30" s="33">
        <v>0</v>
      </c>
      <c r="AB30" s="139">
        <f>+IFERROR((AA30/O30-1)*100,"-")</f>
        <v>-100</v>
      </c>
    </row>
    <row r="31" spans="1:28" x14ac:dyDescent="0.25">
      <c r="A31" s="52" t="s">
        <v>93</v>
      </c>
      <c r="B31" s="33">
        <v>0</v>
      </c>
      <c r="C31" s="295">
        <v>5352.35</v>
      </c>
      <c r="D31" s="296">
        <v>0</v>
      </c>
      <c r="E31" s="296">
        <v>0</v>
      </c>
      <c r="F31" s="231">
        <v>0</v>
      </c>
      <c r="G31" s="321">
        <v>10471.77</v>
      </c>
      <c r="H31" s="321">
        <v>7886.22</v>
      </c>
      <c r="I31" s="321">
        <v>36.22</v>
      </c>
      <c r="J31" s="33">
        <v>0</v>
      </c>
      <c r="K31" s="33">
        <v>0</v>
      </c>
      <c r="L31" s="33">
        <v>0</v>
      </c>
      <c r="M31" s="33">
        <v>0</v>
      </c>
      <c r="N31" s="40">
        <v>26195.02</v>
      </c>
      <c r="O31" s="394">
        <v>7128.22</v>
      </c>
      <c r="P31" s="33">
        <v>0</v>
      </c>
      <c r="Q31" s="33">
        <v>0</v>
      </c>
      <c r="R31" s="33">
        <v>0</v>
      </c>
      <c r="S31" s="33">
        <v>4117.42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144">
        <v>0</v>
      </c>
      <c r="AA31" s="33">
        <v>0</v>
      </c>
      <c r="AB31" s="139">
        <f>+IFERROR((AA31/O31-1)*100,"-")</f>
        <v>-100</v>
      </c>
    </row>
    <row r="32" spans="1:28" s="264" customFormat="1" x14ac:dyDescent="0.25">
      <c r="A32" s="338" t="s">
        <v>227</v>
      </c>
      <c r="B32" s="340">
        <v>832.2</v>
      </c>
      <c r="C32" s="340">
        <v>19606.09</v>
      </c>
      <c r="D32" s="340">
        <v>9053.84</v>
      </c>
      <c r="E32" s="340">
        <v>1987.7</v>
      </c>
      <c r="F32" s="341">
        <v>3367.38</v>
      </c>
      <c r="G32" s="342">
        <v>19599.849999999999</v>
      </c>
      <c r="H32" s="342">
        <v>14308.53</v>
      </c>
      <c r="I32" s="342">
        <v>755.32</v>
      </c>
      <c r="J32" s="260">
        <v>0</v>
      </c>
      <c r="K32" s="260">
        <v>5510.39</v>
      </c>
      <c r="L32" s="260">
        <v>9009.85</v>
      </c>
      <c r="M32" s="260">
        <v>0</v>
      </c>
      <c r="N32" s="339">
        <v>19580.36</v>
      </c>
      <c r="O32" s="394">
        <v>8329.67</v>
      </c>
      <c r="P32" s="33">
        <v>0</v>
      </c>
      <c r="Q32" s="33">
        <v>0</v>
      </c>
      <c r="R32" s="33">
        <v>0</v>
      </c>
      <c r="S32" s="33">
        <v>15689.74</v>
      </c>
      <c r="T32" s="33">
        <v>0</v>
      </c>
      <c r="U32" s="33">
        <v>2419.9899999999998</v>
      </c>
      <c r="V32" s="33">
        <v>0</v>
      </c>
      <c r="W32" s="33">
        <v>0</v>
      </c>
      <c r="X32" s="33">
        <v>0</v>
      </c>
      <c r="Y32" s="33">
        <v>0</v>
      </c>
      <c r="Z32" s="144">
        <v>0</v>
      </c>
      <c r="AA32" s="33">
        <v>0</v>
      </c>
      <c r="AB32" s="488">
        <f>+IFERROR((AA32/O32-1)*100,"-")</f>
        <v>-100</v>
      </c>
    </row>
    <row r="33" spans="1:29" x14ac:dyDescent="0.25">
      <c r="A33" s="52" t="s">
        <v>71</v>
      </c>
      <c r="B33" s="296">
        <v>1252.6400000000001</v>
      </c>
      <c r="C33" s="33">
        <v>25716.82</v>
      </c>
      <c r="D33" s="33">
        <v>7422.59</v>
      </c>
      <c r="E33" s="33">
        <v>1185.68</v>
      </c>
      <c r="F33" s="33">
        <v>0</v>
      </c>
      <c r="G33" s="251">
        <v>4636.37</v>
      </c>
      <c r="H33" s="251">
        <v>8453.02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40">
        <v>0</v>
      </c>
      <c r="O33" s="33">
        <v>0</v>
      </c>
      <c r="P33" s="33">
        <v>0</v>
      </c>
      <c r="Q33" s="33">
        <v>0</v>
      </c>
      <c r="R33" s="33">
        <v>0</v>
      </c>
      <c r="S33" s="33">
        <v>5899.19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144">
        <v>0</v>
      </c>
      <c r="AA33" s="33">
        <v>0</v>
      </c>
      <c r="AB33" s="139" t="str">
        <f>+IFERROR((AA33/O33-1)*100,"-")</f>
        <v>-</v>
      </c>
    </row>
    <row r="34" spans="1:29" x14ac:dyDescent="0.25">
      <c r="A34" s="387" t="s">
        <v>94</v>
      </c>
      <c r="B34" s="388">
        <f>SUM(B28:B33)</f>
        <v>4912.2400000000007</v>
      </c>
      <c r="C34" s="388">
        <f t="shared" ref="C34" si="9">SUM(C28:C33)</f>
        <v>74769.22</v>
      </c>
      <c r="D34" s="388">
        <f>SUM(D28:D33)</f>
        <v>19164.48</v>
      </c>
      <c r="E34" s="388">
        <f>SUM(E28:E33)</f>
        <v>3173.38</v>
      </c>
      <c r="F34" s="388">
        <v>3367.38</v>
      </c>
      <c r="G34" s="389">
        <f>SUM(G28:G33)</f>
        <v>57036.290000000008</v>
      </c>
      <c r="H34" s="389">
        <f>SUM(H28:H33)</f>
        <v>56552.61</v>
      </c>
      <c r="I34" s="389">
        <v>1072.58</v>
      </c>
      <c r="J34" s="388">
        <f>SUM(J28:J33)</f>
        <v>0</v>
      </c>
      <c r="K34" s="389">
        <f>SUM(K28:K33)</f>
        <v>5520.1</v>
      </c>
      <c r="L34" s="389">
        <f>SUM(L28:L33)</f>
        <v>9009.85</v>
      </c>
      <c r="M34" s="390">
        <f>SUM(M28:M33)</f>
        <v>0</v>
      </c>
      <c r="N34" s="395">
        <f t="shared" ref="N34:X34" si="10">+SUM(N28:N33)</f>
        <v>132794.1</v>
      </c>
      <c r="O34" s="389">
        <f t="shared" si="10"/>
        <v>32904.71</v>
      </c>
      <c r="P34" s="388">
        <f t="shared" si="10"/>
        <v>0</v>
      </c>
      <c r="Q34" s="388">
        <f t="shared" si="10"/>
        <v>0</v>
      </c>
      <c r="R34" s="388">
        <f t="shared" si="10"/>
        <v>0</v>
      </c>
      <c r="S34" s="388">
        <f t="shared" si="10"/>
        <v>38310.480000000003</v>
      </c>
      <c r="T34" s="388">
        <f t="shared" si="10"/>
        <v>0</v>
      </c>
      <c r="U34" s="388">
        <f t="shared" si="10"/>
        <v>2848.64</v>
      </c>
      <c r="V34" s="388">
        <f t="shared" si="10"/>
        <v>0</v>
      </c>
      <c r="W34" s="388">
        <f t="shared" si="10"/>
        <v>1903.29</v>
      </c>
      <c r="X34" s="388">
        <f t="shared" si="10"/>
        <v>0</v>
      </c>
      <c r="Y34" s="388">
        <f>+SUM(Y28:Y33)</f>
        <v>0</v>
      </c>
      <c r="Z34" s="525">
        <f>+SUM(Z28:Z33)</f>
        <v>0</v>
      </c>
      <c r="AA34" s="388">
        <f>+SUM(AA28:AA33)</f>
        <v>0</v>
      </c>
      <c r="AB34" s="526">
        <f>+IFERROR((AA34/O34-1)*100,"-")</f>
        <v>-100</v>
      </c>
    </row>
    <row r="35" spans="1:29" s="299" customFormat="1" x14ac:dyDescent="0.25">
      <c r="A35" s="469" t="s">
        <v>274</v>
      </c>
    </row>
    <row r="36" spans="1:29" ht="14.25" customHeight="1" x14ac:dyDescent="0.25">
      <c r="A36" s="2" t="s">
        <v>23</v>
      </c>
    </row>
    <row r="37" spans="1:29" ht="18.75" x14ac:dyDescent="0.3">
      <c r="A37" s="2" t="s">
        <v>269</v>
      </c>
      <c r="B37" s="316"/>
      <c r="C37" s="316"/>
      <c r="H37" s="323"/>
      <c r="I37" s="323"/>
      <c r="J37" s="316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</row>
    <row r="38" spans="1:29" x14ac:dyDescent="0.25">
      <c r="A38" s="3" t="s">
        <v>207</v>
      </c>
      <c r="B38" s="299"/>
      <c r="E38" s="209"/>
      <c r="H38" s="323"/>
      <c r="I38" s="323"/>
      <c r="J38" s="1"/>
      <c r="K38" s="323"/>
      <c r="L38" s="470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470"/>
      <c r="Y38" s="323"/>
      <c r="Z38" s="323"/>
      <c r="AA38" s="323"/>
      <c r="AC38" s="332"/>
    </row>
    <row r="39" spans="1:29" ht="18.75" x14ac:dyDescent="0.3">
      <c r="A39" s="312" t="s">
        <v>233</v>
      </c>
      <c r="B39" s="315"/>
      <c r="C39" s="315"/>
      <c r="J39" s="315"/>
      <c r="N39" s="323"/>
      <c r="X39" s="208"/>
    </row>
    <row r="40" spans="1:29" x14ac:dyDescent="0.25">
      <c r="B40" s="299"/>
      <c r="D40" s="209"/>
      <c r="K40" s="209"/>
      <c r="N40" s="323"/>
    </row>
    <row r="41" spans="1:29" x14ac:dyDescent="0.25">
      <c r="B41" s="299"/>
      <c r="D41" s="209"/>
      <c r="K41" s="336"/>
      <c r="L41" s="18"/>
      <c r="M41" s="18"/>
      <c r="N41" s="323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9" x14ac:dyDescent="0.25">
      <c r="B42" s="299"/>
      <c r="D42" s="209"/>
      <c r="K42" s="336"/>
      <c r="N42" s="323"/>
    </row>
    <row r="43" spans="1:29" x14ac:dyDescent="0.25">
      <c r="B43" s="299"/>
      <c r="D43" s="209"/>
    </row>
    <row r="44" spans="1:29" ht="15.75" x14ac:dyDescent="0.25">
      <c r="D44" s="322"/>
      <c r="K44" s="209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  <c r="AA44" s="317"/>
      <c r="AB44" s="318"/>
      <c r="AC44" s="299"/>
    </row>
    <row r="45" spans="1:29" ht="15.75" x14ac:dyDescent="0.25">
      <c r="D45" s="209"/>
      <c r="E45" s="317"/>
      <c r="F45" s="318"/>
    </row>
    <row r="46" spans="1:29" x14ac:dyDescent="0.25">
      <c r="K46" s="210"/>
    </row>
    <row r="47" spans="1:29" ht="18.75" x14ac:dyDescent="0.3">
      <c r="C47" s="316"/>
      <c r="G47" s="316"/>
      <c r="K47" s="210"/>
      <c r="L47" s="208"/>
    </row>
    <row r="48" spans="1:29" x14ac:dyDescent="0.25">
      <c r="C48" s="299"/>
    </row>
    <row r="49" spans="3:30" ht="18.75" x14ac:dyDescent="0.3">
      <c r="C49" s="315"/>
      <c r="G49" s="315"/>
    </row>
    <row r="50" spans="3:30" x14ac:dyDescent="0.25">
      <c r="D50" s="209"/>
      <c r="H50" s="322"/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  <c r="AA50" s="322"/>
    </row>
    <row r="51" spans="3:30" x14ac:dyDescent="0.25">
      <c r="D51" s="209"/>
      <c r="H51" s="322"/>
    </row>
    <row r="52" spans="3:30" x14ac:dyDescent="0.25">
      <c r="C52" s="299"/>
      <c r="D52" s="209"/>
    </row>
    <row r="53" spans="3:30" x14ac:dyDescent="0.25">
      <c r="C53" s="299"/>
      <c r="D53" s="209"/>
      <c r="H53" s="209"/>
    </row>
    <row r="54" spans="3:30" x14ac:dyDescent="0.25">
      <c r="C54" s="299"/>
      <c r="D54" s="209"/>
      <c r="H54" s="322"/>
    </row>
    <row r="55" spans="3:30" x14ac:dyDescent="0.25">
      <c r="C55" s="299"/>
      <c r="D55" s="209"/>
    </row>
    <row r="56" spans="3:30" ht="15.75" x14ac:dyDescent="0.25">
      <c r="D56" s="209"/>
      <c r="E56" s="317"/>
      <c r="F56" s="318"/>
      <c r="H56" s="322"/>
      <c r="I56" s="317"/>
      <c r="J56" s="317"/>
      <c r="K56" s="317"/>
      <c r="L56" s="317"/>
      <c r="M56" s="317"/>
      <c r="N56" s="317"/>
      <c r="O56" s="317"/>
      <c r="P56" s="317"/>
      <c r="Q56" s="317"/>
      <c r="R56" s="317"/>
      <c r="S56" s="317"/>
      <c r="T56" s="317"/>
      <c r="U56" s="317"/>
      <c r="V56" s="317"/>
      <c r="W56" s="317"/>
      <c r="X56" s="317"/>
      <c r="Y56" s="317"/>
      <c r="Z56" s="317"/>
      <c r="AA56" s="317"/>
      <c r="AB56" s="318"/>
      <c r="AD56" s="299"/>
    </row>
  </sheetData>
  <mergeCells count="4">
    <mergeCell ref="Z6:AB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2020-06-27T01:36:25Z</dcterms:modified>
</cp:coreProperties>
</file>