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0215" windowHeight="6345" tabRatio="669"/>
  </bookViews>
  <sheets>
    <sheet name="INDICE" sheetId="1" r:id="rId1"/>
    <sheet name="Cdr 1 " sheetId="2" r:id="rId2"/>
    <sheet name="Cdr 2" sheetId="3" r:id="rId3"/>
    <sheet name="Cdr3" sheetId="4" r:id="rId4"/>
    <sheet name="Cdr4" sheetId="5" r:id="rId5"/>
    <sheet name="Cdr5" sheetId="6" r:id="rId6"/>
    <sheet name="Cdr6" sheetId="7" r:id="rId7"/>
    <sheet name="Cdr7" sheetId="8" r:id="rId8"/>
    <sheet name="Cdr8" sheetId="9" r:id="rId9"/>
    <sheet name="Cdr9" sheetId="10" r:id="rId10"/>
    <sheet name="Cdr10" sheetId="11" r:id="rId11"/>
    <sheet name="Crd11" sheetId="12" r:id="rId12"/>
    <sheet name="Cdr12" sheetId="13" r:id="rId13"/>
    <sheet name="Cdr13" sheetId="14" r:id="rId14"/>
    <sheet name="Cdr14" sheetId="15" r:id="rId15"/>
    <sheet name="Cdr15" sheetId="16" r:id="rId16"/>
    <sheet name="Cdr16" sheetId="17" r:id="rId17"/>
    <sheet name="Cdr17" sheetId="18" r:id="rId18"/>
    <sheet name="Cdr18" sheetId="19" r:id="rId19"/>
    <sheet name="Cdr19" sheetId="20" r:id="rId20"/>
    <sheet name="Cdr20 " sheetId="21" r:id="rId21"/>
    <sheet name="Cdr21" sheetId="22" r:id="rId22"/>
    <sheet name="Cdr22" sheetId="23" r:id="rId23"/>
    <sheet name="Cdr23" sheetId="24" r:id="rId24"/>
  </sheets>
  <externalReferences>
    <externalReference r:id="rId25"/>
    <externalReference r:id="rId26"/>
    <externalReference r:id="rId27"/>
  </externalReferences>
  <definedNames>
    <definedName name="_xlnm._FilterDatabase" localSheetId="14" hidden="1">'Cdr14'!$A$7:$A$7</definedName>
  </definedNames>
  <calcPr calcId="152511"/>
</workbook>
</file>

<file path=xl/calcChain.xml><?xml version="1.0" encoding="utf-8"?>
<calcChain xmlns="http://schemas.openxmlformats.org/spreadsheetml/2006/main">
  <c r="BS9" i="22" l="1"/>
  <c r="AI8" i="21"/>
  <c r="AD13" i="21"/>
  <c r="AE13" i="21"/>
  <c r="AF13" i="21"/>
  <c r="AG13" i="21"/>
  <c r="AH13" i="21"/>
  <c r="AI8" i="20"/>
  <c r="AI8" i="19"/>
  <c r="AI8" i="18"/>
  <c r="AI21" i="18"/>
  <c r="AI8" i="17"/>
  <c r="AI14" i="16"/>
  <c r="BG8" i="14"/>
  <c r="AI8" i="13"/>
  <c r="AI14" i="13"/>
  <c r="BG8" i="12"/>
  <c r="AI9" i="11"/>
  <c r="BS10" i="10"/>
  <c r="BT10" i="10"/>
  <c r="AI10" i="9"/>
  <c r="AI8" i="9"/>
  <c r="F9" i="9"/>
  <c r="BG8" i="8"/>
  <c r="B8" i="6"/>
  <c r="C8" i="6"/>
  <c r="D8" i="6"/>
  <c r="E8" i="6"/>
  <c r="F8" i="6"/>
  <c r="G8" i="6"/>
  <c r="H8" i="6"/>
  <c r="I8" i="6"/>
  <c r="K8" i="6"/>
  <c r="L8" i="6"/>
  <c r="M8" i="6"/>
  <c r="P8" i="6"/>
  <c r="Q8" i="6"/>
  <c r="R8" i="6"/>
  <c r="S8" i="6"/>
  <c r="T8" i="6"/>
  <c r="U8" i="6"/>
  <c r="V8" i="6"/>
  <c r="AI8" i="6" s="1"/>
  <c r="W8" i="6"/>
  <c r="X8" i="6"/>
  <c r="Y8" i="6"/>
  <c r="Z8" i="6"/>
  <c r="AA8" i="6"/>
  <c r="AB8" i="6"/>
  <c r="AC8" i="6"/>
  <c r="AD8" i="6"/>
  <c r="AE8" i="6"/>
  <c r="AI9" i="5"/>
  <c r="AI17" i="4"/>
  <c r="BT27" i="10" l="1"/>
  <c r="BT12" i="10"/>
  <c r="BT14" i="10"/>
  <c r="BT15" i="10"/>
  <c r="BT17" i="10"/>
  <c r="BT18" i="10"/>
  <c r="BT19" i="10"/>
  <c r="BT21" i="10"/>
  <c r="BT22" i="10"/>
  <c r="BT23" i="10"/>
  <c r="BT25" i="10"/>
  <c r="BT26" i="10"/>
  <c r="BT29" i="10"/>
  <c r="BS12" i="10"/>
  <c r="BS14" i="10"/>
  <c r="BS15" i="10"/>
  <c r="BS17" i="10"/>
  <c r="BS18" i="10"/>
  <c r="BS19" i="10"/>
  <c r="BS21" i="10"/>
  <c r="BS22" i="10"/>
  <c r="BS23" i="10"/>
  <c r="BS25" i="10"/>
  <c r="BS26" i="10"/>
  <c r="BS27" i="10"/>
  <c r="BS29" i="10"/>
  <c r="BS31" i="10"/>
  <c r="BS32" i="10"/>
  <c r="BS33" i="10"/>
  <c r="BR29" i="10"/>
  <c r="BR25" i="10"/>
  <c r="BR21" i="10"/>
  <c r="BR17" i="10"/>
  <c r="BR14" i="10"/>
  <c r="BS10" i="22"/>
  <c r="BS11" i="22"/>
  <c r="BS12" i="22"/>
  <c r="BS13" i="22"/>
  <c r="BS14" i="22"/>
  <c r="BS15" i="22"/>
  <c r="BS16" i="22"/>
  <c r="BS17" i="22"/>
  <c r="BS18" i="22"/>
  <c r="BS19" i="22"/>
  <c r="AI10" i="21"/>
  <c r="AI11" i="21"/>
  <c r="AI12" i="21"/>
  <c r="AI14" i="21"/>
  <c r="AI15" i="21"/>
  <c r="AI16" i="21"/>
  <c r="AI17" i="21"/>
  <c r="AI18" i="21"/>
  <c r="AI9" i="20"/>
  <c r="AI10" i="20"/>
  <c r="AI11" i="20"/>
  <c r="AI12" i="20"/>
  <c r="AI13" i="20"/>
  <c r="AI14" i="20"/>
  <c r="AI15" i="20"/>
  <c r="AI16" i="20"/>
  <c r="AI17" i="20"/>
  <c r="AI9" i="19"/>
  <c r="AI10" i="19"/>
  <c r="AI11" i="19"/>
  <c r="AI12" i="19"/>
  <c r="AI13" i="19"/>
  <c r="AI14" i="19"/>
  <c r="AI15" i="19"/>
  <c r="AI16" i="19"/>
  <c r="AI17" i="19"/>
  <c r="AI18" i="19"/>
  <c r="AI19" i="19"/>
  <c r="AI20" i="19"/>
  <c r="AI21" i="19"/>
  <c r="AI22" i="19"/>
  <c r="AI23" i="19"/>
  <c r="AI24" i="19"/>
  <c r="AI25" i="19"/>
  <c r="AI9" i="18"/>
  <c r="AI10" i="18"/>
  <c r="AI11" i="18"/>
  <c r="AI12" i="18"/>
  <c r="AI13" i="18"/>
  <c r="AI14" i="18"/>
  <c r="AI15" i="18"/>
  <c r="AI16" i="18"/>
  <c r="AI17" i="18"/>
  <c r="AI18" i="18"/>
  <c r="AI19" i="18"/>
  <c r="AI20" i="18"/>
  <c r="AI22" i="18"/>
  <c r="AI23" i="18"/>
  <c r="AI24" i="18"/>
  <c r="AI25" i="18"/>
  <c r="AI10" i="17"/>
  <c r="AI9" i="17"/>
  <c r="AI21" i="16"/>
  <c r="AI20" i="16"/>
  <c r="AI19" i="16"/>
  <c r="AI17" i="16"/>
  <c r="AI16" i="16"/>
  <c r="AI13" i="16"/>
  <c r="AI11" i="16"/>
  <c r="AI10" i="16"/>
  <c r="W9" i="15"/>
  <c r="W10" i="15"/>
  <c r="W11" i="15"/>
  <c r="W12" i="15"/>
  <c r="W13" i="15"/>
  <c r="W14" i="15"/>
  <c r="W15" i="15"/>
  <c r="W16" i="15"/>
  <c r="W17" i="15"/>
  <c r="W18" i="15"/>
  <c r="W19" i="15"/>
  <c r="W20" i="15"/>
  <c r="W21" i="15"/>
  <c r="W22" i="15"/>
  <c r="W23" i="15"/>
  <c r="W24" i="15"/>
  <c r="W25" i="15"/>
  <c r="W26" i="15"/>
  <c r="W27" i="15"/>
  <c r="W28" i="15"/>
  <c r="W29" i="15"/>
  <c r="W30" i="15"/>
  <c r="W31" i="15"/>
  <c r="W32" i="15"/>
  <c r="W33" i="15"/>
  <c r="BG9" i="14"/>
  <c r="BG10" i="14"/>
  <c r="BG11" i="14"/>
  <c r="BG12" i="14"/>
  <c r="BG13" i="14"/>
  <c r="BG14" i="14"/>
  <c r="BG15" i="14"/>
  <c r="BG16" i="14"/>
  <c r="BG17" i="14"/>
  <c r="BG19" i="14"/>
  <c r="BG20" i="14"/>
  <c r="AI9" i="13"/>
  <c r="AI10" i="13"/>
  <c r="AI11" i="13"/>
  <c r="AI12" i="13"/>
  <c r="AI13" i="13"/>
  <c r="AI15" i="13"/>
  <c r="AI16" i="13"/>
  <c r="AI17" i="13"/>
  <c r="AI18" i="13"/>
  <c r="AI19" i="13"/>
  <c r="AI20" i="13"/>
  <c r="AI21" i="13"/>
  <c r="AI22" i="13"/>
  <c r="AI23" i="13"/>
  <c r="AI24" i="13"/>
  <c r="AI25" i="13"/>
  <c r="AI26" i="13"/>
  <c r="AI27" i="13"/>
  <c r="AI28" i="13"/>
  <c r="AI29" i="13"/>
  <c r="AI30" i="13"/>
  <c r="BG9" i="12"/>
  <c r="BG10" i="12"/>
  <c r="BG11" i="12"/>
  <c r="BG12" i="12"/>
  <c r="BG13" i="12"/>
  <c r="BG14" i="12"/>
  <c r="BG15" i="12"/>
  <c r="BG16" i="12"/>
  <c r="BG17" i="12"/>
  <c r="BG18" i="12"/>
  <c r="BG19" i="12"/>
  <c r="BG20" i="12"/>
  <c r="BG21" i="12"/>
  <c r="BG22" i="12"/>
  <c r="BG23" i="12"/>
  <c r="BG24" i="12"/>
  <c r="BG25" i="12"/>
  <c r="BG26" i="12"/>
  <c r="BG27" i="12"/>
  <c r="BG28" i="12"/>
  <c r="BG29" i="12"/>
  <c r="BG30" i="12"/>
  <c r="BR12" i="10" l="1"/>
  <c r="BR10" i="10" s="1"/>
  <c r="AI11" i="11" l="1"/>
  <c r="AI13" i="11"/>
  <c r="AI14" i="11"/>
  <c r="AI16" i="11"/>
  <c r="AI17" i="11"/>
  <c r="AI19" i="11"/>
  <c r="AI20" i="11"/>
  <c r="AI33" i="9" l="1"/>
  <c r="AI32" i="9"/>
  <c r="AI31" i="9"/>
  <c r="AI30" i="9"/>
  <c r="AI29" i="9"/>
  <c r="AI28" i="9"/>
  <c r="AI26" i="9"/>
  <c r="AI25" i="9"/>
  <c r="AI24" i="9"/>
  <c r="AI23" i="9"/>
  <c r="AI22" i="9"/>
  <c r="AI21" i="9"/>
  <c r="AI20" i="9"/>
  <c r="AI19" i="9"/>
  <c r="AI17" i="9"/>
  <c r="AI16" i="9"/>
  <c r="AI15" i="9"/>
  <c r="AI14" i="9"/>
  <c r="AI13" i="9"/>
  <c r="AI12" i="9"/>
  <c r="AI11" i="9"/>
  <c r="BG33" i="8"/>
  <c r="BG32" i="8"/>
  <c r="BG31" i="8"/>
  <c r="BG30" i="8"/>
  <c r="BG29" i="8"/>
  <c r="BG28" i="8"/>
  <c r="BG27" i="8"/>
  <c r="BG26" i="8"/>
  <c r="BG25" i="8"/>
  <c r="BG24" i="8"/>
  <c r="BG23" i="8"/>
  <c r="BG22" i="8"/>
  <c r="BG21" i="8"/>
  <c r="BG20" i="8"/>
  <c r="BG19" i="8"/>
  <c r="BG18" i="8"/>
  <c r="BG17" i="8"/>
  <c r="BG16" i="8"/>
  <c r="BG15" i="8"/>
  <c r="BG14" i="8"/>
  <c r="BG13" i="8"/>
  <c r="BG12" i="8"/>
  <c r="BG11" i="8"/>
  <c r="BG10" i="8"/>
  <c r="BG9" i="8"/>
  <c r="AI9" i="7"/>
  <c r="AI10" i="7"/>
  <c r="AI11" i="7"/>
  <c r="AI12" i="7"/>
  <c r="AI13" i="7"/>
  <c r="AI14" i="7"/>
  <c r="AI15" i="7"/>
  <c r="AI16" i="7"/>
  <c r="AI17" i="7"/>
  <c r="AI18" i="7"/>
  <c r="AI19" i="7"/>
  <c r="AI20" i="7"/>
  <c r="AI21" i="7"/>
  <c r="AI22" i="7"/>
  <c r="AI23" i="7"/>
  <c r="AI9" i="6"/>
  <c r="AI10" i="6"/>
  <c r="AI11" i="6"/>
  <c r="AI12" i="6"/>
  <c r="AI13" i="6"/>
  <c r="AI14" i="6"/>
  <c r="AI15" i="6"/>
  <c r="AI16" i="6"/>
  <c r="AI17" i="6"/>
  <c r="AI18" i="6"/>
  <c r="AI19" i="6"/>
  <c r="AI20" i="6"/>
  <c r="AI21" i="6"/>
  <c r="AI22" i="6"/>
  <c r="AI23" i="6"/>
  <c r="AI24" i="6"/>
  <c r="AI25" i="6"/>
  <c r="AI26" i="6"/>
  <c r="AI27" i="6"/>
  <c r="AI28" i="6"/>
  <c r="AI29" i="6"/>
  <c r="AI30" i="6"/>
  <c r="AI10" i="5"/>
  <c r="AI11" i="5"/>
  <c r="AI12" i="5"/>
  <c r="AI13" i="5"/>
  <c r="AI14" i="5"/>
  <c r="AI15" i="5"/>
  <c r="AI16" i="5"/>
  <c r="AI17" i="5"/>
  <c r="AI18" i="5"/>
  <c r="AI19" i="5"/>
  <c r="AI9" i="4"/>
  <c r="AI10" i="4"/>
  <c r="AI11" i="4"/>
  <c r="AI12" i="4"/>
  <c r="AI13" i="4"/>
  <c r="AI14" i="4"/>
  <c r="AI15" i="4"/>
  <c r="AI16" i="4"/>
  <c r="AI18" i="4"/>
  <c r="AI19" i="4"/>
  <c r="AI20" i="4"/>
  <c r="AI21" i="4"/>
  <c r="AI22" i="4"/>
  <c r="AI23" i="4"/>
  <c r="AI24" i="4"/>
  <c r="AI25" i="4"/>
  <c r="AI9" i="3"/>
  <c r="AI10" i="3"/>
  <c r="AI11" i="3"/>
  <c r="AI12" i="3"/>
  <c r="AI13" i="3"/>
  <c r="AI14" i="3"/>
  <c r="AI15" i="3"/>
  <c r="AI16" i="3"/>
  <c r="AI17" i="3"/>
  <c r="AI18" i="3"/>
  <c r="AI19" i="3"/>
  <c r="AI20" i="3"/>
  <c r="AI10" i="2"/>
  <c r="AI11" i="2"/>
  <c r="AI12" i="2"/>
  <c r="AI13" i="2"/>
  <c r="AI14" i="2"/>
  <c r="AI15" i="2"/>
  <c r="AI16" i="2"/>
  <c r="AI17" i="2"/>
  <c r="AI18" i="2"/>
  <c r="AI19" i="2"/>
  <c r="AI21" i="2"/>
  <c r="AI22" i="2"/>
  <c r="BT33" i="10" l="1"/>
  <c r="BT31" i="10"/>
  <c r="AE8" i="18" l="1"/>
  <c r="AE8" i="17"/>
  <c r="AE18" i="16"/>
  <c r="AE15" i="16"/>
  <c r="AE12" i="16"/>
  <c r="AE9" i="16" l="1"/>
  <c r="AE8" i="16" s="1"/>
  <c r="AE8" i="13"/>
  <c r="BC8" i="12"/>
  <c r="BN14" i="22" l="1"/>
  <c r="BM14" i="22"/>
  <c r="BN10" i="22"/>
  <c r="BN9" i="22" s="1"/>
  <c r="BM10" i="22"/>
  <c r="BM9" i="22" s="1"/>
  <c r="AC13" i="21"/>
  <c r="AD9" i="21"/>
  <c r="AD8" i="21" s="1"/>
  <c r="AC9" i="21"/>
  <c r="AC8" i="21" s="1"/>
  <c r="AC8" i="19" l="1"/>
  <c r="AD8" i="19"/>
  <c r="AC8" i="18"/>
  <c r="AD8" i="18"/>
  <c r="AC8" i="17"/>
  <c r="AD8" i="17"/>
  <c r="AD18" i="16"/>
  <c r="AC18" i="16"/>
  <c r="AD15" i="16"/>
  <c r="AC15" i="16"/>
  <c r="AD12" i="16"/>
  <c r="AC12" i="16"/>
  <c r="AD9" i="16" l="1"/>
  <c r="AD8" i="16" s="1"/>
  <c r="AC9" i="16"/>
  <c r="AC8" i="16" s="1"/>
  <c r="Q8" i="15"/>
  <c r="R8" i="15"/>
  <c r="BB8" i="14"/>
  <c r="BA8" i="14"/>
  <c r="AC8" i="13"/>
  <c r="AD8" i="13"/>
  <c r="BA8" i="12"/>
  <c r="BB8" i="12"/>
  <c r="AD18" i="11"/>
  <c r="AC18" i="11"/>
  <c r="AD15" i="11"/>
  <c r="AC15" i="11"/>
  <c r="AD12" i="11"/>
  <c r="AC12" i="11"/>
  <c r="AC10" i="11" l="1"/>
  <c r="AC9" i="11" s="1"/>
  <c r="AD10" i="11"/>
  <c r="BM29" i="10"/>
  <c r="BM25" i="10"/>
  <c r="BM21" i="10"/>
  <c r="BM17" i="10"/>
  <c r="BM14" i="10"/>
  <c r="BM12" i="10" l="1"/>
  <c r="BM10" i="10"/>
  <c r="AD9" i="11"/>
  <c r="BN29" i="10"/>
  <c r="BN25" i="10"/>
  <c r="BN21" i="10"/>
  <c r="BN17" i="10"/>
  <c r="BN14" i="10"/>
  <c r="AC34" i="9"/>
  <c r="AD34" i="9"/>
  <c r="AC18" i="9"/>
  <c r="AD18" i="9"/>
  <c r="AC9" i="9"/>
  <c r="AD9" i="9"/>
  <c r="BA8" i="8"/>
  <c r="BB8" i="8"/>
  <c r="AC8" i="7"/>
  <c r="AD8" i="7"/>
  <c r="N14" i="6"/>
  <c r="O14" i="6"/>
  <c r="AD8" i="5"/>
  <c r="AC8" i="5"/>
  <c r="AC8" i="4"/>
  <c r="AD8" i="4"/>
  <c r="AD8" i="3"/>
  <c r="AC8" i="3"/>
  <c r="AD20" i="2"/>
  <c r="AC20" i="2"/>
  <c r="AD17" i="2"/>
  <c r="AC17" i="2"/>
  <c r="AD14" i="2"/>
  <c r="AC14" i="2"/>
  <c r="AD11" i="2"/>
  <c r="AC11" i="2"/>
  <c r="AC9" i="2" s="1"/>
  <c r="AC8" i="2" s="1"/>
  <c r="BN12" i="10" l="1"/>
  <c r="BN10" i="10" s="1"/>
  <c r="AC27" i="9"/>
  <c r="AC8" i="9" s="1"/>
  <c r="AD27" i="9"/>
  <c r="AD9" i="2"/>
  <c r="BL10" i="22"/>
  <c r="AD8" i="2" l="1"/>
  <c r="AD8" i="9"/>
  <c r="Z17" i="2"/>
  <c r="AB13" i="21"/>
  <c r="AB8" i="19"/>
  <c r="Z18" i="16"/>
  <c r="P8" i="15"/>
  <c r="AX8" i="14"/>
  <c r="AY8" i="14"/>
  <c r="AZ8" i="14"/>
  <c r="AA8" i="13"/>
  <c r="AY8" i="12"/>
  <c r="AX8" i="8" l="1"/>
  <c r="AB8" i="7"/>
  <c r="AA8" i="7"/>
  <c r="Z8" i="7"/>
  <c r="AB8" i="5"/>
  <c r="AB8" i="3" l="1"/>
  <c r="AA8" i="3"/>
  <c r="Z8" i="3"/>
  <c r="AB20" i="2"/>
  <c r="AB17" i="2"/>
  <c r="AB14" i="2"/>
  <c r="AB11" i="2"/>
  <c r="AB9" i="2" s="1"/>
  <c r="AB8" i="2" l="1"/>
  <c r="BL14" i="22"/>
  <c r="BK14" i="22"/>
  <c r="BJ14" i="22"/>
  <c r="BK10" i="22"/>
  <c r="BJ10" i="22"/>
  <c r="AA13" i="21"/>
  <c r="AA8" i="21" s="1"/>
  <c r="Z13" i="21"/>
  <c r="AB9" i="21"/>
  <c r="AA9" i="21"/>
  <c r="Z9" i="21"/>
  <c r="BK9" i="22" l="1"/>
  <c r="Z8" i="21"/>
  <c r="BJ9" i="22"/>
  <c r="BL9" i="22"/>
  <c r="AB8" i="21"/>
  <c r="Z8" i="18"/>
  <c r="AA8" i="18"/>
  <c r="AB8" i="18"/>
  <c r="AB8" i="17"/>
  <c r="AA8" i="17"/>
  <c r="Z8" i="17"/>
  <c r="AB18" i="16"/>
  <c r="AA18" i="16"/>
  <c r="AB15" i="16"/>
  <c r="AA15" i="16"/>
  <c r="Z15" i="16"/>
  <c r="AB12" i="16"/>
  <c r="AA12" i="16"/>
  <c r="Z12" i="16"/>
  <c r="Z9" i="16" l="1"/>
  <c r="Z8" i="16" s="1"/>
  <c r="AB9" i="16"/>
  <c r="AA9" i="16"/>
  <c r="AA8" i="16" s="1"/>
  <c r="AB8" i="16"/>
  <c r="AA8" i="19"/>
  <c r="Z8" i="19"/>
  <c r="AB8" i="13" l="1"/>
  <c r="AZ8" i="12"/>
  <c r="AB18" i="11"/>
  <c r="AB15" i="11"/>
  <c r="AB10" i="11" s="1"/>
  <c r="AB12" i="11"/>
  <c r="AB9" i="11" l="1"/>
  <c r="BL29" i="10"/>
  <c r="BL25" i="10"/>
  <c r="BL21" i="10"/>
  <c r="BL17" i="10"/>
  <c r="BL14" i="10"/>
  <c r="AB34" i="9"/>
  <c r="AB18" i="9"/>
  <c r="AB9" i="9"/>
  <c r="AA20" i="2"/>
  <c r="Z20" i="2"/>
  <c r="AA17" i="2"/>
  <c r="AA14" i="2"/>
  <c r="Z14" i="2"/>
  <c r="AA11" i="2"/>
  <c r="Z11" i="2"/>
  <c r="Z9" i="2" s="1"/>
  <c r="Z8" i="2" s="1"/>
  <c r="BL12" i="10" l="1"/>
  <c r="AZ8" i="8"/>
  <c r="AA9" i="2"/>
  <c r="AA8" i="2" s="1"/>
  <c r="AB27" i="9"/>
  <c r="AB8" i="9" s="1"/>
  <c r="BL10" i="10" l="1"/>
  <c r="AB8" i="4"/>
  <c r="Z8" i="13" l="1"/>
  <c r="N8" i="15" l="1"/>
  <c r="O8" i="15"/>
  <c r="AX8" i="12"/>
  <c r="AA8" i="4" l="1"/>
  <c r="Z8" i="4"/>
  <c r="Z8" i="5" l="1"/>
  <c r="AA34" i="9"/>
  <c r="Z34" i="9"/>
  <c r="AA18" i="9"/>
  <c r="Z18" i="9"/>
  <c r="Z9" i="9"/>
  <c r="AA9" i="9"/>
  <c r="AY8" i="8"/>
  <c r="AA8" i="5"/>
  <c r="Z27" i="9" l="1"/>
  <c r="Z8" i="9" s="1"/>
  <c r="AA27" i="9"/>
  <c r="AA8" i="9" s="1"/>
  <c r="AX10" i="22" l="1"/>
  <c r="AX14" i="22"/>
  <c r="AX9" i="22" l="1"/>
  <c r="M20" i="2"/>
  <c r="L20" i="2"/>
  <c r="K20" i="2"/>
  <c r="J20" i="2"/>
  <c r="I20" i="2"/>
  <c r="H20" i="2"/>
  <c r="G20" i="2"/>
  <c r="F20" i="2"/>
  <c r="E20" i="2"/>
  <c r="D20" i="2"/>
  <c r="C20" i="2"/>
  <c r="B20" i="2"/>
  <c r="M17" i="2"/>
  <c r="L17" i="2"/>
  <c r="K17" i="2"/>
  <c r="J17" i="2"/>
  <c r="I17" i="2"/>
  <c r="H17" i="2"/>
  <c r="G17" i="2"/>
  <c r="F17" i="2"/>
  <c r="E17" i="2"/>
  <c r="D17" i="2"/>
  <c r="C17" i="2"/>
  <c r="B17" i="2"/>
  <c r="M14" i="2"/>
  <c r="L14" i="2"/>
  <c r="K14" i="2"/>
  <c r="J14" i="2"/>
  <c r="I14" i="2"/>
  <c r="H14" i="2"/>
  <c r="G14" i="2"/>
  <c r="F14" i="2"/>
  <c r="E14" i="2"/>
  <c r="D14" i="2"/>
  <c r="C14" i="2"/>
  <c r="B14" i="2"/>
  <c r="M11" i="2"/>
  <c r="M9" i="2" s="1"/>
  <c r="M8" i="2" s="1"/>
  <c r="L11" i="2"/>
  <c r="L9" i="2" s="1"/>
  <c r="L8" i="2" s="1"/>
  <c r="K11" i="2"/>
  <c r="K9" i="2" s="1"/>
  <c r="K8" i="2" s="1"/>
  <c r="J11" i="2"/>
  <c r="I11" i="2"/>
  <c r="H11" i="2"/>
  <c r="G11" i="2"/>
  <c r="F11" i="2"/>
  <c r="F9" i="2" s="1"/>
  <c r="F8" i="2" s="1"/>
  <c r="E11" i="2"/>
  <c r="E9" i="2" s="1"/>
  <c r="D11" i="2"/>
  <c r="D9" i="2" s="1"/>
  <c r="D8" i="2" s="1"/>
  <c r="C11" i="2"/>
  <c r="C9" i="2" s="1"/>
  <c r="C8" i="2" s="1"/>
  <c r="B11" i="2"/>
  <c r="I9" i="2" l="1"/>
  <c r="I8" i="2" s="1"/>
  <c r="G9" i="2"/>
  <c r="G8" i="2" s="1"/>
  <c r="H9" i="2"/>
  <c r="H8" i="2" s="1"/>
  <c r="B9" i="2"/>
  <c r="B8" i="2" s="1"/>
  <c r="J9" i="2"/>
  <c r="J8" i="2" s="1"/>
  <c r="E8" i="2"/>
  <c r="Y13" i="21" l="1"/>
  <c r="X13" i="21"/>
  <c r="T13" i="21"/>
  <c r="S13" i="21"/>
  <c r="R13" i="21"/>
  <c r="Q13" i="21"/>
  <c r="P13" i="21"/>
  <c r="O13" i="21"/>
  <c r="N9" i="21"/>
  <c r="O9" i="21"/>
  <c r="N13" i="21"/>
  <c r="P9" i="21"/>
  <c r="Q9" i="21"/>
  <c r="R9" i="21"/>
  <c r="S9" i="21"/>
  <c r="T9" i="21"/>
  <c r="U9" i="21"/>
  <c r="V9" i="21"/>
  <c r="AI9" i="21" s="1"/>
  <c r="W9" i="21"/>
  <c r="X9" i="21"/>
  <c r="Y9" i="21"/>
  <c r="U13" i="21"/>
  <c r="V13" i="21"/>
  <c r="AI13" i="21" s="1"/>
  <c r="W13" i="21"/>
  <c r="N8" i="21" l="1"/>
  <c r="Y8" i="21"/>
  <c r="W8" i="21"/>
  <c r="X8" i="21"/>
  <c r="U8" i="21"/>
  <c r="T8" i="21"/>
  <c r="O8" i="21"/>
  <c r="S8" i="21"/>
  <c r="R8" i="21"/>
  <c r="P8" i="21"/>
  <c r="V8" i="21"/>
  <c r="Q8" i="21"/>
  <c r="AW8" i="14" l="1"/>
  <c r="AV8" i="14" l="1"/>
  <c r="AV8" i="12"/>
  <c r="AW8" i="12"/>
  <c r="AV14" i="24" l="1"/>
  <c r="AV8" i="24" s="1"/>
  <c r="AU14" i="24"/>
  <c r="AU8" i="24" s="1"/>
  <c r="AW14" i="24"/>
  <c r="BI14" i="22"/>
  <c r="BH14" i="22"/>
  <c r="BI10" i="22"/>
  <c r="BH10" i="22"/>
  <c r="BH9" i="22" l="1"/>
  <c r="AW8" i="24"/>
  <c r="BI9" i="22"/>
  <c r="BH29" i="10" l="1"/>
  <c r="BH25" i="10"/>
  <c r="BH21" i="10"/>
  <c r="BH17" i="10"/>
  <c r="BH14" i="10"/>
  <c r="BH12" i="10" l="1"/>
  <c r="BH10" i="10" s="1"/>
  <c r="Y8" i="19"/>
  <c r="X8" i="19"/>
  <c r="Y8" i="18"/>
  <c r="X8" i="18"/>
  <c r="Y8" i="17"/>
  <c r="X8" i="17"/>
  <c r="Y18" i="16"/>
  <c r="X18" i="16"/>
  <c r="Y15" i="16"/>
  <c r="X15" i="16"/>
  <c r="Y12" i="16"/>
  <c r="X12" i="16"/>
  <c r="X9" i="16" l="1"/>
  <c r="X8" i="16"/>
  <c r="Y9" i="16"/>
  <c r="M8" i="15"/>
  <c r="L8" i="15"/>
  <c r="X8" i="13"/>
  <c r="Y8" i="13"/>
  <c r="Y8" i="16" l="1"/>
  <c r="Y18" i="11"/>
  <c r="X18" i="11"/>
  <c r="Y15" i="11"/>
  <c r="X15" i="11"/>
  <c r="Y12" i="11"/>
  <c r="X12" i="11"/>
  <c r="X10" i="11" s="1"/>
  <c r="X9" i="11" s="1"/>
  <c r="Y10" i="11"/>
  <c r="Y9" i="11" s="1"/>
  <c r="BI29" i="10" l="1"/>
  <c r="BI25" i="10"/>
  <c r="BI21" i="10"/>
  <c r="BI17" i="10"/>
  <c r="BI14" i="10"/>
  <c r="Y9" i="9"/>
  <c r="Y34" i="9"/>
  <c r="Y18" i="9"/>
  <c r="X18" i="9"/>
  <c r="X9" i="9"/>
  <c r="AV8" i="8"/>
  <c r="AW8" i="8"/>
  <c r="X8" i="7"/>
  <c r="Y8" i="7"/>
  <c r="Y8" i="5"/>
  <c r="X8" i="5"/>
  <c r="Y8" i="4"/>
  <c r="X8" i="4"/>
  <c r="Y8" i="3"/>
  <c r="X8" i="3"/>
  <c r="Y20" i="2"/>
  <c r="X20" i="2"/>
  <c r="Y17" i="2"/>
  <c r="X17" i="2"/>
  <c r="Y14" i="2"/>
  <c r="X14" i="2"/>
  <c r="Y11" i="2"/>
  <c r="X11" i="2"/>
  <c r="X27" i="9" l="1"/>
  <c r="X9" i="2"/>
  <c r="X8" i="2" s="1"/>
  <c r="Y9" i="2"/>
  <c r="Y27" i="9"/>
  <c r="Y8" i="9" s="1"/>
  <c r="BI12" i="10"/>
  <c r="X34" i="9"/>
  <c r="X8" i="9" s="1"/>
  <c r="BI10" i="10" l="1"/>
  <c r="Y8" i="2"/>
  <c r="W8" i="13"/>
  <c r="W8" i="4"/>
  <c r="W8" i="3"/>
  <c r="BG14" i="22"/>
  <c r="BG10" i="22"/>
  <c r="BG9" i="22" s="1"/>
  <c r="W8" i="19" l="1"/>
  <c r="W8" i="18"/>
  <c r="W8" i="17"/>
  <c r="W18" i="16"/>
  <c r="W15" i="16"/>
  <c r="W12" i="16"/>
  <c r="W9" i="16" s="1"/>
  <c r="W8" i="16" s="1"/>
  <c r="K8" i="15" l="1"/>
  <c r="AU8" i="14"/>
  <c r="AU8" i="12"/>
  <c r="W18" i="11"/>
  <c r="W15" i="11"/>
  <c r="W12" i="11"/>
  <c r="W10" i="11" s="1"/>
  <c r="W9" i="11" l="1"/>
  <c r="W34" i="9"/>
  <c r="AU8" i="8"/>
  <c r="W8" i="7"/>
  <c r="W8" i="5"/>
  <c r="W20" i="2"/>
  <c r="W17" i="2"/>
  <c r="W14" i="2"/>
  <c r="W11" i="2"/>
  <c r="W9" i="2" l="1"/>
  <c r="W8" i="2" s="1"/>
  <c r="W9" i="9"/>
  <c r="W18" i="9"/>
  <c r="W27" i="9" l="1"/>
  <c r="W8" i="9" l="1"/>
  <c r="BG29" i="10"/>
  <c r="BG12" i="10"/>
  <c r="BG10" i="10" l="1"/>
  <c r="V8" i="19"/>
  <c r="V8" i="18"/>
  <c r="J8" i="15"/>
  <c r="W8" i="15" s="1"/>
  <c r="AT8" i="14"/>
  <c r="V8" i="13"/>
  <c r="AT8" i="12"/>
  <c r="AT14" i="24" l="1"/>
  <c r="AT8" i="24" s="1"/>
  <c r="BF14" i="22"/>
  <c r="BF10" i="22"/>
  <c r="BF9" i="22" s="1"/>
  <c r="V8" i="17"/>
  <c r="V18" i="16"/>
  <c r="AI18" i="16" s="1"/>
  <c r="V15" i="16"/>
  <c r="AI15" i="16" s="1"/>
  <c r="V12" i="16"/>
  <c r="AI12" i="16" s="1"/>
  <c r="V9" i="16" l="1"/>
  <c r="V18" i="11"/>
  <c r="AI18" i="11" s="1"/>
  <c r="V15" i="11"/>
  <c r="AI15" i="11" s="1"/>
  <c r="V12" i="11"/>
  <c r="V8" i="16" l="1"/>
  <c r="AI8" i="16" s="1"/>
  <c r="AI9" i="16"/>
  <c r="V10" i="11"/>
  <c r="AI12" i="11"/>
  <c r="BF29" i="10"/>
  <c r="BF25" i="10"/>
  <c r="BF21" i="10"/>
  <c r="BF17" i="10"/>
  <c r="BF14" i="10"/>
  <c r="V34" i="9"/>
  <c r="AI34" i="9" s="1"/>
  <c r="V9" i="9"/>
  <c r="AI9" i="9" s="1"/>
  <c r="AT8" i="8"/>
  <c r="V8" i="7"/>
  <c r="AI8" i="7" s="1"/>
  <c r="V8" i="5"/>
  <c r="AI8" i="5" s="1"/>
  <c r="V8" i="4"/>
  <c r="AI8" i="4" s="1"/>
  <c r="V8" i="3"/>
  <c r="AI8" i="3" s="1"/>
  <c r="V20" i="2"/>
  <c r="AI20" i="2" s="1"/>
  <c r="V9" i="11" l="1"/>
  <c r="AI10" i="11"/>
  <c r="BF12" i="10"/>
  <c r="V9" i="2"/>
  <c r="AI9" i="2" s="1"/>
  <c r="BF10" i="10"/>
  <c r="V18" i="9"/>
  <c r="V27" i="9" l="1"/>
  <c r="AI18" i="9"/>
  <c r="V8" i="2"/>
  <c r="AI8" i="2" s="1"/>
  <c r="AS14" i="24"/>
  <c r="AS8" i="24" s="1"/>
  <c r="AR14" i="24"/>
  <c r="AR8" i="24" s="1"/>
  <c r="BE14" i="22"/>
  <c r="BE10" i="22"/>
  <c r="V8" i="9" l="1"/>
  <c r="AI27" i="9"/>
  <c r="BE9" i="22"/>
  <c r="U8" i="19" l="1"/>
  <c r="U8" i="18"/>
  <c r="U8" i="17"/>
  <c r="U18" i="16"/>
  <c r="U15" i="16"/>
  <c r="U12" i="16"/>
  <c r="U9" i="16" l="1"/>
  <c r="I8" i="15"/>
  <c r="AS8" i="14"/>
  <c r="U8" i="13"/>
  <c r="AS8" i="12"/>
  <c r="U18" i="11"/>
  <c r="U15" i="11"/>
  <c r="U12" i="11"/>
  <c r="U8" i="16" l="1"/>
  <c r="U10" i="11"/>
  <c r="AS8" i="8"/>
  <c r="U8" i="7"/>
  <c r="U8" i="3"/>
  <c r="BE29" i="10"/>
  <c r="BE25" i="10"/>
  <c r="BE21" i="10"/>
  <c r="BE17" i="10"/>
  <c r="BE14" i="10"/>
  <c r="BE12" i="10" l="1"/>
  <c r="U9" i="11"/>
  <c r="U8" i="5"/>
  <c r="U8" i="4"/>
  <c r="U20" i="2"/>
  <c r="U17" i="2"/>
  <c r="U14" i="2"/>
  <c r="U11" i="2"/>
  <c r="BE10" i="10" l="1"/>
  <c r="U9" i="2"/>
  <c r="U34" i="9"/>
  <c r="U9" i="9"/>
  <c r="U18" i="9"/>
  <c r="U27" i="9" l="1"/>
  <c r="U8" i="9" s="1"/>
  <c r="U8" i="2"/>
  <c r="B8" i="19" l="1"/>
  <c r="H8" i="15"/>
  <c r="AQ14" i="24" l="1"/>
  <c r="AQ8" i="24" s="1"/>
  <c r="BD14" i="22"/>
  <c r="BD10" i="22"/>
  <c r="BD9" i="22" s="1"/>
  <c r="T8" i="19" l="1"/>
  <c r="T8" i="18"/>
  <c r="T8" i="17"/>
  <c r="T8" i="13" l="1"/>
  <c r="AR8" i="14"/>
  <c r="AR8" i="8"/>
  <c r="T8" i="7"/>
  <c r="T8" i="4"/>
  <c r="AR8" i="12"/>
  <c r="T18" i="11"/>
  <c r="T15" i="11"/>
  <c r="T10" i="11" s="1"/>
  <c r="T9" i="11" s="1"/>
  <c r="T12" i="11"/>
  <c r="BD29" i="10" l="1"/>
  <c r="BD25" i="10"/>
  <c r="BD21" i="10"/>
  <c r="BD17" i="10"/>
  <c r="BD14" i="10"/>
  <c r="T9" i="9"/>
  <c r="T8" i="5"/>
  <c r="T8" i="3"/>
  <c r="BD12" i="10" l="1"/>
  <c r="T34" i="9"/>
  <c r="T18" i="9"/>
  <c r="T27" i="9" l="1"/>
  <c r="BD10" i="10"/>
  <c r="T8" i="9" l="1"/>
  <c r="T20" i="2"/>
  <c r="T17" i="2"/>
  <c r="T14" i="2"/>
  <c r="T11" i="2"/>
  <c r="T9" i="2" l="1"/>
  <c r="S8" i="18"/>
  <c r="P9" i="18"/>
  <c r="T8" i="2" l="1"/>
  <c r="BC14" i="22"/>
  <c r="BC10" i="22"/>
  <c r="BC9" i="22" l="1"/>
  <c r="S8" i="19"/>
  <c r="O19" i="19"/>
  <c r="S8" i="17"/>
  <c r="S18" i="16"/>
  <c r="S15" i="16"/>
  <c r="S12" i="16"/>
  <c r="S9" i="16" l="1"/>
  <c r="S8" i="16" s="1"/>
  <c r="G8" i="15" l="1"/>
  <c r="AQ8" i="14"/>
  <c r="S8" i="13"/>
  <c r="S18" i="11"/>
  <c r="S15" i="11"/>
  <c r="S12" i="11"/>
  <c r="S10" i="11" s="1"/>
  <c r="S9" i="11" l="1"/>
  <c r="AQ8" i="12"/>
  <c r="BC29" i="10" l="1"/>
  <c r="BC12" i="10"/>
  <c r="S34" i="9"/>
  <c r="S18" i="9"/>
  <c r="S9" i="9"/>
  <c r="AQ8" i="8"/>
  <c r="S8" i="7"/>
  <c r="S8" i="5"/>
  <c r="S8" i="4"/>
  <c r="S8" i="3"/>
  <c r="S20" i="2"/>
  <c r="S17" i="2"/>
  <c r="S14" i="2"/>
  <c r="S11" i="2"/>
  <c r="S9" i="2" l="1"/>
  <c r="BC10" i="10"/>
  <c r="S27" i="9"/>
  <c r="S8" i="2" l="1"/>
  <c r="S8" i="9"/>
  <c r="AO14" i="24"/>
  <c r="AO8" i="24" s="1"/>
  <c r="AN14" i="24"/>
  <c r="AN8" i="24" s="1"/>
  <c r="AP14" i="24"/>
  <c r="AP8" i="24" s="1"/>
  <c r="BB14" i="22"/>
  <c r="BB10" i="22"/>
  <c r="BB9" i="22" l="1"/>
  <c r="R8" i="19"/>
  <c r="R8" i="18"/>
  <c r="R8" i="17"/>
  <c r="F8" i="15" l="1"/>
  <c r="R8" i="13"/>
  <c r="AP8" i="12"/>
  <c r="R18" i="11"/>
  <c r="R15" i="11"/>
  <c r="R12" i="11"/>
  <c r="R10" i="11" l="1"/>
  <c r="AP8" i="14"/>
  <c r="R9" i="11" l="1"/>
  <c r="R18" i="9"/>
  <c r="R9" i="9"/>
  <c r="AP8" i="8"/>
  <c r="R8" i="7"/>
  <c r="BB29" i="10"/>
  <c r="BB12" i="10"/>
  <c r="R34" i="9"/>
  <c r="R8" i="5"/>
  <c r="R8" i="4"/>
  <c r="R8" i="3"/>
  <c r="R20" i="2"/>
  <c r="R17" i="2"/>
  <c r="R14" i="2"/>
  <c r="R11" i="2"/>
  <c r="R9" i="2" l="1"/>
  <c r="R8" i="2" s="1"/>
  <c r="R27" i="9"/>
  <c r="BB10" i="10"/>
  <c r="R8" i="9" l="1"/>
  <c r="BA14" i="22"/>
  <c r="BA10" i="22"/>
  <c r="BA9" i="22" s="1"/>
  <c r="Q8" i="19" l="1"/>
  <c r="Q8" i="18"/>
  <c r="Q8" i="17"/>
  <c r="Q18" i="16"/>
  <c r="Q15" i="16"/>
  <c r="Q12" i="16"/>
  <c r="Q9" i="16" s="1"/>
  <c r="Q8" i="16" l="1"/>
  <c r="E8" i="4"/>
  <c r="E8" i="15" l="1"/>
  <c r="AO8" i="14"/>
  <c r="AO8" i="12"/>
  <c r="Q8" i="13"/>
  <c r="Q18" i="11"/>
  <c r="Q15" i="11"/>
  <c r="Q12" i="11"/>
  <c r="BA29" i="10"/>
  <c r="BA12" i="10"/>
  <c r="Q10" i="11" l="1"/>
  <c r="Q9" i="11" s="1"/>
  <c r="BA10" i="10"/>
  <c r="Q18" i="9"/>
  <c r="Q34" i="9"/>
  <c r="AO8" i="8"/>
  <c r="Q8" i="7"/>
  <c r="Q8" i="5"/>
  <c r="Q8" i="4"/>
  <c r="Q8" i="3"/>
  <c r="Q20" i="2"/>
  <c r="Q17" i="2"/>
  <c r="Q14" i="2"/>
  <c r="Q11" i="2"/>
  <c r="Q9" i="2" l="1"/>
  <c r="Q8" i="2" s="1"/>
  <c r="Q9" i="9"/>
  <c r="Q27" i="9" s="1"/>
  <c r="Q8" i="9" s="1"/>
  <c r="AZ29" i="10" l="1"/>
  <c r="AZ12" i="10"/>
  <c r="AZ10" i="10" s="1"/>
  <c r="AZ14" i="22"/>
  <c r="AZ10" i="22"/>
  <c r="AZ9" i="22" l="1"/>
  <c r="P8" i="19"/>
  <c r="P10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8" i="17"/>
  <c r="P8" i="18" l="1"/>
  <c r="D8" i="15" l="1"/>
  <c r="AN8" i="14"/>
  <c r="P8" i="13"/>
  <c r="AN8" i="12"/>
  <c r="P18" i="11"/>
  <c r="P15" i="11"/>
  <c r="P12" i="11"/>
  <c r="P10" i="11" l="1"/>
  <c r="P9" i="11" s="1"/>
  <c r="P34" i="9"/>
  <c r="P18" i="9"/>
  <c r="P9" i="9"/>
  <c r="AN8" i="8"/>
  <c r="P8" i="7"/>
  <c r="O29" i="6"/>
  <c r="O8" i="6" s="1"/>
  <c r="N29" i="6"/>
  <c r="N8" i="6" s="1"/>
  <c r="P8" i="5"/>
  <c r="P8" i="4"/>
  <c r="P8" i="3"/>
  <c r="P20" i="2"/>
  <c r="P17" i="2"/>
  <c r="P14" i="2"/>
  <c r="P11" i="2"/>
  <c r="P27" i="9" l="1"/>
  <c r="P8" i="9" s="1"/>
  <c r="P9" i="2"/>
  <c r="P8" i="2" l="1"/>
  <c r="C8" i="15"/>
  <c r="AY14" i="22"/>
  <c r="B8" i="15"/>
  <c r="O8" i="13" l="1"/>
  <c r="O34" i="9"/>
  <c r="O18" i="9"/>
  <c r="O9" i="9"/>
  <c r="N34" i="9"/>
  <c r="N18" i="9"/>
  <c r="N9" i="9"/>
  <c r="N27" i="9" l="1"/>
  <c r="N8" i="9" s="1"/>
  <c r="O27" i="9"/>
  <c r="AL14" i="24"/>
  <c r="AL8" i="24" s="1"/>
  <c r="AM14" i="24"/>
  <c r="AY10" i="22"/>
  <c r="AY9" i="22" l="1"/>
  <c r="AM8" i="24"/>
  <c r="O9" i="20"/>
  <c r="O10" i="20"/>
  <c r="O11" i="20"/>
  <c r="O12" i="20"/>
  <c r="O13" i="20"/>
  <c r="O14" i="20"/>
  <c r="O15" i="20"/>
  <c r="O16" i="20"/>
  <c r="O17" i="20"/>
  <c r="O8" i="20"/>
  <c r="O10" i="19"/>
  <c r="O11" i="19"/>
  <c r="O12" i="19"/>
  <c r="O13" i="19"/>
  <c r="O14" i="19"/>
  <c r="O15" i="19"/>
  <c r="O16" i="19"/>
  <c r="O17" i="19"/>
  <c r="O18" i="19"/>
  <c r="O20" i="19"/>
  <c r="O21" i="19"/>
  <c r="O22" i="19"/>
  <c r="O23" i="19"/>
  <c r="O25" i="19"/>
  <c r="O9" i="19"/>
  <c r="O8" i="18"/>
  <c r="O8" i="19" l="1"/>
  <c r="AM8" i="14"/>
  <c r="AM8" i="12"/>
  <c r="O18" i="11"/>
  <c r="O15" i="11"/>
  <c r="O12" i="11"/>
  <c r="O10" i="11" s="1"/>
  <c r="O9" i="11" l="1"/>
  <c r="AY29" i="10"/>
  <c r="AY12" i="10"/>
  <c r="AX12" i="10"/>
  <c r="M34" i="9"/>
  <c r="AM8" i="8"/>
  <c r="O8" i="7"/>
  <c r="O8" i="5"/>
  <c r="O8" i="4"/>
  <c r="O20" i="2"/>
  <c r="O17" i="2"/>
  <c r="O14" i="2"/>
  <c r="O11" i="2"/>
  <c r="AY10" i="10" l="1"/>
  <c r="O9" i="2"/>
  <c r="O8" i="2" s="1"/>
  <c r="O8" i="3"/>
  <c r="O8" i="9" l="1"/>
  <c r="AL8" i="12" l="1"/>
  <c r="N8" i="19" l="1"/>
  <c r="AL8" i="14" l="1"/>
  <c r="N8" i="13" l="1"/>
  <c r="N9" i="11" l="1"/>
  <c r="AX29" i="10" l="1"/>
  <c r="AX10" i="10" l="1"/>
  <c r="AL8" i="8"/>
  <c r="N8" i="7"/>
  <c r="N8" i="5" l="1"/>
  <c r="M8" i="5"/>
  <c r="N8" i="4"/>
  <c r="N8" i="3"/>
  <c r="M8" i="3"/>
  <c r="N20" i="2"/>
  <c r="N17" i="2"/>
  <c r="N14" i="2"/>
  <c r="N11" i="2"/>
  <c r="N9" i="2" l="1"/>
  <c r="AK16" i="24"/>
  <c r="AK14" i="24" l="1"/>
  <c r="N8" i="2"/>
  <c r="M8" i="19"/>
  <c r="M8" i="18"/>
  <c r="M8" i="17"/>
  <c r="M18" i="16"/>
  <c r="M15" i="16"/>
  <c r="M12" i="16"/>
  <c r="M9" i="16" l="1"/>
  <c r="AK8" i="24"/>
  <c r="M8" i="13"/>
  <c r="AK8" i="14"/>
  <c r="AK8" i="12"/>
  <c r="M18" i="11"/>
  <c r="M15" i="11"/>
  <c r="M12" i="11"/>
  <c r="M10" i="11" s="1"/>
  <c r="M9" i="11" l="1"/>
  <c r="M8" i="16"/>
  <c r="M18" i="9"/>
  <c r="M9" i="9"/>
  <c r="AK8" i="8"/>
  <c r="M8" i="7"/>
  <c r="M27" i="9" l="1"/>
  <c r="AJ16" i="24"/>
  <c r="AI16" i="24"/>
  <c r="AI14" i="24" s="1"/>
  <c r="AI8" i="24" s="1"/>
  <c r="AJ14" i="24"/>
  <c r="AJ8" i="24" s="1"/>
  <c r="M8" i="9" l="1"/>
  <c r="L8" i="19"/>
  <c r="L8" i="18"/>
  <c r="L8" i="17"/>
  <c r="AJ8" i="14" l="1"/>
  <c r="L8" i="13"/>
  <c r="AJ8" i="12"/>
  <c r="L18" i="11"/>
  <c r="L15" i="11"/>
  <c r="L12" i="11"/>
  <c r="L10" i="11"/>
  <c r="L9" i="11" s="1"/>
  <c r="L34" i="9" l="1"/>
  <c r="L18" i="9"/>
  <c r="L9" i="9"/>
  <c r="AJ8" i="8"/>
  <c r="L8" i="7"/>
  <c r="L8" i="5"/>
  <c r="L8" i="4"/>
  <c r="L8" i="3"/>
  <c r="L27" i="9" l="1"/>
  <c r="L8" i="9" l="1"/>
  <c r="K34" i="9"/>
  <c r="K8" i="19" l="1"/>
  <c r="K8" i="18"/>
  <c r="K8" i="17"/>
  <c r="K18" i="16"/>
  <c r="K15" i="16"/>
  <c r="K12" i="16"/>
  <c r="K9" i="16" l="1"/>
  <c r="AI8" i="14"/>
  <c r="K8" i="13"/>
  <c r="AI8" i="12"/>
  <c r="K18" i="11"/>
  <c r="K15" i="11"/>
  <c r="K12" i="11"/>
  <c r="K10" i="11" l="1"/>
  <c r="K8" i="16"/>
  <c r="K9" i="11"/>
  <c r="J18" i="9"/>
  <c r="K18" i="9"/>
  <c r="K9" i="9"/>
  <c r="AI8" i="8"/>
  <c r="K8" i="7"/>
  <c r="K8" i="5"/>
  <c r="K8" i="4"/>
  <c r="K8" i="3"/>
  <c r="K27" i="9" l="1"/>
  <c r="K8" i="9" s="1"/>
  <c r="AH16" i="24" l="1"/>
  <c r="AH14" i="24" s="1"/>
  <c r="AH8" i="24" s="1"/>
  <c r="J8" i="19" l="1"/>
  <c r="J8" i="18"/>
  <c r="J8" i="17"/>
  <c r="J18" i="16"/>
  <c r="J15" i="16"/>
  <c r="J12" i="16"/>
  <c r="J9" i="16" l="1"/>
  <c r="J8" i="16" s="1"/>
  <c r="J8" i="3" l="1"/>
  <c r="AH8" i="14" l="1"/>
  <c r="J8" i="13"/>
  <c r="AH8" i="12"/>
  <c r="J18" i="11"/>
  <c r="J15" i="11"/>
  <c r="J12" i="11"/>
  <c r="J10" i="11" l="1"/>
  <c r="J9" i="11" s="1"/>
  <c r="J34" i="9"/>
  <c r="J9" i="9"/>
  <c r="J27" i="9" s="1"/>
  <c r="AH8" i="8"/>
  <c r="J8" i="7"/>
  <c r="J8" i="5"/>
  <c r="J8" i="4"/>
  <c r="J8" i="9" l="1"/>
  <c r="H34" i="9" l="1"/>
  <c r="U16" i="24" l="1"/>
  <c r="U14" i="24" s="1"/>
  <c r="U8" i="24" s="1"/>
  <c r="AG16" i="24"/>
  <c r="AF16" i="24"/>
  <c r="AF14" i="24" s="1"/>
  <c r="AE16" i="24"/>
  <c r="AD16" i="24"/>
  <c r="AD14" i="24" s="1"/>
  <c r="AD8" i="24" s="1"/>
  <c r="AC16" i="24"/>
  <c r="AC14" i="24" s="1"/>
  <c r="AC8" i="24" s="1"/>
  <c r="AB16" i="24"/>
  <c r="AB14" i="24" s="1"/>
  <c r="AB8" i="24" s="1"/>
  <c r="AA16" i="24"/>
  <c r="AA14" i="24" s="1"/>
  <c r="Z16" i="24"/>
  <c r="Z14" i="24" s="1"/>
  <c r="Z8" i="24" s="1"/>
  <c r="AG14" i="24" l="1"/>
  <c r="AF8" i="24"/>
  <c r="AE14" i="24"/>
  <c r="AA8" i="24"/>
  <c r="AG8" i="24" l="1"/>
  <c r="AE8" i="24"/>
  <c r="I8" i="19"/>
  <c r="I8" i="18"/>
  <c r="I8" i="17"/>
  <c r="I18" i="16"/>
  <c r="I15" i="16"/>
  <c r="I12" i="16"/>
  <c r="I9" i="16" l="1"/>
  <c r="I8" i="16" s="1"/>
  <c r="AG8" i="14"/>
  <c r="I8" i="13"/>
  <c r="AG8" i="12"/>
  <c r="I18" i="11"/>
  <c r="I15" i="11"/>
  <c r="I12" i="11"/>
  <c r="I10" i="11" l="1"/>
  <c r="AS29" i="10"/>
  <c r="AR29" i="10"/>
  <c r="AQ29" i="10"/>
  <c r="AP29" i="10"/>
  <c r="AO29" i="10"/>
  <c r="AN29" i="10"/>
  <c r="AM29" i="10"/>
  <c r="AN12" i="10"/>
  <c r="AO12" i="10"/>
  <c r="AP12" i="10"/>
  <c r="AQ12" i="10"/>
  <c r="AR12" i="10"/>
  <c r="AS12" i="10"/>
  <c r="AM12" i="10"/>
  <c r="AF8" i="8"/>
  <c r="AG8" i="8"/>
  <c r="H8" i="7"/>
  <c r="I8" i="7"/>
  <c r="H8" i="5"/>
  <c r="I8" i="5"/>
  <c r="H8" i="4"/>
  <c r="I8" i="4"/>
  <c r="I8" i="3"/>
  <c r="I9" i="11" l="1"/>
  <c r="AN10" i="10"/>
  <c r="AQ10" i="10"/>
  <c r="AO10" i="10"/>
  <c r="AR10" i="10"/>
  <c r="AP10" i="10"/>
  <c r="AS10" i="10"/>
  <c r="AM10" i="10"/>
  <c r="H8" i="17" l="1"/>
  <c r="AF8" i="12"/>
  <c r="H18" i="11"/>
  <c r="H10" i="11"/>
  <c r="H9" i="11" l="1"/>
  <c r="H8" i="13"/>
  <c r="AF8" i="14"/>
  <c r="G9" i="9" l="1"/>
  <c r="D9" i="9"/>
  <c r="E9" i="9"/>
  <c r="H9" i="9"/>
  <c r="H18" i="9"/>
  <c r="H8" i="3"/>
  <c r="H27" i="9" l="1"/>
  <c r="Y16" i="24" l="1"/>
  <c r="Y14" i="24"/>
  <c r="T16" i="24"/>
  <c r="T14" i="24" s="1"/>
  <c r="T8" i="24" s="1"/>
  <c r="S16" i="24"/>
  <c r="S14" i="24" s="1"/>
  <c r="S8" i="24" s="1"/>
  <c r="R16" i="24"/>
  <c r="R14" i="24" s="1"/>
  <c r="R8" i="24" s="1"/>
  <c r="Q16" i="24"/>
  <c r="Q14" i="24" s="1"/>
  <c r="Q8" i="24" s="1"/>
  <c r="P16" i="24"/>
  <c r="P14" i="24" s="1"/>
  <c r="P8" i="24" s="1"/>
  <c r="O16" i="24"/>
  <c r="O14" i="24" s="1"/>
  <c r="O8" i="24" s="1"/>
  <c r="N16" i="24"/>
  <c r="N14" i="24"/>
  <c r="N8" i="24" s="1"/>
  <c r="G18" i="16" l="1"/>
  <c r="G8" i="17"/>
  <c r="G8" i="18"/>
  <c r="G8" i="19"/>
  <c r="G15" i="16"/>
  <c r="G12" i="16"/>
  <c r="G9" i="16" l="1"/>
  <c r="G8" i="13"/>
  <c r="AE8" i="12"/>
  <c r="G18" i="11"/>
  <c r="G15" i="11"/>
  <c r="G12" i="11"/>
  <c r="G10" i="11" l="1"/>
  <c r="G8" i="16"/>
  <c r="G18" i="9"/>
  <c r="G34" i="9"/>
  <c r="G8" i="4"/>
  <c r="G9" i="11" l="1"/>
  <c r="G27" i="9"/>
  <c r="G8" i="9" l="1"/>
  <c r="AE8" i="14" l="1"/>
  <c r="AE8" i="8" l="1"/>
  <c r="G8" i="7"/>
  <c r="G8" i="5"/>
  <c r="F8" i="4"/>
  <c r="G8" i="3"/>
  <c r="D8" i="3"/>
  <c r="AD8" i="14" l="1"/>
  <c r="F8" i="13"/>
  <c r="AD8" i="12"/>
  <c r="F8" i="9"/>
  <c r="AD8" i="8"/>
  <c r="F8" i="7"/>
  <c r="F8" i="19"/>
  <c r="F8" i="18"/>
  <c r="F8" i="17"/>
  <c r="F18" i="16"/>
  <c r="F15" i="16"/>
  <c r="F12" i="16"/>
  <c r="F9" i="16" l="1"/>
  <c r="F8" i="16" s="1"/>
  <c r="F18" i="11"/>
  <c r="F15" i="11"/>
  <c r="F12" i="11"/>
  <c r="F10" i="11" l="1"/>
  <c r="F9" i="11" s="1"/>
  <c r="F8" i="5"/>
  <c r="F8" i="3"/>
  <c r="E8" i="19" l="1"/>
  <c r="E8" i="18"/>
  <c r="E8" i="17"/>
  <c r="E18" i="16"/>
  <c r="E15" i="16"/>
  <c r="E12" i="16"/>
  <c r="E9" i="16" l="1"/>
  <c r="E8" i="16" s="1"/>
  <c r="AC8" i="14"/>
  <c r="E8" i="13"/>
  <c r="AC8" i="12"/>
  <c r="E18" i="11"/>
  <c r="E15" i="11"/>
  <c r="E12" i="11"/>
  <c r="E10" i="11" s="1"/>
  <c r="E9" i="11" s="1"/>
  <c r="E34" i="9" l="1"/>
  <c r="E18" i="9"/>
  <c r="E27" i="9" s="1"/>
  <c r="AC8" i="8"/>
  <c r="E8" i="7"/>
  <c r="E8" i="5"/>
  <c r="E8" i="3"/>
  <c r="E8" i="9" l="1"/>
  <c r="C18" i="16" l="1"/>
  <c r="D18" i="16"/>
  <c r="C9" i="16"/>
  <c r="D9" i="16"/>
  <c r="C8" i="16" l="1"/>
  <c r="D8" i="16"/>
  <c r="Y8" i="24" l="1"/>
  <c r="X16" i="24"/>
  <c r="W16" i="24"/>
  <c r="V16" i="24"/>
  <c r="V14" i="24" s="1"/>
  <c r="V8" i="24" s="1"/>
  <c r="M16" i="24"/>
  <c r="M14" i="24" s="1"/>
  <c r="M8" i="24" s="1"/>
  <c r="L16" i="24"/>
  <c r="L14" i="24" s="1"/>
  <c r="L8" i="24" s="1"/>
  <c r="K16" i="24"/>
  <c r="K14" i="24" s="1"/>
  <c r="K8" i="24" s="1"/>
  <c r="J16" i="24"/>
  <c r="J14" i="24" s="1"/>
  <c r="J8" i="24" s="1"/>
  <c r="I16" i="24"/>
  <c r="I14" i="24" s="1"/>
  <c r="I8" i="24" s="1"/>
  <c r="H16" i="24"/>
  <c r="H14" i="24" s="1"/>
  <c r="H8" i="24" s="1"/>
  <c r="G16" i="24"/>
  <c r="G14" i="24" s="1"/>
  <c r="G8" i="24" s="1"/>
  <c r="F16" i="24"/>
  <c r="F14" i="24" s="1"/>
  <c r="F8" i="24" s="1"/>
  <c r="E16" i="24"/>
  <c r="E14" i="24" s="1"/>
  <c r="E8" i="24" s="1"/>
  <c r="D16" i="24"/>
  <c r="D14" i="24" s="1"/>
  <c r="D8" i="24" s="1"/>
  <c r="C16" i="24"/>
  <c r="C14" i="24" s="1"/>
  <c r="C8" i="24" s="1"/>
  <c r="B16" i="24"/>
  <c r="B14" i="24" s="1"/>
  <c r="B8" i="24" s="1"/>
  <c r="AK14" i="22"/>
  <c r="AJ14" i="22"/>
  <c r="AI14" i="22"/>
  <c r="AH14" i="22"/>
  <c r="AG14" i="22"/>
  <c r="AF14" i="22"/>
  <c r="AE14" i="22"/>
  <c r="AD14" i="22"/>
  <c r="AC14" i="22"/>
  <c r="AB14" i="22"/>
  <c r="AA14" i="22"/>
  <c r="Z14" i="22"/>
  <c r="Y14" i="22"/>
  <c r="X14" i="22"/>
  <c r="W14" i="22"/>
  <c r="V14" i="22"/>
  <c r="U14" i="22"/>
  <c r="T14" i="22"/>
  <c r="S14" i="22"/>
  <c r="R14" i="22"/>
  <c r="Q14" i="22"/>
  <c r="P14" i="22"/>
  <c r="O14" i="22"/>
  <c r="N14" i="22"/>
  <c r="M14" i="22"/>
  <c r="L14" i="22"/>
  <c r="K14" i="22"/>
  <c r="J14" i="22"/>
  <c r="I14" i="22"/>
  <c r="H14" i="22"/>
  <c r="G14" i="22"/>
  <c r="F14" i="22"/>
  <c r="E14" i="22"/>
  <c r="D14" i="22"/>
  <c r="C14" i="22"/>
  <c r="B14" i="22"/>
  <c r="AK10" i="22"/>
  <c r="AJ10" i="22"/>
  <c r="AJ9" i="22" s="1"/>
  <c r="AI10" i="22"/>
  <c r="AH10" i="22"/>
  <c r="AG10" i="22"/>
  <c r="AF10" i="22"/>
  <c r="AE10" i="22"/>
  <c r="AD10" i="22"/>
  <c r="AD9" i="22" s="1"/>
  <c r="AC10" i="22"/>
  <c r="AC9" i="22" s="1"/>
  <c r="AB10" i="22"/>
  <c r="AA10" i="22"/>
  <c r="Z10" i="22"/>
  <c r="Y10" i="22"/>
  <c r="X10" i="22"/>
  <c r="W10" i="22"/>
  <c r="V10" i="22"/>
  <c r="U10" i="22"/>
  <c r="T10" i="22"/>
  <c r="S10" i="22"/>
  <c r="R10" i="22"/>
  <c r="Q10" i="22"/>
  <c r="P10" i="22"/>
  <c r="O10" i="22"/>
  <c r="O9" i="22" s="1"/>
  <c r="N10" i="22"/>
  <c r="M10" i="22"/>
  <c r="L10" i="22"/>
  <c r="K10" i="22"/>
  <c r="J10" i="22"/>
  <c r="I10" i="22"/>
  <c r="H10" i="22"/>
  <c r="G10" i="22"/>
  <c r="F10" i="22"/>
  <c r="E10" i="22"/>
  <c r="E9" i="22" s="1"/>
  <c r="D10" i="22"/>
  <c r="C10" i="22"/>
  <c r="B10" i="22"/>
  <c r="C8" i="19"/>
  <c r="C8" i="18"/>
  <c r="B8" i="18"/>
  <c r="C8" i="17"/>
  <c r="B8" i="17"/>
  <c r="B18" i="16"/>
  <c r="B15" i="16"/>
  <c r="B12" i="16"/>
  <c r="AB8" i="14"/>
  <c r="AA8" i="14"/>
  <c r="Z8" i="14"/>
  <c r="Y8" i="14"/>
  <c r="X8" i="14"/>
  <c r="W8" i="14"/>
  <c r="V8" i="14"/>
  <c r="U8" i="14"/>
  <c r="T8" i="14"/>
  <c r="S8" i="14"/>
  <c r="R8" i="14"/>
  <c r="Q8" i="14"/>
  <c r="P8" i="14"/>
  <c r="O8" i="14"/>
  <c r="N8" i="14"/>
  <c r="M8" i="14"/>
  <c r="L8" i="14"/>
  <c r="K8" i="14"/>
  <c r="J8" i="14"/>
  <c r="I8" i="14"/>
  <c r="H8" i="14"/>
  <c r="G8" i="14"/>
  <c r="F8" i="14"/>
  <c r="E8" i="14"/>
  <c r="D8" i="14"/>
  <c r="C8" i="14"/>
  <c r="B8" i="14"/>
  <c r="D8" i="13"/>
  <c r="C8" i="13"/>
  <c r="B8" i="13"/>
  <c r="AB8" i="12"/>
  <c r="AA8" i="12"/>
  <c r="Z8" i="12"/>
  <c r="Y8" i="12"/>
  <c r="X8" i="12"/>
  <c r="W8" i="12"/>
  <c r="V8" i="12"/>
  <c r="U8" i="12"/>
  <c r="T8" i="12"/>
  <c r="S8" i="12"/>
  <c r="R8" i="12"/>
  <c r="Q8" i="12"/>
  <c r="P8" i="12"/>
  <c r="O8" i="12"/>
  <c r="N8" i="12"/>
  <c r="M8" i="12"/>
  <c r="L8" i="12"/>
  <c r="K8" i="12"/>
  <c r="J8" i="12"/>
  <c r="I8" i="12"/>
  <c r="H8" i="12"/>
  <c r="G8" i="12"/>
  <c r="F8" i="12"/>
  <c r="E8" i="12"/>
  <c r="D8" i="12"/>
  <c r="C8" i="12"/>
  <c r="B8" i="12"/>
  <c r="D18" i="11"/>
  <c r="C18" i="11"/>
  <c r="B18" i="11"/>
  <c r="D15" i="11"/>
  <c r="C15" i="11"/>
  <c r="B15" i="11"/>
  <c r="D12" i="11"/>
  <c r="C12" i="11"/>
  <c r="B12" i="11"/>
  <c r="AJ29" i="10"/>
  <c r="AI29" i="10"/>
  <c r="AH29" i="10"/>
  <c r="AG29" i="10"/>
  <c r="AF29" i="10"/>
  <c r="AE29" i="10"/>
  <c r="AD29" i="10"/>
  <c r="AC29" i="10"/>
  <c r="AB29" i="10"/>
  <c r="AA29" i="10"/>
  <c r="Z29" i="10"/>
  <c r="Y29" i="10"/>
  <c r="X29" i="10"/>
  <c r="W29" i="10"/>
  <c r="V29" i="10"/>
  <c r="U29" i="10"/>
  <c r="T29" i="10"/>
  <c r="S29" i="10"/>
  <c r="R29" i="10"/>
  <c r="Q29" i="10"/>
  <c r="P29" i="10"/>
  <c r="O29" i="10"/>
  <c r="N29" i="10"/>
  <c r="M29" i="10"/>
  <c r="L29" i="10"/>
  <c r="K29" i="10"/>
  <c r="J29" i="10"/>
  <c r="I29" i="10"/>
  <c r="H29" i="10"/>
  <c r="G29" i="10"/>
  <c r="F29" i="10"/>
  <c r="E29" i="10"/>
  <c r="D29" i="10"/>
  <c r="C29" i="10"/>
  <c r="B29" i="10"/>
  <c r="AB25" i="10"/>
  <c r="AA25" i="10"/>
  <c r="Z25" i="10"/>
  <c r="Y25" i="10"/>
  <c r="X25" i="10"/>
  <c r="W25" i="10"/>
  <c r="V25" i="10"/>
  <c r="U25" i="10"/>
  <c r="T25" i="10"/>
  <c r="S25" i="10"/>
  <c r="R25" i="10"/>
  <c r="Q25" i="10"/>
  <c r="P25" i="10"/>
  <c r="O25" i="10"/>
  <c r="N25" i="10"/>
  <c r="M25" i="10"/>
  <c r="L25" i="10"/>
  <c r="K25" i="10"/>
  <c r="J25" i="10"/>
  <c r="I25" i="10"/>
  <c r="H25" i="10"/>
  <c r="G25" i="10"/>
  <c r="F25" i="10"/>
  <c r="E25" i="10"/>
  <c r="D25" i="10"/>
  <c r="C25" i="10"/>
  <c r="B25" i="10"/>
  <c r="AB21" i="10"/>
  <c r="AA21" i="10"/>
  <c r="Z21" i="10"/>
  <c r="Y21" i="10"/>
  <c r="X21" i="10"/>
  <c r="W21" i="10"/>
  <c r="V21" i="10"/>
  <c r="U21" i="10"/>
  <c r="T21" i="10"/>
  <c r="S21" i="10"/>
  <c r="R21" i="10"/>
  <c r="Q21" i="10"/>
  <c r="P21" i="10"/>
  <c r="O21" i="10"/>
  <c r="N21" i="10"/>
  <c r="M21" i="10"/>
  <c r="L21" i="10"/>
  <c r="K21" i="10"/>
  <c r="J21" i="10"/>
  <c r="I21" i="10"/>
  <c r="H21" i="10"/>
  <c r="G21" i="10"/>
  <c r="F21" i="10"/>
  <c r="E21" i="10"/>
  <c r="D21" i="10"/>
  <c r="C21" i="10"/>
  <c r="B21" i="10"/>
  <c r="AB17" i="10"/>
  <c r="AA17" i="10"/>
  <c r="Z17" i="10"/>
  <c r="Y17" i="10"/>
  <c r="X17" i="10"/>
  <c r="W17" i="10"/>
  <c r="V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B17" i="10"/>
  <c r="AB14" i="10"/>
  <c r="AA14" i="10"/>
  <c r="Z14" i="10"/>
  <c r="Y14" i="10"/>
  <c r="X14" i="10"/>
  <c r="W14" i="10"/>
  <c r="V14" i="10"/>
  <c r="U14" i="10"/>
  <c r="U12" i="10" s="1"/>
  <c r="U10" i="10" s="1"/>
  <c r="T14" i="10"/>
  <c r="S14" i="10"/>
  <c r="R14" i="10"/>
  <c r="Q14" i="10"/>
  <c r="P14" i="10"/>
  <c r="O14" i="10"/>
  <c r="N14" i="10"/>
  <c r="M14" i="10"/>
  <c r="L14" i="10"/>
  <c r="K14" i="10"/>
  <c r="J14" i="10"/>
  <c r="I14" i="10"/>
  <c r="H14" i="10"/>
  <c r="G14" i="10"/>
  <c r="F14" i="10"/>
  <c r="E14" i="10"/>
  <c r="D14" i="10"/>
  <c r="C14" i="10"/>
  <c r="B14" i="10"/>
  <c r="AJ12" i="10"/>
  <c r="AJ10" i="10" s="1"/>
  <c r="AI12" i="10"/>
  <c r="AH12" i="10"/>
  <c r="AG12" i="10"/>
  <c r="AF12" i="10"/>
  <c r="AF10" i="10" s="1"/>
  <c r="AE12" i="10"/>
  <c r="AD12" i="10"/>
  <c r="AC12" i="10"/>
  <c r="D34" i="9"/>
  <c r="C34" i="9"/>
  <c r="B34" i="9"/>
  <c r="D18" i="9"/>
  <c r="D27" i="9" s="1"/>
  <c r="C18" i="9"/>
  <c r="B18" i="9"/>
  <c r="C9" i="9"/>
  <c r="B9" i="9"/>
  <c r="AB8" i="8"/>
  <c r="AA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C8" i="8"/>
  <c r="B8" i="8"/>
  <c r="D8" i="7"/>
  <c r="C8" i="7"/>
  <c r="B8" i="7"/>
  <c r="D8" i="5"/>
  <c r="C8" i="5"/>
  <c r="B8" i="5"/>
  <c r="D8" i="4"/>
  <c r="C8" i="4"/>
  <c r="B8" i="4"/>
  <c r="C8" i="3"/>
  <c r="B8" i="3"/>
  <c r="E34" i="1"/>
  <c r="C34" i="1"/>
  <c r="E33" i="1"/>
  <c r="E32" i="1"/>
  <c r="C32" i="1"/>
  <c r="E31" i="1"/>
  <c r="C31" i="1"/>
  <c r="E28" i="1"/>
  <c r="C28" i="1"/>
  <c r="E27" i="1"/>
  <c r="C27" i="1"/>
  <c r="E26" i="1"/>
  <c r="C26" i="1"/>
  <c r="E25" i="1"/>
  <c r="C25" i="1"/>
  <c r="E24" i="1"/>
  <c r="C24" i="1"/>
  <c r="E21" i="1"/>
  <c r="C21" i="1"/>
  <c r="E20" i="1"/>
  <c r="C20" i="1"/>
  <c r="E19" i="1"/>
  <c r="C19" i="1"/>
  <c r="E18" i="1"/>
  <c r="C18" i="1"/>
  <c r="E17" i="1"/>
  <c r="C17" i="1"/>
  <c r="E14" i="1"/>
  <c r="C14" i="1"/>
  <c r="E13" i="1"/>
  <c r="C13" i="1"/>
  <c r="E12" i="1"/>
  <c r="C12" i="1"/>
  <c r="E11" i="1"/>
  <c r="C11" i="1"/>
  <c r="E10" i="1"/>
  <c r="C10" i="1"/>
  <c r="E9" i="1"/>
  <c r="C9" i="1"/>
  <c r="E8" i="1"/>
  <c r="C8" i="1"/>
  <c r="E7" i="1"/>
  <c r="C7" i="1"/>
  <c r="E6" i="1"/>
  <c r="C6" i="1"/>
  <c r="AE10" i="10" l="1"/>
  <c r="AD10" i="10"/>
  <c r="H9" i="22"/>
  <c r="P9" i="22"/>
  <c r="I9" i="22"/>
  <c r="AG9" i="22"/>
  <c r="S9" i="22"/>
  <c r="L9" i="22"/>
  <c r="W9" i="22"/>
  <c r="AI10" i="10"/>
  <c r="F12" i="10"/>
  <c r="F10" i="10" s="1"/>
  <c r="C10" i="11"/>
  <c r="C9" i="11" s="1"/>
  <c r="O12" i="10"/>
  <c r="O10" i="10" s="1"/>
  <c r="AA12" i="10"/>
  <c r="G12" i="10"/>
  <c r="G10" i="10" s="1"/>
  <c r="H12" i="10"/>
  <c r="H10" i="10" s="1"/>
  <c r="T12" i="10"/>
  <c r="T10" i="10" s="1"/>
  <c r="Z9" i="22"/>
  <c r="AC10" i="10"/>
  <c r="C27" i="9"/>
  <c r="M12" i="10"/>
  <c r="M10" i="10" s="1"/>
  <c r="E12" i="10"/>
  <c r="E10" i="10" s="1"/>
  <c r="S12" i="10"/>
  <c r="S10" i="10" s="1"/>
  <c r="D10" i="11"/>
  <c r="V12" i="10"/>
  <c r="V10" i="10" s="1"/>
  <c r="AB12" i="10"/>
  <c r="AB10" i="10" s="1"/>
  <c r="N12" i="10"/>
  <c r="N10" i="10" s="1"/>
  <c r="V9" i="22"/>
  <c r="L12" i="10"/>
  <c r="L10" i="10" s="1"/>
  <c r="AK9" i="22"/>
  <c r="B9" i="22"/>
  <c r="B9" i="16"/>
  <c r="B8" i="16" s="1"/>
  <c r="B12" i="10"/>
  <c r="B10" i="10" s="1"/>
  <c r="I12" i="10"/>
  <c r="I10" i="10" s="1"/>
  <c r="P12" i="10"/>
  <c r="P10" i="10" s="1"/>
  <c r="W12" i="10"/>
  <c r="W10" i="10" s="1"/>
  <c r="AG10" i="10"/>
  <c r="B10" i="11"/>
  <c r="F9" i="22"/>
  <c r="M9" i="22"/>
  <c r="T9" i="22"/>
  <c r="AA9" i="22"/>
  <c r="AH9" i="22"/>
  <c r="C9" i="22"/>
  <c r="J9" i="22"/>
  <c r="Q9" i="22"/>
  <c r="X9" i="22"/>
  <c r="AE9" i="22"/>
  <c r="B27" i="9"/>
  <c r="C12" i="10"/>
  <c r="C10" i="10" s="1"/>
  <c r="J12" i="10"/>
  <c r="J10" i="10" s="1"/>
  <c r="Q12" i="10"/>
  <c r="Q10" i="10" s="1"/>
  <c r="X12" i="10"/>
  <c r="X10" i="10" s="1"/>
  <c r="D12" i="10"/>
  <c r="D10" i="10" s="1"/>
  <c r="K12" i="10"/>
  <c r="K10" i="10" s="1"/>
  <c r="R12" i="10"/>
  <c r="R10" i="10" s="1"/>
  <c r="Y12" i="10"/>
  <c r="Y10" i="10" s="1"/>
  <c r="AA10" i="10"/>
  <c r="AH10" i="10"/>
  <c r="G9" i="22"/>
  <c r="N9" i="22"/>
  <c r="U9" i="22"/>
  <c r="AB9" i="22"/>
  <c r="D9" i="22"/>
  <c r="K9" i="22"/>
  <c r="R9" i="22"/>
  <c r="Y9" i="22"/>
  <c r="AF9" i="22"/>
  <c r="X14" i="24"/>
  <c r="Z12" i="10"/>
  <c r="W14" i="24"/>
  <c r="AI9" i="22"/>
  <c r="D8" i="9"/>
  <c r="D9" i="11" l="1"/>
  <c r="C8" i="9"/>
  <c r="B8" i="9"/>
  <c r="B9" i="11"/>
  <c r="X8" i="24"/>
  <c r="Z10" i="10"/>
  <c r="W8" i="24"/>
  <c r="M8" i="4" l="1"/>
</calcChain>
</file>

<file path=xl/sharedStrings.xml><?xml version="1.0" encoding="utf-8"?>
<sst xmlns="http://schemas.openxmlformats.org/spreadsheetml/2006/main" count="1604" uniqueCount="283">
  <si>
    <t>Utilización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</si>
  <si>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</si>
  <si>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</si>
  <si>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</si>
  <si>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</si>
  <si>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</si>
  <si>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</si>
  <si>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</si>
  <si>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</si>
  <si>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</si>
  <si>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</si>
  <si>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</si>
  <si>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</si>
  <si>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Total</t>
  </si>
  <si>
    <t>Cons. Humano Directo</t>
  </si>
  <si>
    <t>Enlatado</t>
  </si>
  <si>
    <t>Congelado</t>
  </si>
  <si>
    <t xml:space="preserve">       Marítimo</t>
  </si>
  <si>
    <t xml:space="preserve">       Continental</t>
  </si>
  <si>
    <t>Curado</t>
  </si>
  <si>
    <t>Fresco</t>
  </si>
  <si>
    <t>Anchoveta</t>
  </si>
  <si>
    <t>Otras Especies</t>
  </si>
  <si>
    <t>Nota: Cifras sujetas a reajuste</t>
  </si>
  <si>
    <t>Fuente: Estadística Pesquera Mensual</t>
  </si>
  <si>
    <t>CUADRO Nº 2</t>
  </si>
  <si>
    <t>Puerto</t>
  </si>
  <si>
    <t>Abalón</t>
  </si>
  <si>
    <t>-</t>
  </si>
  <si>
    <t>Atún</t>
  </si>
  <si>
    <t>Barrilete</t>
  </si>
  <si>
    <t>Bonito</t>
  </si>
  <si>
    <t>Caballa</t>
  </si>
  <si>
    <t>Calamar</t>
  </si>
  <si>
    <t>Jurel</t>
  </si>
  <si>
    <t>Machete</t>
  </si>
  <si>
    <t>Pota</t>
  </si>
  <si>
    <t>Otros mariscos</t>
  </si>
  <si>
    <t>Otros pescados</t>
  </si>
  <si>
    <t>CUADRO Nº 3</t>
  </si>
  <si>
    <t>Anguila</t>
  </si>
  <si>
    <t>Concha de Abanico</t>
  </si>
  <si>
    <t>Langostino</t>
  </si>
  <si>
    <t>Merluza</t>
  </si>
  <si>
    <t>Pejerrey</t>
  </si>
  <si>
    <t>Perico</t>
  </si>
  <si>
    <t>CUADRO Nº 4</t>
  </si>
  <si>
    <t>Cabrilla</t>
  </si>
  <si>
    <t>Lisa</t>
  </si>
  <si>
    <t>Tollo</t>
  </si>
  <si>
    <t>Mariscos y algas</t>
  </si>
  <si>
    <t>CUADRO Nº 5</t>
  </si>
  <si>
    <t>Cachema</t>
  </si>
  <si>
    <t>Chiri</t>
  </si>
  <si>
    <t>Choro</t>
  </si>
  <si>
    <t>Lorna</t>
  </si>
  <si>
    <t>Volador</t>
  </si>
  <si>
    <t>Mariscos y Otros</t>
  </si>
  <si>
    <t>Otros Pescados</t>
  </si>
  <si>
    <t>CUADRO Nº 6</t>
  </si>
  <si>
    <t>Paita</t>
  </si>
  <si>
    <t>Parachique</t>
  </si>
  <si>
    <t>Coishco</t>
  </si>
  <si>
    <t>Chimbote</t>
  </si>
  <si>
    <t>Samanco</t>
  </si>
  <si>
    <t>Supe</t>
  </si>
  <si>
    <t>Huacho</t>
  </si>
  <si>
    <t>Chancay</t>
  </si>
  <si>
    <t>Callao</t>
  </si>
  <si>
    <t>Pisco</t>
  </si>
  <si>
    <t>Ilo</t>
  </si>
  <si>
    <t>Tacna</t>
  </si>
  <si>
    <t>Otros</t>
  </si>
  <si>
    <t>CUADRO Nº 7</t>
  </si>
  <si>
    <t>Caleta la Cruz</t>
  </si>
  <si>
    <t>Talara</t>
  </si>
  <si>
    <t>Bayovar</t>
  </si>
  <si>
    <t>Casma</t>
  </si>
  <si>
    <t>Huarmey</t>
  </si>
  <si>
    <t>Carquín</t>
  </si>
  <si>
    <t>Imperial</t>
  </si>
  <si>
    <t>Tambo de Mora</t>
  </si>
  <si>
    <t>Atico</t>
  </si>
  <si>
    <t>Matarani</t>
  </si>
  <si>
    <t>CUADRO Nº 8</t>
  </si>
  <si>
    <t>Región Norte</t>
  </si>
  <si>
    <t>Bayóvar</t>
  </si>
  <si>
    <t>Chicama</t>
  </si>
  <si>
    <t>Región Centro</t>
  </si>
  <si>
    <t>Végueta</t>
  </si>
  <si>
    <t>Norte  +  Centro</t>
  </si>
  <si>
    <t>La Planchada</t>
  </si>
  <si>
    <t>Mollendo</t>
  </si>
  <si>
    <t>Región Sur</t>
  </si>
  <si>
    <t>CUADRO Nº 9</t>
  </si>
  <si>
    <t xml:space="preserve">UTILIZACION </t>
  </si>
  <si>
    <t>Enero</t>
  </si>
  <si>
    <t>TOTAL</t>
  </si>
  <si>
    <t>1.- CONSUMO HUMANO DIRECTO</t>
  </si>
  <si>
    <t>1.1 ENLATADO</t>
  </si>
  <si>
    <t xml:space="preserve">      Maritimo</t>
  </si>
  <si>
    <t>1.2 CONGELADO</t>
  </si>
  <si>
    <t xml:space="preserve">      Continental</t>
  </si>
  <si>
    <t>1.3 CURADO</t>
  </si>
  <si>
    <t>1.4 FRESCO</t>
  </si>
  <si>
    <t>2.- CONSUMO HUMANO INDIRECTO</t>
  </si>
  <si>
    <t>2.1  ANCHOVETA</t>
  </si>
  <si>
    <t>2.2  OTRAS ESPECIES</t>
  </si>
  <si>
    <t>CUADRO Nº 10</t>
  </si>
  <si>
    <t>Cons. Human. Indirecto</t>
  </si>
  <si>
    <t>Harina</t>
  </si>
  <si>
    <t>Aceite crudo</t>
  </si>
  <si>
    <t>CUADRO Nº 11</t>
  </si>
  <si>
    <t>CUADRO Nº 12</t>
  </si>
  <si>
    <t>CUADRO Nº 13</t>
  </si>
  <si>
    <t>CUADRO Nº 14</t>
  </si>
  <si>
    <t>Corrales</t>
  </si>
  <si>
    <t>Sullana</t>
  </si>
  <si>
    <t>Carquin</t>
  </si>
  <si>
    <t>Villa María</t>
  </si>
  <si>
    <t>CUADRO Nº 15</t>
  </si>
  <si>
    <t>Harina de Pescado</t>
  </si>
  <si>
    <t>Harina Residual</t>
  </si>
  <si>
    <t xml:space="preserve">             1/ se incluye harina de pescado y residual.</t>
  </si>
  <si>
    <t>Fuente: Reporte diario de los Mercados Mayoristas Pesqueros de Ventanilla y Villa María del Triunfo</t>
  </si>
  <si>
    <t>CUADRO Nº 16</t>
  </si>
  <si>
    <t>Mercado Mayorista Pesquero</t>
  </si>
  <si>
    <t>Ventanilla</t>
  </si>
  <si>
    <t>Villa María del Triunfo</t>
  </si>
  <si>
    <t>CUADRO Nº 17</t>
  </si>
  <si>
    <t>Producto</t>
  </si>
  <si>
    <t>Cangrejo</t>
  </si>
  <si>
    <t>Fuente: Reporte diario del Mercado Mayorista Pesquero de Ventanilla</t>
  </si>
  <si>
    <t>CUADRO Nº 18</t>
  </si>
  <si>
    <t>Camotillo</t>
  </si>
  <si>
    <t>Fuente: Reporte diario del Mercado Mayorista Pesquero de Villa María del Triunfo</t>
  </si>
  <si>
    <t>CUADRO Nº 19</t>
  </si>
  <si>
    <t>CUADRO Nº 20</t>
  </si>
  <si>
    <t>Otros Aceites</t>
  </si>
  <si>
    <t>Fuente: Superintendencia Nacional de Aduanas y Administración Tributaria - SUNAT</t>
  </si>
  <si>
    <t>CUADRO Nº 21</t>
  </si>
  <si>
    <t>CUADRO Nº 22</t>
  </si>
  <si>
    <t>Año/ mes</t>
  </si>
  <si>
    <t>Harina de Soya</t>
  </si>
  <si>
    <t>Soya Grano Amarillo</t>
  </si>
  <si>
    <t>Hamburgo-US$/TM</t>
  </si>
  <si>
    <t>EE.UU-US$/TM</t>
  </si>
  <si>
    <t>US$/TM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</si>
  <si>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</si>
  <si>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</si>
  <si>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</si>
  <si>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</si>
  <si>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</si>
  <si>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</si>
  <si>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</si>
  <si>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</si>
  <si>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</si>
  <si>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</si>
  <si>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NOTA: (N/D) No disponible</t>
  </si>
  <si>
    <t>Fuente: BCRP-Agencias REUTERS y BLOOMBERG</t>
  </si>
  <si>
    <t>CUADRO Nº 23</t>
  </si>
  <si>
    <t>Sector Económico</t>
  </si>
  <si>
    <t>Agrícola</t>
  </si>
  <si>
    <t>Agropecuario</t>
  </si>
  <si>
    <t>Metal - Mecánico</t>
  </si>
  <si>
    <t>Minero</t>
  </si>
  <si>
    <t>Pesquero</t>
  </si>
  <si>
    <t xml:space="preserve">  Pesquero No Tradicional</t>
  </si>
  <si>
    <t xml:space="preserve">  Pesquero Tradicional</t>
  </si>
  <si>
    <t xml:space="preserve">      Harina</t>
  </si>
  <si>
    <t xml:space="preserve">      Aceite Crudo y otros  aceites</t>
  </si>
  <si>
    <t>Textil</t>
  </si>
  <si>
    <t>Cuadro 1</t>
  </si>
  <si>
    <t>Cuadro 2</t>
  </si>
  <si>
    <t>Cuadro 3</t>
  </si>
  <si>
    <t>Cuadro 4</t>
  </si>
  <si>
    <t>Cuadro 5</t>
  </si>
  <si>
    <t>Cuadro 6</t>
  </si>
  <si>
    <t>Cuadro 7</t>
  </si>
  <si>
    <t>Cuadro 8</t>
  </si>
  <si>
    <t>Cuadro 9</t>
  </si>
  <si>
    <t>Cuadro 10</t>
  </si>
  <si>
    <t>Cuadro 11</t>
  </si>
  <si>
    <t>Cuadro 12</t>
  </si>
  <si>
    <t>Cuadro 13</t>
  </si>
  <si>
    <t>Cuadro 14</t>
  </si>
  <si>
    <t>Cuadro 15</t>
  </si>
  <si>
    <t>Cuadro 16</t>
  </si>
  <si>
    <t>Cuadro 17</t>
  </si>
  <si>
    <t>Cuadro 18</t>
  </si>
  <si>
    <t>Cuadro 19</t>
  </si>
  <si>
    <t>Cuadro 20</t>
  </si>
  <si>
    <t>Cuadro 22</t>
  </si>
  <si>
    <t>Cuadro 23</t>
  </si>
  <si>
    <t>DESEMBARQUE</t>
  </si>
  <si>
    <t xml:space="preserve">PROCESAMIENTO </t>
  </si>
  <si>
    <t xml:space="preserve">VENTA INTERNA </t>
  </si>
  <si>
    <t>EXPORTACIÓN</t>
  </si>
  <si>
    <t>INDICE</t>
  </si>
  <si>
    <t>Unidades</t>
  </si>
  <si>
    <t>Especie</t>
  </si>
  <si>
    <t>Quilca</t>
  </si>
  <si>
    <t>(Soles constantes 2007)</t>
  </si>
  <si>
    <t>Sep</t>
  </si>
  <si>
    <t>Variación acumulada (%)</t>
  </si>
  <si>
    <t>*Nota: Este valor representa igualmente la variación porcentual de la Evolución Productiva del Sector (PBI)</t>
  </si>
  <si>
    <t>Castilla</t>
  </si>
  <si>
    <t>Elaboración: PRODUCE - Oficina Estudios Económicos (OEE)</t>
  </si>
  <si>
    <t xml:space="preserve"> </t>
  </si>
  <si>
    <t>Cuadro 21</t>
  </si>
  <si>
    <t>(En Miles TM)</t>
  </si>
  <si>
    <t>(En TM)</t>
  </si>
  <si>
    <t>(En Miles TMB)</t>
  </si>
  <si>
    <t>(En TMB)</t>
  </si>
  <si>
    <t>(En Soles x Kilo)</t>
  </si>
  <si>
    <t>(En Millones US$ FOB)</t>
  </si>
  <si>
    <t>Setiembre</t>
  </si>
  <si>
    <t>Otros aceites</t>
  </si>
  <si>
    <t>Minería No Metálica</t>
  </si>
  <si>
    <t>Petróleo y Gas Natural</t>
  </si>
  <si>
    <t>Químico</t>
  </si>
  <si>
    <t>Sidero - Metalúrgico</t>
  </si>
  <si>
    <t>La Cruz</t>
  </si>
  <si>
    <t>Raya</t>
  </si>
  <si>
    <t>Pto. Pizarro</t>
  </si>
  <si>
    <t>Pucusana</t>
  </si>
  <si>
    <t>San Miguel</t>
  </si>
  <si>
    <t>Pacocha</t>
  </si>
  <si>
    <t>Morrosama</t>
  </si>
  <si>
    <t>TOLLO</t>
  </si>
  <si>
    <t>CUAERO Nº 1</t>
  </si>
  <si>
    <t>Fuente: EstAEística Pesquera Mensual</t>
  </si>
  <si>
    <t>1/ En marzo proviene de descarte</t>
  </si>
  <si>
    <t>Consumo Humano Directo</t>
  </si>
  <si>
    <t>Consumo Humano Indirecto</t>
  </si>
  <si>
    <t>Septiembre</t>
  </si>
  <si>
    <t>Las Delicias</t>
  </si>
  <si>
    <t>Marcona</t>
  </si>
  <si>
    <t>Lambayeque</t>
  </si>
  <si>
    <t>Culebras</t>
  </si>
  <si>
    <t>Arequipa</t>
  </si>
  <si>
    <t>Sechura</t>
  </si>
  <si>
    <t>DESEMBARQUE DE RECURSOS HIDROBIOLÓGICOS MARÍTIMOS Y CONTINENTALES SEGÚN UTILIZACIÓN</t>
  </si>
  <si>
    <t>DESEMBARQUE DE RECURSOS HIDROBIOLÓGICOS PARA ENLATADO SEGÚN ESPECIE</t>
  </si>
  <si>
    <t>DESEMBARQUE DE RECURSOS HIDROBIOLÓGICOS PARA CONGELADO SEGÚN ESPECIE</t>
  </si>
  <si>
    <t>DESEMBARQUE DE RECURSOS HIDROBIOLÓGICOS PARA CURADO SEGÚN ESPECIE</t>
  </si>
  <si>
    <t>DESEMBARQUE DE RECURSOS HIDROBIOLÓGICOS PARA FRESCO SEGÚN ESPECIE</t>
  </si>
  <si>
    <t>DESEMBARQUE DE RECURSOS HIDROBIOLÓGICOS PARA ENLATADO SEGÚN LUGAR DE PROCESAMIENTO</t>
  </si>
  <si>
    <t>DESEMBARQUE DE RECURSOS HIDROBIOLÓGICOS PARA CONGELADO SEGÚN LUGAR DE PROCEDENCIA</t>
  </si>
  <si>
    <t>DESEMBARQUE DE ANCHOVETA PARA HARINA SEGÚN LUGAR DE PROCEDENCIA</t>
  </si>
  <si>
    <t>VALOR BRUTO DEL DESEMBARQUE DE RECURSOS HIDROBIOLOGICOS SEGÚN UTILIZACION</t>
  </si>
  <si>
    <t>PROCESAMIENTO DE RECURSOS HIDROBIOLÓGICOS MARÍTIMOS Y CONTINENTALES SEGÚN UTILIZACIÓN</t>
  </si>
  <si>
    <t>PRODUCCIÓN DE HARINA DE PESCADO SEGÚN LUGAR DE PROCESAMIENTO</t>
  </si>
  <si>
    <t>PRODUCCIÓN DE ACEITE CRUDO DE PESCADO SEGÚN LUGAR DE PROCESAMIENTO</t>
  </si>
  <si>
    <t>PRODUCCIÓN DE RECURSOS HIDROBIOLÓGICOS ENLATADOS SEGÚN LUGAR DE PROCESAMIENTO</t>
  </si>
  <si>
    <t>PRODUCCIÓN DE CONGELADO DE RECURSOS HIDROBIOLÓGICOS SEGÚN LUGAR DE PROCESAMIENTO</t>
  </si>
  <si>
    <t>VENTA INTERNA DE PRODUCTOS HIDROBIOLÓGICOS MARÍTIMOS Y CONTINENTALES SEGÚN UTILIZACIÓN</t>
  </si>
  <si>
    <t>INGRESO DE RECURSOS HIDROBIOLÓGICOS A LOS MERCADOS MAYORISTAS PESQUEROS DE LIMA Y CALLAO</t>
  </si>
  <si>
    <t>INGRESO DE LOS PRINCIPALES RECURSOS HIDROBIOLÓGICOS AL MERCADO MAYORISTA PESQUERO DE VENTANILLA</t>
  </si>
  <si>
    <t>INGRESO DE LOS PRINCIPALES RECURSOS HIDROBIOLÓGICOS AL MERCADO MAYORISTA PESQUERO DE VILLA MARIA DEL TRIUNFO</t>
  </si>
  <si>
    <t>PRECIO PROMEDIO DE LOS PESCADOS DE MAYOR CONSUMO POPULAR COMERCIALIZADOS EN LOS MERCADOS MAYORISTAS PESQUEROS DE VENTANILLA Y VILLA MARIA DEL TRIUNFO</t>
  </si>
  <si>
    <t>EXPORTACIÓN DE PRODUCTOS HIDROBIOLÓGICOS MARÍTIMOS Y CONTINENTALES SEGÚN UTILIZACIÓN</t>
  </si>
  <si>
    <t>COTIZACIÓN INTERNACIONAL DE HARINA DE PESCADO Y SOYA</t>
  </si>
  <si>
    <t>INGRESO DE DIVISAS POR EXPORTACIONES SEGÚN SECTORES ECONÓMICOS</t>
  </si>
  <si>
    <t>Caracol</t>
  </si>
  <si>
    <t>Santa</t>
  </si>
  <si>
    <t>N°</t>
  </si>
  <si>
    <t>Fuente: Estadística Pesquera MensuAM</t>
  </si>
  <si>
    <t>San Juan de Miraflores</t>
  </si>
  <si>
    <t>Santa Rosa</t>
  </si>
  <si>
    <t>La Puntilla</t>
  </si>
  <si>
    <t>n/d</t>
  </si>
  <si>
    <t xml:space="preserve">              1/  Descarte de CHD en agosto y septiembre 2019</t>
  </si>
  <si>
    <t>S/D</t>
  </si>
  <si>
    <t>Cerro azul</t>
  </si>
  <si>
    <t>Var  % 
Ago 20/19</t>
  </si>
  <si>
    <t>Var  % 
Set 20/19</t>
  </si>
  <si>
    <t>Var  % 
Set-20/ Ago-20</t>
  </si>
  <si>
    <t>Ene-Set
20/19</t>
  </si>
  <si>
    <t>ANEXO DEL BOLETÍN DE PESCA - SETIEMBRE 2020</t>
  </si>
  <si>
    <t>Var.  % 
Set 20/19</t>
  </si>
  <si>
    <t>Var. %  
Set 20/19</t>
  </si>
  <si>
    <t>Var. % 
Set 20/19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</si>
</sst>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 * #,##0.00_ ;_ * \-#,##0.00_ ;_ * &quot;-&quot;??_ ;_ @_ "/>
    <numFmt numFmtId="165" formatCode="_-* #,##0.00_-;\-* #,##0.00_-;_-* &quot;-&quot;??_-;_-@_-"/>
    <numFmt numFmtId="166" formatCode="#,##0.0"/>
    <numFmt numFmtId="167" formatCode="0.0"/>
    <numFmt numFmtId="168" formatCode="_ * #,##0.0_ ;_ * \-#,##0.0_ ;_ * &quot;-&quot;??_ ;_ @_ "/>
    <numFmt numFmtId="169" formatCode="0.0000"/>
    <numFmt numFmtId="170" formatCode="0.0%"/>
    <numFmt numFmtId="171" formatCode="_ * #,##0_ ;_ * \-#,##0_ ;_ * &quot;-&quot;??_ ;_ @_ "/>
    <numFmt numFmtId="172" formatCode="#,##0.000"/>
    <numFmt numFmtId="173" formatCode="0.00_ ;[Red]\-0.00\ "/>
    <numFmt numFmtId="176" formatCode="0.0_ ;[Red]\-0.0\ "/>
    <numFmt numFmtId="178" formatCode="#,##0.00_ ;\-#,##0.00\ "/>
    <numFmt numFmtId="180" formatCode="#,##0.0000_ ;\-#,##0.0000\ "/>
    <numFmt numFmtId="181" formatCode="_ * #,##0.000_ ;_ * \-#,##0.000_ ;_ * &quot;-&quot;??_ ;_ @_ 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name val="Arial"/>
      <family val="2"/>
    </font>
    <font>
      <b/>
      <sz val="9.5"/>
      <name val="Calibri"/>
      <family val="2"/>
      <scheme val="minor"/>
    </font>
    <font>
      <b/>
      <sz val="9.5"/>
      <color theme="0"/>
      <name val="Calibri"/>
      <family val="2"/>
      <scheme val="minor"/>
    </font>
    <font>
      <sz val="9.5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ourier"/>
      <family val="3"/>
    </font>
    <font>
      <sz val="9.5"/>
      <color rgb="FF000000"/>
      <name val="Calibri"/>
      <family val="2"/>
    </font>
    <font>
      <sz val="9.5"/>
      <name val="Calibri"/>
      <family val="2"/>
      <scheme val="minor"/>
    </font>
    <font>
      <sz val="11"/>
      <name val="Calibri"/>
      <family val="2"/>
      <scheme val="minor"/>
    </font>
    <font>
      <sz val="10"/>
      <color rgb="FFC00000"/>
      <name val="Arial"/>
      <family val="2"/>
    </font>
    <font>
      <sz val="10"/>
      <color theme="1"/>
      <name val="Arial"/>
      <family val="2"/>
    </font>
    <font>
      <b/>
      <sz val="9.5"/>
      <color rgb="FF000000"/>
      <name val="Calibri"/>
      <family val="2"/>
    </font>
    <font>
      <sz val="9.5"/>
      <name val="Calibri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</font>
    <font>
      <b/>
      <sz val="9.5"/>
      <color theme="1"/>
      <name val="Calibri"/>
      <family val="2"/>
    </font>
    <font>
      <b/>
      <sz val="9.5"/>
      <color theme="0"/>
      <name val="Calibri"/>
      <family val="2"/>
    </font>
    <font>
      <sz val="9.5"/>
      <color theme="1"/>
      <name val="Calibri"/>
      <family val="2"/>
    </font>
    <font>
      <sz val="8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2"/>
      <name val="Arial"/>
      <family val="2"/>
    </font>
    <font>
      <u/>
      <sz val="9.5"/>
      <color theme="10"/>
      <name val="Calibri"/>
      <family val="2"/>
      <scheme val="minor"/>
    </font>
    <font>
      <b/>
      <sz val="8"/>
      <name val="Calibri"/>
      <family val="2"/>
      <scheme val="minor"/>
    </font>
    <font>
      <sz val="7"/>
      <color theme="1"/>
      <name val="Arial"/>
      <family val="2"/>
    </font>
    <font>
      <sz val="9.5"/>
      <color rgb="FF000000"/>
      <name val="Calibri"/>
      <family val="2"/>
      <scheme val="minor"/>
    </font>
    <font>
      <b/>
      <sz val="9.5"/>
      <color rgb="FF000000"/>
      <name val="Calibri"/>
      <family val="2"/>
      <scheme val="minor"/>
    </font>
    <font>
      <i/>
      <sz val="9.5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u/>
      <sz val="14"/>
      <color theme="4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 Light"/>
      <family val="2"/>
    </font>
    <font>
      <u/>
      <sz val="11"/>
      <color theme="10"/>
      <name val="Calibri Light"/>
      <family val="2"/>
    </font>
    <font>
      <sz val="11"/>
      <color rgb="FF000000"/>
      <name val="Calibri Light"/>
      <family val="2"/>
    </font>
    <font>
      <b/>
      <sz val="22"/>
      <color rgb="FF0070C0"/>
      <name val="Calibri Light"/>
      <family val="2"/>
    </font>
    <font>
      <b/>
      <sz val="14"/>
      <color rgb="FF0070C0"/>
      <name val="Calibri Light"/>
      <family val="2"/>
    </font>
    <font>
      <sz val="11"/>
      <color rgb="FF0070C0"/>
      <name val="Calibri Light"/>
      <family val="2"/>
    </font>
    <font>
      <b/>
      <sz val="22"/>
      <color rgb="FF0070C0"/>
      <name val="Calibri"/>
      <family val="2"/>
      <scheme val="minor"/>
    </font>
    <font>
      <sz val="8"/>
      <name val="Calibri Light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0070C0"/>
        <bgColor indexed="64"/>
      </patternFill>
    </fill>
  </fills>
  <borders count="80">
    <border>
      <left/>
      <right/>
      <top/>
      <bottom/>
      <diagonal/>
    </border>
    <border>
      <left style="thin">
        <color theme="4" tint="-0.249977111117893"/>
      </left>
      <right/>
      <top/>
      <bottom/>
      <diagonal/>
    </border>
    <border>
      <left style="thin">
        <color theme="4" tint="-0.249977111117893"/>
      </left>
      <right/>
      <top/>
      <bottom style="thin">
        <color theme="4" tint="-0.249977111117893"/>
      </bottom>
      <diagonal/>
    </border>
    <border>
      <left/>
      <right/>
      <top/>
      <bottom style="thin">
        <color theme="3" tint="0.59999389629810485"/>
      </bottom>
      <diagonal/>
    </border>
    <border>
      <left style="thin">
        <color theme="3" tint="0.59999389629810485"/>
      </left>
      <right/>
      <top/>
      <bottom/>
      <diagonal/>
    </border>
    <border>
      <left/>
      <right style="thin">
        <color theme="3" tint="0.59999389629810485"/>
      </right>
      <top/>
      <bottom/>
      <diagonal/>
    </border>
    <border>
      <left style="thin">
        <color theme="3" tint="0.59999389629810485"/>
      </left>
      <right/>
      <top/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4" tint="-0.249977111117893"/>
      </bottom>
      <diagonal/>
    </border>
    <border>
      <left style="thin">
        <color theme="3" tint="0.599993896298104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9389629810485"/>
      </right>
      <top/>
      <bottom style="thin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/>
      <top style="thin">
        <color theme="3" tint="0.59999389629810485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4" tint="-0.249977111117893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3" tint="0.59996337778862885"/>
      </left>
      <right/>
      <top style="thin">
        <color theme="4" tint="-0.249977111117893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4" tint="-0.249977111117893"/>
      </right>
      <top/>
      <bottom/>
      <diagonal/>
    </border>
    <border>
      <left style="thin">
        <color theme="3" tint="0.59996337778862885"/>
      </left>
      <right style="thin">
        <color theme="4" tint="-0.249977111117893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4" tint="-0.249977111117893"/>
      </bottom>
      <diagonal/>
    </border>
    <border>
      <left style="thin">
        <color theme="3" tint="0.59996337778862885"/>
      </left>
      <right/>
      <top/>
      <bottom style="thin">
        <color theme="4" tint="-0.249977111117893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4" tint="-0.249977111117893"/>
      </top>
      <bottom/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theme="3" tint="0.59996337778862885"/>
      </left>
      <right/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4" tint="-0.249977111117893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3" tint="0.59996337778862885"/>
      </left>
      <right style="thin">
        <color theme="3" tint="0.59999389629810485"/>
      </right>
      <top style="thin">
        <color theme="3" tint="0.59996337778862885"/>
      </top>
      <bottom/>
      <diagonal/>
    </border>
    <border>
      <left style="medium">
        <color rgb="FF8DB4E2"/>
      </left>
      <right/>
      <top/>
      <bottom/>
      <diagonal/>
    </border>
    <border>
      <left style="medium">
        <color rgb="FF8DB4E2"/>
      </left>
      <right/>
      <top/>
      <bottom style="medium">
        <color rgb="FF8DB4E2"/>
      </bottom>
      <diagonal/>
    </border>
    <border>
      <left/>
      <right/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thin">
        <color theme="3" tint="0.59999389629810485"/>
      </top>
      <bottom style="thin">
        <color theme="3" tint="0.59996337778862885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6337778862885"/>
      </top>
      <bottom/>
      <diagonal/>
    </border>
    <border>
      <left style="thin">
        <color theme="3" tint="0.599993896298104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4"/>
      </right>
      <top style="thin">
        <color theme="4"/>
      </top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9389629810485"/>
      </left>
      <right/>
      <top/>
      <bottom style="thin">
        <color theme="3" tint="0.599963377788628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 style="thin">
        <color theme="3" tint="0.59999389629810485"/>
      </right>
      <top/>
      <bottom style="thin">
        <color theme="3" tint="0.59996337778862885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4" tint="0.39997558519241921"/>
      </bottom>
      <diagonal/>
    </border>
    <border>
      <left/>
      <right/>
      <top style="thin">
        <color theme="3" tint="0.59999389629810485"/>
      </top>
      <bottom style="thin">
        <color theme="3" tint="0.59996337778862885"/>
      </bottom>
      <diagonal/>
    </border>
    <border>
      <left style="thin">
        <color theme="3" tint="0.59999389629810485"/>
      </left>
      <right/>
      <top style="thin">
        <color theme="3" tint="0.59999389629810485"/>
      </top>
      <bottom style="thin">
        <color theme="3" tint="0.59996337778862885"/>
      </bottom>
      <diagonal/>
    </border>
    <border>
      <left/>
      <right style="thin">
        <color theme="3" tint="0.59999389629810485"/>
      </right>
      <top style="thin">
        <color theme="3" tint="0.59999389629810485"/>
      </top>
      <bottom style="thin">
        <color theme="3" tint="0.59996337778862885"/>
      </bottom>
      <diagonal/>
    </border>
    <border>
      <left/>
      <right/>
      <top style="thin">
        <color theme="3" tint="0.59999389629810485"/>
      </top>
      <bottom/>
      <diagonal/>
    </border>
    <border>
      <left style="thin">
        <color theme="3" tint="0.59996337778862885"/>
      </left>
      <right/>
      <top/>
      <bottom style="thin">
        <color theme="3" tint="0.59999389629810485"/>
      </bottom>
      <diagonal/>
    </border>
    <border>
      <left/>
      <right style="thin">
        <color theme="3" tint="0.59996337778862885"/>
      </right>
      <top/>
      <bottom style="thin">
        <color theme="3" tint="0.59999389629810485"/>
      </bottom>
      <diagonal/>
    </border>
    <border>
      <left style="thin">
        <color theme="3" tint="0.59996337778862885"/>
      </left>
      <right style="thin">
        <color theme="3" tint="0.59999389629810485"/>
      </right>
      <top/>
      <bottom/>
      <diagonal/>
    </border>
    <border>
      <left style="thin">
        <color theme="3" tint="0.59999389629810485"/>
      </left>
      <right style="thin">
        <color theme="3" tint="0.59996337778862885"/>
      </right>
      <top style="thin">
        <color theme="3" tint="0.59999389629810485"/>
      </top>
      <bottom/>
      <diagonal/>
    </border>
    <border>
      <left/>
      <right style="thin">
        <color theme="3" tint="0.59996337778862885"/>
      </right>
      <top style="thin">
        <color theme="3" tint="0.59999389629810485"/>
      </top>
      <bottom style="thin">
        <color theme="3" tint="0.59999389629810485"/>
      </bottom>
      <diagonal/>
    </border>
    <border>
      <left/>
      <right style="thin">
        <color theme="4"/>
      </right>
      <top/>
      <bottom style="thin">
        <color theme="4" tint="-0.249977111117893"/>
      </bottom>
      <diagonal/>
    </border>
    <border>
      <left/>
      <right/>
      <top/>
      <bottom style="thin">
        <color theme="4" tint="-0.249977111117893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0" fontId="10" fillId="0" borderId="0"/>
    <xf numFmtId="0" fontId="21" fillId="0" borderId="0"/>
    <xf numFmtId="0" fontId="26" fillId="0" borderId="0" applyNumberFormat="0" applyFill="0" applyBorder="0" applyAlignment="0" applyProtection="0"/>
    <xf numFmtId="0" fontId="27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702">
    <xf numFmtId="0" fontId="0" fillId="0" borderId="0" xfId="0"/>
    <xf numFmtId="0" fontId="0" fillId="0" borderId="0" xfId="0" applyFont="1"/>
    <xf numFmtId="0" fontId="9" fillId="0" borderId="0" xfId="0" applyFont="1"/>
    <xf numFmtId="0" fontId="9" fillId="0" borderId="0" xfId="0" applyFont="1" applyAlignment="1"/>
    <xf numFmtId="0" fontId="13" fillId="0" borderId="0" xfId="3" applyFont="1"/>
    <xf numFmtId="0" fontId="3" fillId="0" borderId="0" xfId="3" applyFont="1"/>
    <xf numFmtId="166" fontId="4" fillId="2" borderId="0" xfId="0" applyNumberFormat="1" applyFont="1" applyFill="1" applyBorder="1" applyAlignment="1"/>
    <xf numFmtId="0" fontId="14" fillId="4" borderId="0" xfId="0" applyFont="1" applyFill="1" applyBorder="1" applyAlignment="1">
      <alignment horizontal="left" indent="1"/>
    </xf>
    <xf numFmtId="0" fontId="13" fillId="4" borderId="0" xfId="0" applyFont="1" applyFill="1"/>
    <xf numFmtId="166" fontId="11" fillId="0" borderId="0" xfId="0" applyNumberFormat="1" applyFont="1" applyBorder="1" applyAlignment="1">
      <alignment wrapText="1" readingOrder="1"/>
    </xf>
    <xf numFmtId="0" fontId="15" fillId="0" borderId="0" xfId="0" applyFont="1"/>
    <xf numFmtId="166" fontId="8" fillId="0" borderId="0" xfId="0" applyNumberFormat="1" applyFont="1" applyBorder="1" applyAlignment="1">
      <alignment readingOrder="1"/>
    </xf>
    <xf numFmtId="0" fontId="18" fillId="0" borderId="0" xfId="0" applyFont="1"/>
    <xf numFmtId="0" fontId="0" fillId="0" borderId="0" xfId="0" applyFill="1"/>
    <xf numFmtId="4" fontId="0" fillId="0" borderId="0" xfId="0" applyNumberFormat="1" applyFill="1"/>
    <xf numFmtId="166" fontId="8" fillId="6" borderId="0" xfId="0" applyNumberFormat="1" applyFont="1" applyFill="1" applyBorder="1"/>
    <xf numFmtId="0" fontId="6" fillId="0" borderId="0" xfId="0" applyFont="1" applyBorder="1" applyAlignment="1">
      <alignment horizontal="center"/>
    </xf>
    <xf numFmtId="0" fontId="4" fillId="0" borderId="0" xfId="0" applyFont="1" applyAlignment="1"/>
    <xf numFmtId="0" fontId="6" fillId="2" borderId="1" xfId="2" applyFont="1" applyFill="1" applyBorder="1" applyAlignment="1">
      <alignment horizontal="left"/>
    </xf>
    <xf numFmtId="0" fontId="8" fillId="0" borderId="1" xfId="0" applyFont="1" applyBorder="1" applyAlignment="1"/>
    <xf numFmtId="0" fontId="8" fillId="0" borderId="2" xfId="0" applyFont="1" applyBorder="1" applyAlignment="1"/>
    <xf numFmtId="0" fontId="2" fillId="0" borderId="0" xfId="3" applyFont="1"/>
    <xf numFmtId="0" fontId="2" fillId="0" borderId="0" xfId="0" applyFont="1"/>
    <xf numFmtId="0" fontId="8" fillId="0" borderId="0" xfId="0" applyFont="1"/>
    <xf numFmtId="166" fontId="8" fillId="0" borderId="0" xfId="0" applyNumberFormat="1" applyFont="1" applyBorder="1"/>
    <xf numFmtId="166" fontId="12" fillId="0" borderId="0" xfId="0" applyNumberFormat="1" applyFont="1" applyBorder="1"/>
    <xf numFmtId="0" fontId="9" fillId="0" borderId="0" xfId="0" applyFont="1" applyBorder="1" applyAlignment="1">
      <alignment horizontal="left"/>
    </xf>
    <xf numFmtId="0" fontId="0" fillId="0" borderId="0" xfId="0" applyBorder="1"/>
    <xf numFmtId="3" fontId="12" fillId="0" borderId="0" xfId="0" applyNumberFormat="1" applyFont="1"/>
    <xf numFmtId="3" fontId="13" fillId="0" borderId="0" xfId="3" applyNumberFormat="1" applyFont="1"/>
    <xf numFmtId="0" fontId="21" fillId="0" borderId="0" xfId="4"/>
    <xf numFmtId="166" fontId="24" fillId="0" borderId="0" xfId="4" applyNumberFormat="1" applyFont="1" applyFill="1" applyBorder="1" applyAlignment="1">
      <alignment horizontal="right"/>
    </xf>
    <xf numFmtId="0" fontId="25" fillId="0" borderId="0" xfId="4" applyFont="1"/>
    <xf numFmtId="0" fontId="19" fillId="0" borderId="0" xfId="0" applyFont="1"/>
    <xf numFmtId="166" fontId="8" fillId="3" borderId="0" xfId="0" applyNumberFormat="1" applyFont="1" applyFill="1" applyBorder="1"/>
    <xf numFmtId="166" fontId="8" fillId="0" borderId="0" xfId="0" applyNumberFormat="1" applyFont="1" applyBorder="1" applyAlignment="1">
      <alignment horizontal="right"/>
    </xf>
    <xf numFmtId="0" fontId="26" fillId="0" borderId="0" xfId="5" applyAlignment="1">
      <alignment horizontal="center" vertical="center"/>
    </xf>
    <xf numFmtId="0" fontId="6" fillId="0" borderId="0" xfId="2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6" fontId="4" fillId="2" borderId="0" xfId="0" applyNumberFormat="1" applyFont="1" applyFill="1" applyBorder="1" applyAlignment="1">
      <alignment horizontal="right"/>
    </xf>
    <xf numFmtId="166" fontId="12" fillId="0" borderId="0" xfId="3" applyNumberFormat="1" applyFont="1" applyBorder="1" applyAlignment="1">
      <alignment horizontal="right"/>
    </xf>
    <xf numFmtId="166" fontId="4" fillId="2" borderId="5" xfId="0" applyNumberFormat="1" applyFont="1" applyFill="1" applyBorder="1" applyAlignment="1">
      <alignment horizontal="right"/>
    </xf>
    <xf numFmtId="166" fontId="12" fillId="0" borderId="5" xfId="3" applyNumberFormat="1" applyFont="1" applyBorder="1" applyAlignment="1">
      <alignment horizontal="right"/>
    </xf>
    <xf numFmtId="3" fontId="4" fillId="2" borderId="4" xfId="0" applyNumberFormat="1" applyFont="1" applyFill="1" applyBorder="1" applyAlignment="1">
      <alignment horizontal="left"/>
    </xf>
    <xf numFmtId="166" fontId="4" fillId="2" borderId="5" xfId="0" applyNumberFormat="1" applyFont="1" applyFill="1" applyBorder="1" applyAlignment="1"/>
    <xf numFmtId="166" fontId="4" fillId="2" borderId="4" xfId="0" applyNumberFormat="1" applyFont="1" applyFill="1" applyBorder="1" applyAlignment="1"/>
    <xf numFmtId="166" fontId="11" fillId="0" borderId="4" xfId="0" applyNumberFormat="1" applyFont="1" applyBorder="1" applyAlignment="1">
      <alignment wrapText="1" readingOrder="1"/>
    </xf>
    <xf numFmtId="166" fontId="12" fillId="0" borderId="4" xfId="3" applyNumberFormat="1" applyFont="1" applyBorder="1" applyAlignment="1">
      <alignment horizontal="right"/>
    </xf>
    <xf numFmtId="166" fontId="11" fillId="0" borderId="3" xfId="0" applyNumberFormat="1" applyFont="1" applyBorder="1" applyAlignment="1">
      <alignment wrapText="1" readingOrder="1"/>
    </xf>
    <xf numFmtId="166" fontId="4" fillId="2" borderId="4" xfId="0" applyNumberFormat="1" applyFont="1" applyFill="1" applyBorder="1" applyAlignment="1">
      <alignment horizontal="right"/>
    </xf>
    <xf numFmtId="166" fontId="11" fillId="0" borderId="0" xfId="0" applyNumberFormat="1" applyFont="1" applyBorder="1" applyAlignment="1">
      <alignment horizontal="right" wrapText="1" readingOrder="1"/>
    </xf>
    <xf numFmtId="166" fontId="8" fillId="0" borderId="4" xfId="0" applyNumberFormat="1" applyFont="1" applyBorder="1" applyAlignment="1">
      <alignment readingOrder="1"/>
    </xf>
    <xf numFmtId="166" fontId="11" fillId="0" borderId="6" xfId="0" applyNumberFormat="1" applyFont="1" applyBorder="1" applyAlignment="1">
      <alignment wrapText="1" readingOrder="1"/>
    </xf>
    <xf numFmtId="166" fontId="11" fillId="0" borderId="6" xfId="0" applyNumberFormat="1" applyFont="1" applyBorder="1" applyAlignment="1">
      <alignment horizontal="right" wrapText="1"/>
    </xf>
    <xf numFmtId="0" fontId="8" fillId="0" borderId="6" xfId="0" applyFont="1" applyBorder="1" applyAlignment="1">
      <alignment horizontal="left"/>
    </xf>
    <xf numFmtId="3" fontId="4" fillId="2" borderId="10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/>
    </xf>
    <xf numFmtId="0" fontId="8" fillId="0" borderId="11" xfId="0" applyFont="1" applyBorder="1" applyAlignment="1">
      <alignment horizontal="left"/>
    </xf>
    <xf numFmtId="166" fontId="8" fillId="0" borderId="7" xfId="0" applyNumberFormat="1" applyFont="1" applyBorder="1" applyAlignment="1">
      <alignment horizontal="right"/>
    </xf>
    <xf numFmtId="0" fontId="8" fillId="0" borderId="4" xfId="0" applyFont="1" applyBorder="1" applyAlignment="1">
      <alignment horizontal="left"/>
    </xf>
    <xf numFmtId="0" fontId="12" fillId="0" borderId="4" xfId="3" applyFont="1" applyBorder="1"/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vertical="center"/>
    </xf>
    <xf numFmtId="0" fontId="6" fillId="0" borderId="0" xfId="3" applyFont="1" applyAlignment="1"/>
    <xf numFmtId="0" fontId="4" fillId="0" borderId="0" xfId="0" applyFont="1" applyAlignment="1">
      <alignment vertical="center"/>
    </xf>
    <xf numFmtId="0" fontId="20" fillId="0" borderId="0" xfId="3" applyFont="1" applyAlignment="1"/>
    <xf numFmtId="0" fontId="22" fillId="0" borderId="0" xfId="4" applyFont="1" applyBorder="1" applyAlignment="1"/>
    <xf numFmtId="0" fontId="22" fillId="0" borderId="0" xfId="4" applyFont="1" applyAlignment="1"/>
    <xf numFmtId="166" fontId="11" fillId="0" borderId="0" xfId="0" applyNumberFormat="1" applyFont="1" applyFill="1" applyBorder="1" applyAlignment="1">
      <alignment horizontal="right"/>
    </xf>
    <xf numFmtId="166" fontId="17" fillId="0" borderId="0" xfId="3" applyNumberFormat="1" applyFont="1" applyFill="1" applyBorder="1" applyAlignment="1">
      <alignment horizontal="right"/>
    </xf>
    <xf numFmtId="166" fontId="8" fillId="0" borderId="4" xfId="0" applyNumberFormat="1" applyFont="1" applyBorder="1" applyAlignment="1">
      <alignment horizontal="right"/>
    </xf>
    <xf numFmtId="166" fontId="8" fillId="0" borderId="5" xfId="0" applyNumberFormat="1" applyFont="1" applyBorder="1" applyAlignment="1">
      <alignment horizontal="right"/>
    </xf>
    <xf numFmtId="166" fontId="8" fillId="0" borderId="6" xfId="0" applyNumberFormat="1" applyFont="1" applyBorder="1" applyAlignment="1">
      <alignment horizontal="right"/>
    </xf>
    <xf numFmtId="166" fontId="8" fillId="0" borderId="3" xfId="0" applyNumberFormat="1" applyFont="1" applyBorder="1" applyAlignment="1">
      <alignment horizontal="right"/>
    </xf>
    <xf numFmtId="0" fontId="6" fillId="2" borderId="13" xfId="2" applyFont="1" applyFill="1" applyBorder="1" applyAlignment="1">
      <alignment horizontal="left" vertical="center"/>
    </xf>
    <xf numFmtId="0" fontId="8" fillId="6" borderId="4" xfId="0" applyFont="1" applyFill="1" applyBorder="1"/>
    <xf numFmtId="166" fontId="6" fillId="2" borderId="4" xfId="2" applyNumberFormat="1" applyFont="1" applyFill="1" applyBorder="1" applyAlignment="1">
      <alignment vertical="center"/>
    </xf>
    <xf numFmtId="166" fontId="6" fillId="2" borderId="0" xfId="2" applyNumberFormat="1" applyFont="1" applyFill="1" applyBorder="1" applyAlignment="1">
      <alignment vertical="center"/>
    </xf>
    <xf numFmtId="166" fontId="8" fillId="6" borderId="4" xfId="0" applyNumberFormat="1" applyFont="1" applyFill="1" applyBorder="1"/>
    <xf numFmtId="0" fontId="28" fillId="0" borderId="0" xfId="5" applyFont="1" applyAlignment="1">
      <alignment horizontal="center" vertical="center"/>
    </xf>
    <xf numFmtId="0" fontId="11" fillId="0" borderId="4" xfId="0" applyFont="1" applyBorder="1" applyAlignment="1">
      <alignment horizontal="left" vertical="center" wrapText="1" readingOrder="1"/>
    </xf>
    <xf numFmtId="0" fontId="11" fillId="0" borderId="4" xfId="0" applyFont="1" applyBorder="1" applyAlignment="1">
      <alignment horizontal="left" vertical="center" readingOrder="1"/>
    </xf>
    <xf numFmtId="0" fontId="8" fillId="0" borderId="0" xfId="0" applyFont="1" applyAlignment="1">
      <alignment readingOrder="1"/>
    </xf>
    <xf numFmtId="0" fontId="11" fillId="0" borderId="6" xfId="0" applyFont="1" applyBorder="1" applyAlignment="1">
      <alignment horizontal="left" vertical="center" readingOrder="1"/>
    </xf>
    <xf numFmtId="0" fontId="12" fillId="0" borderId="0" xfId="3" applyFont="1"/>
    <xf numFmtId="0" fontId="26" fillId="0" borderId="0" xfId="5" applyFont="1" applyAlignment="1">
      <alignment horizontal="left" vertical="center"/>
    </xf>
    <xf numFmtId="0" fontId="1" fillId="0" borderId="0" xfId="0" applyFont="1"/>
    <xf numFmtId="14" fontId="19" fillId="0" borderId="0" xfId="0" applyNumberFormat="1" applyFont="1" applyAlignment="1">
      <alignment horizontal="left"/>
    </xf>
    <xf numFmtId="1" fontId="12" fillId="0" borderId="0" xfId="0" applyNumberFormat="1" applyFont="1" applyAlignment="1"/>
    <xf numFmtId="0" fontId="12" fillId="0" borderId="0" xfId="0" applyFont="1"/>
    <xf numFmtId="164" fontId="12" fillId="0" borderId="0" xfId="0" applyNumberFormat="1" applyFont="1"/>
    <xf numFmtId="14" fontId="12" fillId="0" borderId="0" xfId="0" applyNumberFormat="1" applyFont="1" applyAlignment="1">
      <alignment horizontal="left"/>
    </xf>
    <xf numFmtId="168" fontId="12" fillId="0" borderId="0" xfId="0" applyNumberFormat="1" applyFont="1" applyAlignment="1">
      <alignment horizontal="left"/>
    </xf>
    <xf numFmtId="168" fontId="12" fillId="0" borderId="0" xfId="0" applyNumberFormat="1" applyFont="1"/>
    <xf numFmtId="0" fontId="6" fillId="0" borderId="0" xfId="0" applyFont="1" applyBorder="1" applyAlignment="1"/>
    <xf numFmtId="0" fontId="8" fillId="0" borderId="0" xfId="0" applyFont="1" applyBorder="1"/>
    <xf numFmtId="0" fontId="29" fillId="4" borderId="0" xfId="0" applyFont="1" applyFill="1" applyBorder="1"/>
    <xf numFmtId="0" fontId="12" fillId="4" borderId="0" xfId="0" applyFont="1" applyFill="1" applyBorder="1"/>
    <xf numFmtId="0" fontId="12" fillId="4" borderId="0" xfId="0" applyFont="1" applyFill="1" applyBorder="1" applyAlignment="1">
      <alignment horizontal="center"/>
    </xf>
    <xf numFmtId="1" fontId="12" fillId="4" borderId="0" xfId="0" applyNumberFormat="1" applyFont="1" applyFill="1" applyAlignment="1"/>
    <xf numFmtId="0" fontId="8" fillId="4" borderId="0" xfId="0" applyFont="1" applyFill="1"/>
    <xf numFmtId="1" fontId="12" fillId="0" borderId="0" xfId="0" applyNumberFormat="1" applyFont="1" applyBorder="1" applyAlignment="1"/>
    <xf numFmtId="0" fontId="12" fillId="0" borderId="0" xfId="0" applyFont="1" applyBorder="1" applyAlignment="1"/>
    <xf numFmtId="0" fontId="12" fillId="0" borderId="17" xfId="0" applyFont="1" applyBorder="1"/>
    <xf numFmtId="0" fontId="12" fillId="0" borderId="19" xfId="0" applyFont="1" applyBorder="1"/>
    <xf numFmtId="168" fontId="12" fillId="0" borderId="20" xfId="0" applyNumberFormat="1" applyFont="1" applyBorder="1" applyAlignment="1">
      <alignment horizontal="right"/>
    </xf>
    <xf numFmtId="168" fontId="12" fillId="0" borderId="21" xfId="0" applyNumberFormat="1" applyFont="1" applyBorder="1" applyAlignment="1">
      <alignment horizontal="right"/>
    </xf>
    <xf numFmtId="1" fontId="12" fillId="0" borderId="17" xfId="0" applyNumberFormat="1" applyFont="1" applyBorder="1" applyAlignment="1"/>
    <xf numFmtId="1" fontId="12" fillId="0" borderId="18" xfId="0" applyNumberFormat="1" applyFont="1" applyBorder="1" applyAlignment="1"/>
    <xf numFmtId="168" fontId="12" fillId="0" borderId="19" xfId="0" applyNumberFormat="1" applyFont="1" applyBorder="1" applyAlignment="1">
      <alignment horizontal="right"/>
    </xf>
    <xf numFmtId="169" fontId="8" fillId="0" borderId="0" xfId="0" applyNumberFormat="1" applyFont="1"/>
    <xf numFmtId="167" fontId="8" fillId="0" borderId="20" xfId="0" applyNumberFormat="1" applyFont="1" applyBorder="1" applyAlignment="1">
      <alignment horizontal="right"/>
    </xf>
    <xf numFmtId="167" fontId="6" fillId="2" borderId="17" xfId="2" applyNumberFormat="1" applyFont="1" applyFill="1" applyBorder="1" applyAlignment="1">
      <alignment vertical="center"/>
    </xf>
    <xf numFmtId="167" fontId="4" fillId="6" borderId="17" xfId="0" applyNumberFormat="1" applyFont="1" applyFill="1" applyBorder="1"/>
    <xf numFmtId="167" fontId="8" fillId="0" borderId="17" xfId="0" applyNumberFormat="1" applyFont="1" applyBorder="1" applyAlignment="1">
      <alignment horizontal="right"/>
    </xf>
    <xf numFmtId="167" fontId="8" fillId="0" borderId="19" xfId="0" applyNumberFormat="1" applyFont="1" applyBorder="1" applyAlignment="1">
      <alignment horizontal="right"/>
    </xf>
    <xf numFmtId="0" fontId="6" fillId="2" borderId="31" xfId="2" applyFont="1" applyFill="1" applyBorder="1" applyAlignment="1">
      <alignment vertical="center"/>
    </xf>
    <xf numFmtId="0" fontId="4" fillId="6" borderId="17" xfId="0" applyFont="1" applyFill="1" applyBorder="1"/>
    <xf numFmtId="0" fontId="8" fillId="0" borderId="17" xfId="0" applyFont="1" applyBorder="1" applyAlignment="1">
      <alignment horizontal="left"/>
    </xf>
    <xf numFmtId="0" fontId="8" fillId="0" borderId="17" xfId="0" applyFont="1" applyBorder="1"/>
    <xf numFmtId="0" fontId="8" fillId="0" borderId="19" xfId="0" applyFont="1" applyBorder="1" applyAlignment="1">
      <alignment horizontal="left"/>
    </xf>
    <xf numFmtId="0" fontId="6" fillId="2" borderId="23" xfId="2" applyFont="1" applyFill="1" applyBorder="1" applyAlignment="1">
      <alignment horizontal="left"/>
    </xf>
    <xf numFmtId="3" fontId="8" fillId="0" borderId="23" xfId="0" applyNumberFormat="1" applyFont="1" applyFill="1" applyBorder="1" applyAlignment="1">
      <alignment horizontal="left"/>
    </xf>
    <xf numFmtId="3" fontId="8" fillId="0" borderId="23" xfId="0" applyNumberFormat="1" applyFont="1" applyBorder="1" applyAlignment="1">
      <alignment horizontal="left"/>
    </xf>
    <xf numFmtId="3" fontId="8" fillId="0" borderId="33" xfId="0" applyNumberFormat="1" applyFont="1" applyBorder="1" applyAlignment="1">
      <alignment horizontal="left"/>
    </xf>
    <xf numFmtId="166" fontId="6" fillId="2" borderId="17" xfId="2" applyNumberFormat="1" applyFont="1" applyFill="1" applyBorder="1" applyAlignment="1">
      <alignment horizontal="right"/>
    </xf>
    <xf numFmtId="166" fontId="6" fillId="2" borderId="0" xfId="2" applyNumberFormat="1" applyFont="1" applyFill="1" applyBorder="1" applyAlignment="1">
      <alignment horizontal="right"/>
    </xf>
    <xf numFmtId="166" fontId="6" fillId="2" borderId="18" xfId="2" applyNumberFormat="1" applyFont="1" applyFill="1" applyBorder="1" applyAlignment="1">
      <alignment horizontal="right"/>
    </xf>
    <xf numFmtId="166" fontId="8" fillId="0" borderId="17" xfId="0" applyNumberFormat="1" applyFont="1" applyFill="1" applyBorder="1" applyAlignment="1">
      <alignment horizontal="right"/>
    </xf>
    <xf numFmtId="166" fontId="8" fillId="0" borderId="0" xfId="0" applyNumberFormat="1" applyFont="1" applyFill="1" applyBorder="1" applyAlignment="1">
      <alignment horizontal="right"/>
    </xf>
    <xf numFmtId="166" fontId="8" fillId="0" borderId="18" xfId="0" applyNumberFormat="1" applyFont="1" applyFill="1" applyBorder="1" applyAlignment="1">
      <alignment horizontal="right"/>
    </xf>
    <xf numFmtId="166" fontId="8" fillId="0" borderId="18" xfId="0" applyNumberFormat="1" applyFont="1" applyBorder="1" applyAlignment="1">
      <alignment horizontal="right"/>
    </xf>
    <xf numFmtId="166" fontId="8" fillId="0" borderId="19" xfId="0" applyNumberFormat="1" applyFont="1" applyBorder="1" applyAlignment="1">
      <alignment horizontal="right"/>
    </xf>
    <xf numFmtId="166" fontId="8" fillId="0" borderId="20" xfId="0" applyNumberFormat="1" applyFont="1" applyBorder="1" applyAlignment="1">
      <alignment horizontal="right"/>
    </xf>
    <xf numFmtId="166" fontId="8" fillId="0" borderId="21" xfId="0" applyNumberFormat="1" applyFont="1" applyBorder="1" applyAlignment="1">
      <alignment horizontal="right"/>
    </xf>
    <xf numFmtId="3" fontId="8" fillId="0" borderId="23" xfId="0" applyNumberFormat="1" applyFont="1" applyFill="1" applyBorder="1" applyAlignment="1"/>
    <xf numFmtId="3" fontId="8" fillId="0" borderId="23" xfId="0" applyNumberFormat="1" applyFont="1" applyBorder="1" applyAlignment="1"/>
    <xf numFmtId="166" fontId="6" fillId="2" borderId="17" xfId="2" applyNumberFormat="1" applyFont="1" applyFill="1" applyBorder="1" applyAlignment="1"/>
    <xf numFmtId="166" fontId="6" fillId="2" borderId="0" xfId="2" applyNumberFormat="1" applyFont="1" applyFill="1" applyBorder="1" applyAlignment="1"/>
    <xf numFmtId="166" fontId="6" fillId="2" borderId="18" xfId="2" applyNumberFormat="1" applyFont="1" applyFill="1" applyBorder="1" applyAlignment="1"/>
    <xf numFmtId="166" fontId="8" fillId="0" borderId="17" xfId="0" applyNumberFormat="1" applyFont="1" applyBorder="1" applyAlignment="1">
      <alignment horizontal="right"/>
    </xf>
    <xf numFmtId="0" fontId="8" fillId="0" borderId="23" xfId="0" applyFont="1" applyBorder="1" applyAlignment="1">
      <alignment horizontal="left"/>
    </xf>
    <xf numFmtId="0" fontId="8" fillId="0" borderId="33" xfId="0" applyFont="1" applyBorder="1" applyAlignment="1">
      <alignment horizontal="left"/>
    </xf>
    <xf numFmtId="0" fontId="6" fillId="2" borderId="34" xfId="2" applyFont="1" applyFill="1" applyBorder="1" applyAlignment="1">
      <alignment vertical="center"/>
    </xf>
    <xf numFmtId="166" fontId="4" fillId="2" borderId="18" xfId="0" applyNumberFormat="1" applyFont="1" applyFill="1" applyBorder="1" applyAlignment="1"/>
    <xf numFmtId="0" fontId="4" fillId="6" borderId="34" xfId="0" applyFont="1" applyFill="1" applyBorder="1"/>
    <xf numFmtId="166" fontId="8" fillId="6" borderId="18" xfId="0" applyNumberFormat="1" applyFont="1" applyFill="1" applyBorder="1"/>
    <xf numFmtId="0" fontId="8" fillId="0" borderId="34" xfId="0" applyFont="1" applyBorder="1" applyAlignment="1">
      <alignment horizontal="left"/>
    </xf>
    <xf numFmtId="166" fontId="8" fillId="0" borderId="18" xfId="0" applyNumberFormat="1" applyFont="1" applyBorder="1"/>
    <xf numFmtId="0" fontId="8" fillId="0" borderId="34" xfId="0" applyFont="1" applyBorder="1"/>
    <xf numFmtId="0" fontId="8" fillId="0" borderId="35" xfId="0" applyFont="1" applyBorder="1" applyAlignment="1">
      <alignment horizontal="left"/>
    </xf>
    <xf numFmtId="166" fontId="8" fillId="0" borderId="20" xfId="0" applyNumberFormat="1" applyFont="1" applyBorder="1"/>
    <xf numFmtId="166" fontId="4" fillId="2" borderId="17" xfId="0" applyNumberFormat="1" applyFont="1" applyFill="1" applyBorder="1" applyAlignment="1"/>
    <xf numFmtId="166" fontId="8" fillId="6" borderId="17" xfId="0" applyNumberFormat="1" applyFont="1" applyFill="1" applyBorder="1"/>
    <xf numFmtId="166" fontId="8" fillId="0" borderId="17" xfId="0" applyNumberFormat="1" applyFont="1" applyBorder="1"/>
    <xf numFmtId="0" fontId="6" fillId="2" borderId="17" xfId="2" applyFont="1" applyFill="1" applyBorder="1" applyAlignment="1"/>
    <xf numFmtId="0" fontId="8" fillId="0" borderId="17" xfId="0" applyFont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 wrapText="1"/>
    </xf>
    <xf numFmtId="0" fontId="6" fillId="0" borderId="0" xfId="3" applyFont="1" applyBorder="1" applyAlignment="1"/>
    <xf numFmtId="0" fontId="6" fillId="2" borderId="17" xfId="2" applyFont="1" applyFill="1" applyBorder="1" applyAlignment="1">
      <alignment horizontal="left"/>
    </xf>
    <xf numFmtId="0" fontId="12" fillId="0" borderId="17" xfId="3" applyFont="1" applyBorder="1"/>
    <xf numFmtId="0" fontId="12" fillId="0" borderId="19" xfId="3" applyFont="1" applyBorder="1"/>
    <xf numFmtId="166" fontId="12" fillId="0" borderId="18" xfId="0" applyNumberFormat="1" applyFont="1" applyBorder="1" applyAlignment="1">
      <alignment horizontal="right"/>
    </xf>
    <xf numFmtId="166" fontId="12" fillId="0" borderId="18" xfId="3" applyNumberFormat="1" applyFont="1" applyBorder="1" applyAlignment="1">
      <alignment horizontal="right"/>
    </xf>
    <xf numFmtId="166" fontId="12" fillId="0" borderId="21" xfId="3" applyNumberFormat="1" applyFont="1" applyBorder="1" applyAlignment="1">
      <alignment horizontal="right"/>
    </xf>
    <xf numFmtId="166" fontId="12" fillId="0" borderId="17" xfId="0" applyNumberFormat="1" applyFont="1" applyBorder="1"/>
    <xf numFmtId="166" fontId="12" fillId="0" borderId="0" xfId="0" applyNumberFormat="1" applyFont="1" applyBorder="1" applyAlignment="1">
      <alignment horizontal="right"/>
    </xf>
    <xf numFmtId="166" fontId="12" fillId="0" borderId="17" xfId="0" applyNumberFormat="1" applyFont="1" applyBorder="1" applyAlignment="1">
      <alignment horizontal="right"/>
    </xf>
    <xf numFmtId="166" fontId="12" fillId="0" borderId="17" xfId="3" applyNumberFormat="1" applyFont="1" applyBorder="1" applyAlignment="1">
      <alignment horizontal="right"/>
    </xf>
    <xf numFmtId="166" fontId="12" fillId="0" borderId="19" xfId="3" applyNumberFormat="1" applyFont="1" applyBorder="1" applyAlignment="1">
      <alignment horizontal="right"/>
    </xf>
    <xf numFmtId="166" fontId="12" fillId="0" borderId="20" xfId="3" applyNumberFormat="1" applyFont="1" applyBorder="1" applyAlignment="1">
      <alignment horizontal="right"/>
    </xf>
    <xf numFmtId="166" fontId="6" fillId="2" borderId="17" xfId="2" applyNumberFormat="1" applyFont="1" applyFill="1" applyBorder="1" applyAlignment="1">
      <alignment horizontal="right" vertical="center"/>
    </xf>
    <xf numFmtId="166" fontId="6" fillId="2" borderId="18" xfId="2" applyNumberFormat="1" applyFont="1" applyFill="1" applyBorder="1" applyAlignment="1">
      <alignment horizontal="right" vertical="center"/>
    </xf>
    <xf numFmtId="0" fontId="8" fillId="0" borderId="17" xfId="0" applyFont="1" applyFill="1" applyBorder="1" applyAlignment="1">
      <alignment horizontal="left"/>
    </xf>
    <xf numFmtId="167" fontId="4" fillId="2" borderId="0" xfId="0" applyNumberFormat="1" applyFont="1" applyFill="1" applyBorder="1" applyAlignment="1"/>
    <xf numFmtId="167" fontId="8" fillId="0" borderId="0" xfId="0" applyNumberFormat="1" applyFont="1" applyBorder="1"/>
    <xf numFmtId="167" fontId="8" fillId="6" borderId="20" xfId="0" applyNumberFormat="1" applyFont="1" applyFill="1" applyBorder="1"/>
    <xf numFmtId="167" fontId="4" fillId="2" borderId="17" xfId="0" applyNumberFormat="1" applyFont="1" applyFill="1" applyBorder="1" applyAlignment="1"/>
    <xf numFmtId="167" fontId="8" fillId="6" borderId="17" xfId="0" applyNumberFormat="1" applyFont="1" applyFill="1" applyBorder="1"/>
    <xf numFmtId="167" fontId="8" fillId="0" borderId="17" xfId="0" applyNumberFormat="1" applyFont="1" applyBorder="1" applyAlignment="1">
      <alignment horizontal="left" indent="1"/>
    </xf>
    <xf numFmtId="167" fontId="4" fillId="6" borderId="19" xfId="0" applyNumberFormat="1" applyFont="1" applyFill="1" applyBorder="1" applyAlignment="1">
      <alignment horizontal="left" indent="1"/>
    </xf>
    <xf numFmtId="166" fontId="8" fillId="6" borderId="20" xfId="0" applyNumberFormat="1" applyFont="1" applyFill="1" applyBorder="1"/>
    <xf numFmtId="166" fontId="12" fillId="6" borderId="19" xfId="0" applyNumberFormat="1" applyFont="1" applyFill="1" applyBorder="1"/>
    <xf numFmtId="166" fontId="8" fillId="6" borderId="21" xfId="0" applyNumberFormat="1" applyFont="1" applyFill="1" applyBorder="1"/>
    <xf numFmtId="0" fontId="6" fillId="2" borderId="17" xfId="2" applyFont="1" applyFill="1" applyBorder="1" applyAlignment="1">
      <alignment vertical="center"/>
    </xf>
    <xf numFmtId="0" fontId="8" fillId="0" borderId="17" xfId="0" applyFont="1" applyBorder="1" applyAlignment="1">
      <alignment horizontal="left" indent="1"/>
    </xf>
    <xf numFmtId="0" fontId="4" fillId="6" borderId="19" xfId="0" applyFont="1" applyFill="1" applyBorder="1" applyAlignment="1">
      <alignment horizontal="left" indent="1"/>
    </xf>
    <xf numFmtId="166" fontId="11" fillId="0" borderId="17" xfId="0" applyNumberFormat="1" applyFont="1" applyFill="1" applyBorder="1"/>
    <xf numFmtId="166" fontId="11" fillId="0" borderId="0" xfId="0" applyNumberFormat="1" applyFont="1" applyFill="1" applyBorder="1"/>
    <xf numFmtId="166" fontId="8" fillId="6" borderId="19" xfId="0" applyNumberFormat="1" applyFont="1" applyFill="1" applyBorder="1" applyAlignment="1">
      <alignment horizontal="right"/>
    </xf>
    <xf numFmtId="166" fontId="8" fillId="6" borderId="20" xfId="0" applyNumberFormat="1" applyFont="1" applyFill="1" applyBorder="1" applyAlignment="1">
      <alignment horizontal="right"/>
    </xf>
    <xf numFmtId="166" fontId="8" fillId="6" borderId="21" xfId="0" applyNumberFormat="1" applyFont="1" applyFill="1" applyBorder="1" applyAlignment="1">
      <alignment horizontal="right"/>
    </xf>
    <xf numFmtId="166" fontId="11" fillId="7" borderId="19" xfId="0" applyNumberFormat="1" applyFont="1" applyFill="1" applyBorder="1"/>
    <xf numFmtId="166" fontId="11" fillId="7" borderId="20" xfId="0" applyNumberFormat="1" applyFont="1" applyFill="1" applyBorder="1"/>
    <xf numFmtId="167" fontId="12" fillId="0" borderId="0" xfId="3" applyNumberFormat="1" applyFont="1" applyBorder="1" applyAlignment="1">
      <alignment horizontal="right"/>
    </xf>
    <xf numFmtId="166" fontId="8" fillId="0" borderId="19" xfId="0" applyNumberFormat="1" applyFont="1" applyFill="1" applyBorder="1"/>
    <xf numFmtId="166" fontId="8" fillId="0" borderId="20" xfId="0" applyNumberFormat="1" applyFont="1" applyFill="1" applyBorder="1"/>
    <xf numFmtId="166" fontId="8" fillId="0" borderId="17" xfId="0" applyNumberFormat="1" applyFont="1" applyFill="1" applyBorder="1"/>
    <xf numFmtId="0" fontId="26" fillId="0" borderId="0" xfId="5" applyAlignment="1">
      <alignment horizontal="left" vertical="center"/>
    </xf>
    <xf numFmtId="166" fontId="24" fillId="0" borderId="18" xfId="4" applyNumberFormat="1" applyFont="1" applyFill="1" applyBorder="1" applyAlignment="1">
      <alignment horizontal="right"/>
    </xf>
    <xf numFmtId="166" fontId="24" fillId="0" borderId="17" xfId="4" applyNumberFormat="1" applyFont="1" applyFill="1" applyBorder="1" applyAlignment="1">
      <alignment horizontal="right"/>
    </xf>
    <xf numFmtId="0" fontId="22" fillId="8" borderId="17" xfId="4" applyFont="1" applyFill="1" applyBorder="1"/>
    <xf numFmtId="166" fontId="22" fillId="8" borderId="0" xfId="4" applyNumberFormat="1" applyFont="1" applyFill="1" applyBorder="1" applyAlignment="1">
      <alignment horizontal="right"/>
    </xf>
    <xf numFmtId="166" fontId="22" fillId="8" borderId="18" xfId="4" applyNumberFormat="1" applyFont="1" applyFill="1" applyBorder="1" applyAlignment="1">
      <alignment horizontal="right"/>
    </xf>
    <xf numFmtId="166" fontId="22" fillId="8" borderId="17" xfId="4" applyNumberFormat="1" applyFont="1" applyFill="1" applyBorder="1" applyAlignment="1">
      <alignment horizontal="right"/>
    </xf>
    <xf numFmtId="166" fontId="22" fillId="6" borderId="17" xfId="4" applyNumberFormat="1" applyFont="1" applyFill="1" applyBorder="1" applyAlignment="1">
      <alignment horizontal="right"/>
    </xf>
    <xf numFmtId="166" fontId="22" fillId="6" borderId="0" xfId="4" applyNumberFormat="1" applyFont="1" applyFill="1" applyBorder="1" applyAlignment="1">
      <alignment horizontal="right"/>
    </xf>
    <xf numFmtId="166" fontId="22" fillId="6" borderId="18" xfId="4" applyNumberFormat="1" applyFont="1" applyFill="1" applyBorder="1" applyAlignment="1">
      <alignment horizontal="right"/>
    </xf>
    <xf numFmtId="166" fontId="24" fillId="6" borderId="17" xfId="4" applyNumberFormat="1" applyFont="1" applyFill="1" applyBorder="1" applyAlignment="1">
      <alignment horizontal="right"/>
    </xf>
    <xf numFmtId="166" fontId="24" fillId="6" borderId="0" xfId="4" applyNumberFormat="1" applyFont="1" applyFill="1" applyBorder="1" applyAlignment="1">
      <alignment horizontal="right"/>
    </xf>
    <xf numFmtId="166" fontId="24" fillId="6" borderId="18" xfId="4" applyNumberFormat="1" applyFont="1" applyFill="1" applyBorder="1" applyAlignment="1">
      <alignment horizontal="right"/>
    </xf>
    <xf numFmtId="166" fontId="24" fillId="6" borderId="19" xfId="4" applyNumberFormat="1" applyFont="1" applyFill="1" applyBorder="1" applyAlignment="1">
      <alignment horizontal="right"/>
    </xf>
    <xf numFmtId="166" fontId="24" fillId="6" borderId="20" xfId="4" applyNumberFormat="1" applyFont="1" applyFill="1" applyBorder="1" applyAlignment="1">
      <alignment horizontal="right"/>
    </xf>
    <xf numFmtId="166" fontId="24" fillId="6" borderId="21" xfId="4" applyNumberFormat="1" applyFont="1" applyFill="1" applyBorder="1" applyAlignment="1">
      <alignment horizontal="right"/>
    </xf>
    <xf numFmtId="0" fontId="8" fillId="4" borderId="23" xfId="0" applyFont="1" applyFill="1" applyBorder="1" applyAlignment="1">
      <alignment horizontal="left"/>
    </xf>
    <xf numFmtId="166" fontId="8" fillId="3" borderId="18" xfId="0" applyNumberFormat="1" applyFont="1" applyFill="1" applyBorder="1"/>
    <xf numFmtId="166" fontId="8" fillId="3" borderId="17" xfId="0" applyNumberFormat="1" applyFont="1" applyFill="1" applyBorder="1"/>
    <xf numFmtId="0" fontId="4" fillId="3" borderId="17" xfId="0" applyFont="1" applyFill="1" applyBorder="1"/>
    <xf numFmtId="166" fontId="4" fillId="2" borderId="18" xfId="0" applyNumberFormat="1" applyFont="1" applyFill="1" applyBorder="1" applyAlignment="1">
      <alignment horizontal="right"/>
    </xf>
    <xf numFmtId="166" fontId="11" fillId="0" borderId="18" xfId="0" applyNumberFormat="1" applyFont="1" applyBorder="1" applyAlignment="1">
      <alignment horizontal="right" wrapText="1" readingOrder="1"/>
    </xf>
    <xf numFmtId="166" fontId="11" fillId="0" borderId="20" xfId="0" applyNumberFormat="1" applyFont="1" applyBorder="1" applyAlignment="1">
      <alignment horizontal="right" wrapText="1" readingOrder="1"/>
    </xf>
    <xf numFmtId="166" fontId="11" fillId="0" borderId="21" xfId="0" applyNumberFormat="1" applyFont="1" applyBorder="1" applyAlignment="1">
      <alignment horizontal="right" wrapText="1" readingOrder="1"/>
    </xf>
    <xf numFmtId="166" fontId="4" fillId="2" borderId="17" xfId="0" applyNumberFormat="1" applyFont="1" applyFill="1" applyBorder="1" applyAlignment="1">
      <alignment horizontal="right"/>
    </xf>
    <xf numFmtId="166" fontId="11" fillId="0" borderId="17" xfId="0" applyNumberFormat="1" applyFont="1" applyBorder="1" applyAlignment="1">
      <alignment horizontal="right" wrapText="1" readingOrder="1"/>
    </xf>
    <xf numFmtId="166" fontId="11" fillId="0" borderId="19" xfId="0" applyNumberFormat="1" applyFont="1" applyBorder="1" applyAlignment="1">
      <alignment horizontal="right" wrapText="1" readingOrder="1"/>
    </xf>
    <xf numFmtId="3" fontId="4" fillId="2" borderId="17" xfId="0" applyNumberFormat="1" applyFont="1" applyFill="1" applyBorder="1" applyAlignment="1">
      <alignment horizontal="left"/>
    </xf>
    <xf numFmtId="166" fontId="11" fillId="0" borderId="20" xfId="0" applyNumberFormat="1" applyFont="1" applyFill="1" applyBorder="1" applyAlignment="1">
      <alignment horizontal="right"/>
    </xf>
    <xf numFmtId="166" fontId="11" fillId="0" borderId="17" xfId="0" applyNumberFormat="1" applyFont="1" applyFill="1" applyBorder="1" applyAlignment="1">
      <alignment horizontal="right"/>
    </xf>
    <xf numFmtId="166" fontId="17" fillId="0" borderId="17" xfId="3" applyNumberFormat="1" applyFont="1" applyFill="1" applyBorder="1" applyAlignment="1">
      <alignment horizontal="right"/>
    </xf>
    <xf numFmtId="166" fontId="11" fillId="0" borderId="19" xfId="0" applyNumberFormat="1" applyFont="1" applyFill="1" applyBorder="1" applyAlignment="1">
      <alignment horizontal="right"/>
    </xf>
    <xf numFmtId="166" fontId="12" fillId="0" borderId="17" xfId="0" applyNumberFormat="1" applyFont="1" applyBorder="1" applyAlignment="1"/>
    <xf numFmtId="166" fontId="12" fillId="0" borderId="0" xfId="0" applyNumberFormat="1" applyFont="1" applyBorder="1" applyAlignment="1"/>
    <xf numFmtId="166" fontId="12" fillId="0" borderId="18" xfId="0" applyNumberFormat="1" applyFont="1" applyBorder="1" applyAlignment="1"/>
    <xf numFmtId="170" fontId="0" fillId="0" borderId="0" xfId="7" applyNumberFormat="1" applyFont="1"/>
    <xf numFmtId="166" fontId="0" fillId="0" borderId="0" xfId="0" applyNumberFormat="1"/>
    <xf numFmtId="171" fontId="0" fillId="0" borderId="0" xfId="1" applyNumberFormat="1" applyFont="1"/>
    <xf numFmtId="0" fontId="30" fillId="0" borderId="0" xfId="0" applyFont="1" applyAlignment="1">
      <alignment horizontal="left" vertical="center" indent="9"/>
    </xf>
    <xf numFmtId="4" fontId="0" fillId="0" borderId="0" xfId="0" applyNumberFormat="1"/>
    <xf numFmtId="4" fontId="24" fillId="0" borderId="0" xfId="4" applyNumberFormat="1" applyFont="1" applyFill="1" applyBorder="1" applyAlignment="1">
      <alignment horizontal="right"/>
    </xf>
    <xf numFmtId="3" fontId="0" fillId="0" borderId="0" xfId="0" applyNumberFormat="1"/>
    <xf numFmtId="3" fontId="4" fillId="0" borderId="0" xfId="0" applyNumberFormat="1" applyFont="1" applyAlignment="1"/>
    <xf numFmtId="3" fontId="6" fillId="0" borderId="0" xfId="3" applyNumberFormat="1" applyFont="1" applyAlignment="1"/>
    <xf numFmtId="3" fontId="6" fillId="2" borderId="0" xfId="2" applyNumberFormat="1" applyFont="1" applyFill="1" applyBorder="1" applyAlignment="1"/>
    <xf numFmtId="3" fontId="6" fillId="0" borderId="0" xfId="2" applyNumberFormat="1" applyFont="1" applyAlignment="1">
      <alignment vertical="center"/>
    </xf>
    <xf numFmtId="3" fontId="16" fillId="5" borderId="0" xfId="0" applyNumberFormat="1" applyFont="1" applyFill="1" applyBorder="1" applyAlignment="1">
      <alignment horizontal="right"/>
    </xf>
    <xf numFmtId="3" fontId="0" fillId="0" borderId="0" xfId="0" applyNumberFormat="1" applyFill="1"/>
    <xf numFmtId="3" fontId="6" fillId="2" borderId="0" xfId="2" applyNumberFormat="1" applyFont="1" applyFill="1" applyBorder="1" applyAlignment="1">
      <alignment horizontal="right"/>
    </xf>
    <xf numFmtId="3" fontId="6" fillId="0" borderId="0" xfId="2" applyNumberFormat="1" applyFont="1" applyAlignment="1">
      <alignment horizontal="center" vertical="center"/>
    </xf>
    <xf numFmtId="3" fontId="2" fillId="0" borderId="0" xfId="3" applyNumberFormat="1" applyFont="1"/>
    <xf numFmtId="4" fontId="6" fillId="0" borderId="0" xfId="2" applyNumberFormat="1" applyFont="1" applyAlignment="1">
      <alignment vertical="center"/>
    </xf>
    <xf numFmtId="0" fontId="0" fillId="0" borderId="47" xfId="0" applyBorder="1"/>
    <xf numFmtId="0" fontId="6" fillId="0" borderId="45" xfId="2" applyFont="1" applyBorder="1" applyAlignment="1">
      <alignment vertical="center"/>
    </xf>
    <xf numFmtId="1" fontId="0" fillId="0" borderId="0" xfId="0" applyNumberFormat="1"/>
    <xf numFmtId="1" fontId="4" fillId="0" borderId="0" xfId="0" applyNumberFormat="1" applyFont="1" applyAlignment="1"/>
    <xf numFmtId="1" fontId="6" fillId="0" borderId="0" xfId="3" applyNumberFormat="1" applyFont="1" applyAlignment="1"/>
    <xf numFmtId="4" fontId="15" fillId="0" borderId="0" xfId="0" applyNumberFormat="1" applyFont="1"/>
    <xf numFmtId="172" fontId="8" fillId="0" borderId="0" xfId="0" applyNumberFormat="1" applyFont="1"/>
    <xf numFmtId="172" fontId="4" fillId="0" borderId="0" xfId="0" applyNumberFormat="1" applyFont="1" applyAlignment="1"/>
    <xf numFmtId="172" fontId="6" fillId="0" borderId="0" xfId="0" applyNumberFormat="1" applyFont="1" applyBorder="1" applyAlignment="1"/>
    <xf numFmtId="172" fontId="6" fillId="0" borderId="0" xfId="0" applyNumberFormat="1" applyFont="1" applyBorder="1" applyAlignment="1">
      <alignment horizontal="center"/>
    </xf>
    <xf numFmtId="172" fontId="12" fillId="0" borderId="0" xfId="0" applyNumberFormat="1" applyFont="1" applyBorder="1" applyAlignment="1"/>
    <xf numFmtId="172" fontId="12" fillId="0" borderId="20" xfId="0" applyNumberFormat="1" applyFont="1" applyBorder="1" applyAlignment="1">
      <alignment horizontal="right"/>
    </xf>
    <xf numFmtId="172" fontId="12" fillId="4" borderId="0" xfId="0" applyNumberFormat="1" applyFont="1" applyFill="1" applyAlignment="1"/>
    <xf numFmtId="172" fontId="12" fillId="0" borderId="0" xfId="0" applyNumberFormat="1" applyFont="1" applyAlignment="1"/>
    <xf numFmtId="1" fontId="6" fillId="0" borderId="0" xfId="2" applyNumberFormat="1" applyFont="1" applyAlignment="1">
      <alignment vertical="center"/>
    </xf>
    <xf numFmtId="3" fontId="6" fillId="2" borderId="17" xfId="2" applyNumberFormat="1" applyFont="1" applyFill="1" applyBorder="1" applyAlignment="1">
      <alignment horizontal="right"/>
    </xf>
    <xf numFmtId="3" fontId="6" fillId="2" borderId="17" xfId="2" applyNumberFormat="1" applyFont="1" applyFill="1" applyBorder="1" applyAlignment="1"/>
    <xf numFmtId="3" fontId="16" fillId="5" borderId="17" xfId="0" applyNumberFormat="1" applyFont="1" applyFill="1" applyBorder="1" applyAlignment="1">
      <alignment horizontal="right"/>
    </xf>
    <xf numFmtId="167" fontId="11" fillId="0" borderId="0" xfId="0" applyNumberFormat="1" applyFont="1" applyBorder="1" applyAlignment="1">
      <alignment wrapText="1" readingOrder="1"/>
    </xf>
    <xf numFmtId="167" fontId="11" fillId="0" borderId="0" xfId="0" applyNumberFormat="1" applyFont="1" applyBorder="1" applyAlignment="1">
      <alignment readingOrder="1"/>
    </xf>
    <xf numFmtId="167" fontId="11" fillId="0" borderId="3" xfId="0" applyNumberFormat="1" applyFont="1" applyBorder="1" applyAlignment="1">
      <alignment horizontal="right" readingOrder="1"/>
    </xf>
    <xf numFmtId="166" fontId="12" fillId="0" borderId="0" xfId="3" applyNumberFormat="1" applyFont="1" applyAlignment="1">
      <alignment horizontal="right"/>
    </xf>
    <xf numFmtId="166" fontId="6" fillId="2" borderId="14" xfId="2" applyNumberFormat="1" applyFont="1" applyFill="1" applyBorder="1" applyAlignment="1">
      <alignment vertical="center"/>
    </xf>
    <xf numFmtId="166" fontId="8" fillId="0" borderId="0" xfId="0" applyNumberFormat="1" applyFont="1"/>
    <xf numFmtId="166" fontId="6" fillId="2" borderId="17" xfId="2" applyNumberFormat="1" applyFont="1" applyFill="1" applyBorder="1" applyAlignment="1">
      <alignment vertical="center"/>
    </xf>
    <xf numFmtId="166" fontId="4" fillId="6" borderId="17" xfId="0" applyNumberFormat="1" applyFont="1" applyFill="1" applyBorder="1"/>
    <xf numFmtId="166" fontId="4" fillId="6" borderId="0" xfId="0" applyNumberFormat="1" applyFont="1" applyFill="1" applyBorder="1"/>
    <xf numFmtId="166" fontId="4" fillId="6" borderId="17" xfId="0" applyNumberFormat="1" applyFont="1" applyFill="1" applyBorder="1" applyAlignment="1">
      <alignment horizontal="right"/>
    </xf>
    <xf numFmtId="166" fontId="4" fillId="6" borderId="0" xfId="0" applyNumberFormat="1" applyFont="1" applyFill="1" applyBorder="1" applyAlignment="1">
      <alignment horizontal="right"/>
    </xf>
    <xf numFmtId="0" fontId="8" fillId="4" borderId="17" xfId="0" applyFont="1" applyFill="1" applyBorder="1" applyAlignment="1">
      <alignment horizontal="left"/>
    </xf>
    <xf numFmtId="167" fontId="0" fillId="0" borderId="0" xfId="0" applyNumberFormat="1"/>
    <xf numFmtId="167" fontId="0" fillId="0" borderId="0" xfId="0" applyNumberFormat="1" applyAlignment="1">
      <alignment horizontal="right"/>
    </xf>
    <xf numFmtId="166" fontId="8" fillId="0" borderId="0" xfId="0" applyNumberFormat="1" applyFont="1" applyFill="1" applyBorder="1" applyAlignment="1">
      <alignment horizontal="center"/>
    </xf>
    <xf numFmtId="166" fontId="8" fillId="2" borderId="0" xfId="0" applyNumberFormat="1" applyFont="1" applyFill="1" applyBorder="1" applyAlignment="1">
      <alignment horizontal="center"/>
    </xf>
    <xf numFmtId="0" fontId="4" fillId="2" borderId="47" xfId="0" applyFont="1" applyFill="1" applyBorder="1" applyAlignment="1">
      <alignment horizontal="left"/>
    </xf>
    <xf numFmtId="0" fontId="8" fillId="0" borderId="47" xfId="0" applyFont="1" applyBorder="1"/>
    <xf numFmtId="166" fontId="8" fillId="0" borderId="48" xfId="0" applyNumberFormat="1" applyFont="1" applyFill="1" applyBorder="1" applyAlignment="1">
      <alignment horizontal="center"/>
    </xf>
    <xf numFmtId="166" fontId="8" fillId="0" borderId="47" xfId="0" applyNumberFormat="1" applyFont="1" applyFill="1" applyBorder="1"/>
    <xf numFmtId="166" fontId="8" fillId="2" borderId="48" xfId="0" applyNumberFormat="1" applyFont="1" applyFill="1" applyBorder="1" applyAlignment="1">
      <alignment horizontal="center"/>
    </xf>
    <xf numFmtId="173" fontId="0" fillId="0" borderId="0" xfId="0" applyNumberFormat="1"/>
    <xf numFmtId="1" fontId="0" fillId="0" borderId="0" xfId="0" applyNumberFormat="1" applyFill="1"/>
    <xf numFmtId="168" fontId="4" fillId="2" borderId="0" xfId="1" applyNumberFormat="1" applyFont="1" applyFill="1" applyBorder="1" applyAlignment="1">
      <alignment horizontal="right"/>
    </xf>
    <xf numFmtId="168" fontId="8" fillId="0" borderId="0" xfId="1" applyNumberFormat="1" applyFont="1" applyBorder="1" applyAlignment="1">
      <alignment horizontal="right"/>
    </xf>
    <xf numFmtId="168" fontId="12" fillId="0" borderId="0" xfId="1" applyNumberFormat="1" applyFont="1" applyBorder="1" applyAlignment="1">
      <alignment horizontal="right"/>
    </xf>
    <xf numFmtId="168" fontId="8" fillId="0" borderId="3" xfId="1" applyNumberFormat="1" applyFont="1" applyBorder="1" applyAlignment="1">
      <alignment horizontal="right"/>
    </xf>
    <xf numFmtId="166" fontId="12" fillId="0" borderId="0" xfId="0" applyNumberFormat="1" applyFont="1"/>
    <xf numFmtId="166" fontId="12" fillId="0" borderId="0" xfId="0" applyNumberFormat="1" applyFont="1" applyAlignment="1">
      <alignment horizontal="right"/>
    </xf>
    <xf numFmtId="166" fontId="8" fillId="0" borderId="0" xfId="0" applyNumberFormat="1" applyFont="1" applyFill="1" applyAlignment="1">
      <alignment horizontal="right"/>
    </xf>
    <xf numFmtId="9" fontId="0" fillId="0" borderId="0" xfId="7" applyFont="1"/>
    <xf numFmtId="167" fontId="8" fillId="0" borderId="0" xfId="0" applyNumberFormat="1" applyFont="1"/>
    <xf numFmtId="171" fontId="8" fillId="0" borderId="0" xfId="1" applyNumberFormat="1" applyFont="1"/>
    <xf numFmtId="171" fontId="8" fillId="0" borderId="0" xfId="0" applyNumberFormat="1" applyFont="1"/>
    <xf numFmtId="166" fontId="11" fillId="4" borderId="4" xfId="0" applyNumberFormat="1" applyFont="1" applyFill="1" applyBorder="1" applyAlignment="1">
      <alignment wrapText="1" readingOrder="1"/>
    </xf>
    <xf numFmtId="166" fontId="11" fillId="4" borderId="0" xfId="0" applyNumberFormat="1" applyFont="1" applyFill="1" applyBorder="1" applyAlignment="1">
      <alignment wrapText="1" readingOrder="1"/>
    </xf>
    <xf numFmtId="166" fontId="12" fillId="4" borderId="0" xfId="3" applyNumberFormat="1" applyFont="1" applyFill="1" applyBorder="1" applyAlignment="1">
      <alignment horizontal="right"/>
    </xf>
    <xf numFmtId="166" fontId="11" fillId="4" borderId="0" xfId="0" applyNumberFormat="1" applyFont="1" applyFill="1" applyBorder="1" applyAlignment="1">
      <alignment horizontal="right" wrapText="1" readingOrder="1"/>
    </xf>
    <xf numFmtId="166" fontId="11" fillId="4" borderId="4" xfId="0" applyNumberFormat="1" applyFont="1" applyFill="1" applyBorder="1" applyAlignment="1">
      <alignment horizontal="right" wrapText="1"/>
    </xf>
    <xf numFmtId="166" fontId="11" fillId="4" borderId="0" xfId="0" applyNumberFormat="1" applyFont="1" applyFill="1" applyBorder="1" applyAlignment="1">
      <alignment horizontal="right" wrapText="1"/>
    </xf>
    <xf numFmtId="0" fontId="0" fillId="4" borderId="0" xfId="0" applyFill="1"/>
    <xf numFmtId="178" fontId="0" fillId="0" borderId="0" xfId="0" applyNumberFormat="1"/>
    <xf numFmtId="167" fontId="4" fillId="2" borderId="0" xfId="0" applyNumberFormat="1" applyFont="1" applyFill="1" applyBorder="1" applyAlignment="1">
      <alignment horizontal="right"/>
    </xf>
    <xf numFmtId="167" fontId="11" fillId="0" borderId="0" xfId="0" applyNumberFormat="1" applyFont="1" applyBorder="1" applyAlignment="1">
      <alignment horizontal="right" wrapText="1" readingOrder="1"/>
    </xf>
    <xf numFmtId="166" fontId="4" fillId="2" borderId="0" xfId="1" applyNumberFormat="1" applyFont="1" applyFill="1" applyBorder="1" applyAlignment="1">
      <alignment horizontal="right"/>
    </xf>
    <xf numFmtId="166" fontId="11" fillId="0" borderId="0" xfId="1" applyNumberFormat="1" applyFont="1" applyBorder="1" applyAlignment="1">
      <alignment horizontal="right" wrapText="1"/>
    </xf>
    <xf numFmtId="166" fontId="11" fillId="0" borderId="3" xfId="1" applyNumberFormat="1" applyFont="1" applyBorder="1" applyAlignment="1">
      <alignment horizontal="right" wrapText="1"/>
    </xf>
    <xf numFmtId="166" fontId="8" fillId="0" borderId="0" xfId="1" applyNumberFormat="1" applyFont="1" applyBorder="1" applyAlignment="1">
      <alignment horizontal="right"/>
    </xf>
    <xf numFmtId="166" fontId="8" fillId="0" borderId="3" xfId="1" applyNumberFormat="1" applyFont="1" applyBorder="1" applyAlignment="1">
      <alignment horizontal="right"/>
    </xf>
    <xf numFmtId="167" fontId="6" fillId="2" borderId="0" xfId="2" applyNumberFormat="1" applyFont="1" applyFill="1" applyBorder="1" applyAlignment="1">
      <alignment horizontal="right"/>
    </xf>
    <xf numFmtId="167" fontId="8" fillId="0" borderId="0" xfId="0" applyNumberFormat="1" applyFont="1" applyFill="1" applyBorder="1" applyAlignment="1">
      <alignment horizontal="right"/>
    </xf>
    <xf numFmtId="168" fontId="6" fillId="2" borderId="0" xfId="1" applyNumberFormat="1" applyFont="1" applyFill="1" applyBorder="1" applyAlignment="1"/>
    <xf numFmtId="176" fontId="8" fillId="0" borderId="0" xfId="0" applyNumberFormat="1" applyFont="1" applyBorder="1"/>
    <xf numFmtId="176" fontId="8" fillId="0" borderId="20" xfId="0" applyNumberFormat="1" applyFont="1" applyBorder="1"/>
    <xf numFmtId="0" fontId="31" fillId="9" borderId="50" xfId="0" applyFont="1" applyFill="1" applyBorder="1" applyAlignment="1">
      <alignment vertical="center"/>
    </xf>
    <xf numFmtId="0" fontId="32" fillId="9" borderId="50" xfId="0" applyFont="1" applyFill="1" applyBorder="1" applyAlignment="1">
      <alignment vertical="center"/>
    </xf>
    <xf numFmtId="0" fontId="33" fillId="0" borderId="50" xfId="0" applyFont="1" applyBorder="1" applyAlignment="1">
      <alignment vertical="center"/>
    </xf>
    <xf numFmtId="0" fontId="31" fillId="9" borderId="51" xfId="0" applyFont="1" applyFill="1" applyBorder="1" applyAlignment="1">
      <alignment vertical="center"/>
    </xf>
    <xf numFmtId="10" fontId="8" fillId="0" borderId="0" xfId="7" applyNumberFormat="1" applyFont="1"/>
    <xf numFmtId="166" fontId="16" fillId="5" borderId="17" xfId="0" applyNumberFormat="1" applyFont="1" applyFill="1" applyBorder="1" applyAlignment="1">
      <alignment horizontal="right"/>
    </xf>
    <xf numFmtId="166" fontId="11" fillId="0" borderId="4" xfId="0" applyNumberFormat="1" applyFont="1" applyBorder="1" applyAlignment="1">
      <alignment horizontal="right" wrapText="1" readingOrder="1"/>
    </xf>
    <xf numFmtId="166" fontId="11" fillId="0" borderId="6" xfId="0" applyNumberFormat="1" applyFont="1" applyBorder="1" applyAlignment="1">
      <alignment horizontal="right" wrapText="1" readingOrder="1"/>
    </xf>
    <xf numFmtId="4" fontId="8" fillId="0" borderId="0" xfId="0" applyNumberFormat="1" applyFont="1" applyFill="1" applyBorder="1"/>
    <xf numFmtId="0" fontId="0" fillId="0" borderId="0" xfId="0"/>
    <xf numFmtId="0" fontId="0" fillId="0" borderId="0" xfId="0"/>
    <xf numFmtId="0" fontId="3" fillId="0" borderId="0" xfId="3" applyFont="1"/>
    <xf numFmtId="166" fontId="8" fillId="0" borderId="0" xfId="0" applyNumberFormat="1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66" fontId="8" fillId="0" borderId="0" xfId="0" applyNumberFormat="1" applyFont="1" applyFill="1" applyBorder="1"/>
    <xf numFmtId="4" fontId="0" fillId="0" borderId="0" xfId="0" applyNumberFormat="1"/>
    <xf numFmtId="0" fontId="3" fillId="0" borderId="0" xfId="3" applyFont="1"/>
    <xf numFmtId="3" fontId="12" fillId="0" borderId="0" xfId="3" applyNumberFormat="1" applyFont="1" applyAlignment="1">
      <alignment horizontal="right"/>
    </xf>
    <xf numFmtId="3" fontId="12" fillId="0" borderId="0" xfId="3" applyNumberFormat="1" applyFont="1" applyAlignment="1">
      <alignment horizontal="right"/>
    </xf>
    <xf numFmtId="3" fontId="12" fillId="0" borderId="0" xfId="3" applyNumberFormat="1" applyFont="1" applyAlignment="1">
      <alignment horizontal="right"/>
    </xf>
    <xf numFmtId="166" fontId="8" fillId="0" borderId="0" xfId="0" applyNumberFormat="1" applyFont="1" applyFill="1" applyBorder="1" applyAlignment="1">
      <alignment horizontal="right"/>
    </xf>
    <xf numFmtId="3" fontId="6" fillId="2" borderId="0" xfId="2" applyNumberFormat="1" applyFont="1" applyFill="1" applyBorder="1" applyAlignment="1">
      <alignment horizontal="right"/>
    </xf>
    <xf numFmtId="0" fontId="0" fillId="0" borderId="0" xfId="0"/>
    <xf numFmtId="0" fontId="8" fillId="0" borderId="0" xfId="0" applyFont="1"/>
    <xf numFmtId="168" fontId="0" fillId="0" borderId="0" xfId="1" applyNumberFormat="1" applyFont="1"/>
    <xf numFmtId="171" fontId="0" fillId="0" borderId="0" xfId="0" applyNumberFormat="1"/>
    <xf numFmtId="166" fontId="12" fillId="4" borderId="17" xfId="3" applyNumberFormat="1" applyFont="1" applyFill="1" applyBorder="1" applyAlignment="1">
      <alignment horizontal="right"/>
    </xf>
    <xf numFmtId="166" fontId="12" fillId="4" borderId="0" xfId="0" applyNumberFormat="1" applyFont="1" applyFill="1" applyBorder="1"/>
    <xf numFmtId="166" fontId="8" fillId="0" borderId="0" xfId="0" applyNumberFormat="1" applyFont="1" applyFill="1" applyBorder="1"/>
    <xf numFmtId="4" fontId="24" fillId="0" borderId="0" xfId="4" applyNumberFormat="1" applyFont="1" applyFill="1" applyBorder="1" applyAlignment="1">
      <alignment horizontal="right"/>
    </xf>
    <xf numFmtId="164" fontId="0" fillId="0" borderId="0" xfId="1" applyFont="1"/>
    <xf numFmtId="170" fontId="6" fillId="0" borderId="0" xfId="7" applyNumberFormat="1" applyFont="1" applyBorder="1" applyAlignment="1">
      <alignment horizontal="center"/>
    </xf>
    <xf numFmtId="0" fontId="25" fillId="0" borderId="0" xfId="0" applyFont="1"/>
    <xf numFmtId="0" fontId="34" fillId="0" borderId="0" xfId="0" applyFont="1" applyFill="1" applyBorder="1" applyAlignment="1"/>
    <xf numFmtId="168" fontId="6" fillId="2" borderId="14" xfId="1" applyNumberFormat="1" applyFont="1" applyFill="1" applyBorder="1" applyAlignment="1">
      <alignment vertical="center"/>
    </xf>
    <xf numFmtId="168" fontId="8" fillId="6" borderId="0" xfId="1" applyNumberFormat="1" applyFont="1" applyFill="1" applyBorder="1"/>
    <xf numFmtId="0" fontId="36" fillId="0" borderId="0" xfId="0" applyFont="1"/>
    <xf numFmtId="0" fontId="37" fillId="0" borderId="0" xfId="0" applyFont="1"/>
    <xf numFmtId="170" fontId="35" fillId="0" borderId="0" xfId="7" applyNumberFormat="1" applyFont="1"/>
    <xf numFmtId="0" fontId="38" fillId="0" borderId="0" xfId="0" applyFont="1"/>
    <xf numFmtId="0" fontId="9" fillId="0" borderId="0" xfId="0" applyFont="1" applyBorder="1" applyAlignment="1"/>
    <xf numFmtId="168" fontId="6" fillId="2" borderId="0" xfId="1" applyNumberFormat="1" applyFont="1" applyFill="1" applyBorder="1" applyAlignment="1">
      <alignment vertical="center"/>
    </xf>
    <xf numFmtId="168" fontId="12" fillId="0" borderId="0" xfId="1" applyNumberFormat="1" applyFont="1" applyAlignment="1">
      <alignment horizontal="right"/>
    </xf>
    <xf numFmtId="168" fontId="0" fillId="0" borderId="0" xfId="0" applyNumberFormat="1"/>
    <xf numFmtId="0" fontId="39" fillId="0" borderId="0" xfId="0" applyFont="1"/>
    <xf numFmtId="1" fontId="8" fillId="0" borderId="0" xfId="0" applyNumberFormat="1" applyFont="1"/>
    <xf numFmtId="2" fontId="12" fillId="0" borderId="0" xfId="3" applyNumberFormat="1" applyFont="1" applyAlignment="1">
      <alignment horizontal="right"/>
    </xf>
    <xf numFmtId="166" fontId="15" fillId="0" borderId="0" xfId="0" applyNumberFormat="1" applyFont="1" applyProtection="1"/>
    <xf numFmtId="165" fontId="8" fillId="0" borderId="0" xfId="0" applyNumberFormat="1" applyFont="1"/>
    <xf numFmtId="9" fontId="8" fillId="0" borderId="0" xfId="7" applyFont="1"/>
    <xf numFmtId="170" fontId="8" fillId="0" borderId="0" xfId="7" applyNumberFormat="1" applyFont="1"/>
    <xf numFmtId="170" fontId="8" fillId="0" borderId="0" xfId="0" applyNumberFormat="1" applyFont="1"/>
    <xf numFmtId="167" fontId="12" fillId="0" borderId="0" xfId="3" applyNumberFormat="1" applyFont="1" applyAlignment="1">
      <alignment horizontal="right"/>
    </xf>
    <xf numFmtId="14" fontId="0" fillId="0" borderId="0" xfId="0" applyNumberFormat="1"/>
    <xf numFmtId="167" fontId="11" fillId="0" borderId="0" xfId="0" applyNumberFormat="1" applyFont="1" applyBorder="1" applyAlignment="1">
      <alignment horizontal="right" readingOrder="1"/>
    </xf>
    <xf numFmtId="166" fontId="8" fillId="0" borderId="0" xfId="0" applyNumberFormat="1" applyFont="1" applyBorder="1" applyAlignment="1">
      <alignment horizontal="right" readingOrder="1"/>
    </xf>
    <xf numFmtId="166" fontId="11" fillId="0" borderId="3" xfId="0" applyNumberFormat="1" applyFont="1" applyBorder="1" applyAlignment="1">
      <alignment horizontal="right" wrapText="1" readingOrder="1"/>
    </xf>
    <xf numFmtId="166" fontId="2" fillId="0" borderId="0" xfId="0" applyNumberFormat="1" applyFont="1"/>
    <xf numFmtId="166" fontId="8" fillId="4" borderId="5" xfId="0" applyNumberFormat="1" applyFont="1" applyFill="1" applyBorder="1" applyAlignment="1">
      <alignment horizontal="right"/>
    </xf>
    <xf numFmtId="0" fontId="12" fillId="4" borderId="4" xfId="3" applyFont="1" applyFill="1" applyBorder="1"/>
    <xf numFmtId="166" fontId="12" fillId="4" borderId="4" xfId="3" applyNumberFormat="1" applyFont="1" applyFill="1" applyBorder="1" applyAlignment="1">
      <alignment horizontal="right"/>
    </xf>
    <xf numFmtId="166" fontId="12" fillId="4" borderId="5" xfId="3" applyNumberFormat="1" applyFont="1" applyFill="1" applyBorder="1" applyAlignment="1">
      <alignment horizontal="right"/>
    </xf>
    <xf numFmtId="3" fontId="12" fillId="4" borderId="0" xfId="3" applyNumberFormat="1" applyFont="1" applyFill="1" applyAlignment="1">
      <alignment horizontal="right"/>
    </xf>
    <xf numFmtId="166" fontId="12" fillId="4" borderId="0" xfId="3" applyNumberFormat="1" applyFont="1" applyFill="1" applyAlignment="1">
      <alignment horizontal="right"/>
    </xf>
    <xf numFmtId="168" fontId="12" fillId="4" borderId="0" xfId="1" applyNumberFormat="1" applyFont="1" applyFill="1" applyAlignment="1">
      <alignment horizontal="right"/>
    </xf>
    <xf numFmtId="166" fontId="8" fillId="0" borderId="4" xfId="0" applyNumberFormat="1" applyFont="1" applyFill="1" applyBorder="1" applyAlignment="1">
      <alignment horizontal="right"/>
    </xf>
    <xf numFmtId="166" fontId="8" fillId="4" borderId="4" xfId="0" applyNumberFormat="1" applyFont="1" applyFill="1" applyBorder="1" applyAlignment="1">
      <alignment horizontal="right"/>
    </xf>
    <xf numFmtId="166" fontId="8" fillId="4" borderId="0" xfId="0" applyNumberFormat="1" applyFont="1" applyFill="1" applyBorder="1" applyAlignment="1">
      <alignment horizontal="right"/>
    </xf>
    <xf numFmtId="168" fontId="8" fillId="4" borderId="0" xfId="1" applyNumberFormat="1" applyFont="1" applyFill="1" applyBorder="1" applyAlignment="1">
      <alignment horizontal="right"/>
    </xf>
    <xf numFmtId="166" fontId="8" fillId="4" borderId="0" xfId="1" applyNumberFormat="1" applyFont="1" applyFill="1" applyBorder="1" applyAlignment="1">
      <alignment horizontal="right"/>
    </xf>
    <xf numFmtId="166" fontId="11" fillId="4" borderId="4" xfId="0" applyNumberFormat="1" applyFont="1" applyFill="1" applyBorder="1" applyAlignment="1">
      <alignment horizontal="right" wrapText="1" readingOrder="1"/>
    </xf>
    <xf numFmtId="166" fontId="8" fillId="4" borderId="4" xfId="0" applyNumberFormat="1" applyFont="1" applyFill="1" applyBorder="1" applyAlignment="1">
      <alignment horizontal="right" readingOrder="1"/>
    </xf>
    <xf numFmtId="168" fontId="12" fillId="4" borderId="0" xfId="1" applyNumberFormat="1" applyFont="1" applyFill="1" applyBorder="1" applyAlignment="1">
      <alignment horizontal="right"/>
    </xf>
    <xf numFmtId="166" fontId="12" fillId="4" borderId="0" xfId="1" applyNumberFormat="1" applyFont="1" applyFill="1" applyBorder="1" applyAlignment="1">
      <alignment horizontal="right"/>
    </xf>
    <xf numFmtId="172" fontId="12" fillId="0" borderId="17" xfId="0" applyNumberFormat="1" applyFont="1" applyBorder="1" applyAlignment="1"/>
    <xf numFmtId="172" fontId="12" fillId="0" borderId="19" xfId="0" applyNumberFormat="1" applyFont="1" applyBorder="1" applyAlignment="1">
      <alignment horizontal="right"/>
    </xf>
    <xf numFmtId="166" fontId="8" fillId="0" borderId="19" xfId="0" applyNumberFormat="1" applyFont="1" applyFill="1" applyBorder="1" applyAlignment="1">
      <alignment horizontal="right"/>
    </xf>
    <xf numFmtId="176" fontId="8" fillId="0" borderId="4" xfId="0" applyNumberFormat="1" applyFont="1" applyBorder="1"/>
    <xf numFmtId="176" fontId="8" fillId="0" borderId="62" xfId="0" applyNumberFormat="1" applyFont="1" applyBorder="1"/>
    <xf numFmtId="166" fontId="8" fillId="0" borderId="4" xfId="0" applyNumberFormat="1" applyFont="1" applyFill="1" applyBorder="1"/>
    <xf numFmtId="166" fontId="8" fillId="0" borderId="5" xfId="0" applyNumberFormat="1" applyFont="1" applyBorder="1"/>
    <xf numFmtId="166" fontId="8" fillId="0" borderId="62" xfId="0" applyNumberFormat="1" applyFont="1" applyFill="1" applyBorder="1"/>
    <xf numFmtId="166" fontId="8" fillId="0" borderId="64" xfId="0" applyNumberFormat="1" applyFont="1" applyBorder="1"/>
    <xf numFmtId="166" fontId="6" fillId="2" borderId="4" xfId="2" applyNumberFormat="1" applyFont="1" applyFill="1" applyBorder="1" applyAlignment="1"/>
    <xf numFmtId="166" fontId="12" fillId="0" borderId="4" xfId="0" applyNumberFormat="1" applyFont="1" applyBorder="1"/>
    <xf numFmtId="166" fontId="12" fillId="0" borderId="4" xfId="0" applyNumberFormat="1" applyFont="1" applyBorder="1" applyAlignment="1">
      <alignment horizontal="right"/>
    </xf>
    <xf numFmtId="166" fontId="12" fillId="0" borderId="62" xfId="3" applyNumberFormat="1" applyFont="1" applyBorder="1" applyAlignment="1">
      <alignment horizontal="right"/>
    </xf>
    <xf numFmtId="167" fontId="12" fillId="0" borderId="17" xfId="3" applyNumberFormat="1" applyFont="1" applyBorder="1" applyAlignment="1">
      <alignment horizontal="right"/>
    </xf>
    <xf numFmtId="166" fontId="8" fillId="4" borderId="17" xfId="0" applyNumberFormat="1" applyFont="1" applyFill="1" applyBorder="1" applyAlignment="1">
      <alignment horizontal="right"/>
    </xf>
    <xf numFmtId="3" fontId="8" fillId="4" borderId="0" xfId="0" applyNumberFormat="1" applyFont="1" applyFill="1" applyAlignment="1">
      <alignment horizontal="right"/>
    </xf>
    <xf numFmtId="164" fontId="40" fillId="0" borderId="0" xfId="1" applyFont="1"/>
    <xf numFmtId="166" fontId="4" fillId="2" borderId="4" xfId="1" applyNumberFormat="1" applyFont="1" applyFill="1" applyBorder="1" applyAlignment="1">
      <alignment horizontal="right"/>
    </xf>
    <xf numFmtId="166" fontId="11" fillId="0" borderId="6" xfId="1" applyNumberFormat="1" applyFont="1" applyBorder="1" applyAlignment="1">
      <alignment horizontal="right" wrapText="1"/>
    </xf>
    <xf numFmtId="167" fontId="4" fillId="2" borderId="4" xfId="0" applyNumberFormat="1" applyFont="1" applyFill="1" applyBorder="1" applyAlignment="1">
      <alignment horizontal="right"/>
    </xf>
    <xf numFmtId="167" fontId="11" fillId="0" borderId="4" xfId="0" applyNumberFormat="1" applyFont="1" applyBorder="1" applyAlignment="1">
      <alignment horizontal="right" wrapText="1" readingOrder="1"/>
    </xf>
    <xf numFmtId="167" fontId="12" fillId="0" borderId="4" xfId="3" applyNumberFormat="1" applyFont="1" applyBorder="1" applyAlignment="1">
      <alignment horizontal="right"/>
    </xf>
    <xf numFmtId="167" fontId="11" fillId="0" borderId="4" xfId="0" applyNumberFormat="1" applyFont="1" applyBorder="1" applyAlignment="1">
      <alignment horizontal="right" readingOrder="1"/>
    </xf>
    <xf numFmtId="167" fontId="11" fillId="0" borderId="6" xfId="0" applyNumberFormat="1" applyFont="1" applyBorder="1" applyAlignment="1">
      <alignment horizontal="right" readingOrder="1"/>
    </xf>
    <xf numFmtId="167" fontId="11" fillId="0" borderId="3" xfId="0" applyNumberFormat="1" applyFont="1" applyBorder="1" applyAlignment="1">
      <alignment horizontal="right" wrapText="1" readingOrder="1"/>
    </xf>
    <xf numFmtId="166" fontId="12" fillId="0" borderId="3" xfId="3" applyNumberFormat="1" applyFont="1" applyBorder="1" applyAlignment="1">
      <alignment horizontal="right"/>
    </xf>
    <xf numFmtId="0" fontId="8" fillId="6" borderId="6" xfId="0" applyFont="1" applyFill="1" applyBorder="1" applyAlignment="1"/>
    <xf numFmtId="166" fontId="8" fillId="6" borderId="3" xfId="0" applyNumberFormat="1" applyFont="1" applyFill="1" applyBorder="1" applyAlignment="1">
      <alignment horizontal="right"/>
    </xf>
    <xf numFmtId="168" fontId="8" fillId="6" borderId="3" xfId="1" applyNumberFormat="1" applyFont="1" applyFill="1" applyBorder="1" applyAlignment="1">
      <alignment horizontal="right"/>
    </xf>
    <xf numFmtId="1" fontId="8" fillId="6" borderId="3" xfId="1" applyNumberFormat="1" applyFont="1" applyFill="1" applyBorder="1" applyAlignment="1">
      <alignment horizontal="right"/>
    </xf>
    <xf numFmtId="0" fontId="12" fillId="6" borderId="4" xfId="3" applyFont="1" applyFill="1" applyBorder="1"/>
    <xf numFmtId="166" fontId="12" fillId="6" borderId="0" xfId="3" applyNumberFormat="1" applyFont="1" applyFill="1" applyBorder="1"/>
    <xf numFmtId="168" fontId="12" fillId="6" borderId="0" xfId="1" applyNumberFormat="1" applyFont="1" applyFill="1" applyBorder="1"/>
    <xf numFmtId="3" fontId="12" fillId="0" borderId="0" xfId="3" applyNumberFormat="1" applyFont="1" applyBorder="1" applyAlignment="1">
      <alignment horizontal="right"/>
    </xf>
    <xf numFmtId="168" fontId="8" fillId="6" borderId="6" xfId="1" applyNumberFormat="1" applyFont="1" applyFill="1" applyBorder="1" applyAlignment="1">
      <alignment horizontal="right"/>
    </xf>
    <xf numFmtId="168" fontId="6" fillId="2" borderId="0" xfId="1" applyNumberFormat="1" applyFont="1" applyFill="1" applyBorder="1" applyAlignment="1">
      <alignment horizontal="right"/>
    </xf>
    <xf numFmtId="0" fontId="41" fillId="0" borderId="0" xfId="0" applyFont="1"/>
    <xf numFmtId="0" fontId="41" fillId="0" borderId="0" xfId="0" applyFont="1" applyAlignment="1">
      <alignment horizontal="center" wrapText="1"/>
    </xf>
    <xf numFmtId="0" fontId="44" fillId="0" borderId="0" xfId="0" applyFont="1" applyAlignment="1">
      <alignment horizontal="center" vertical="center" wrapText="1"/>
    </xf>
    <xf numFmtId="0" fontId="42" fillId="0" borderId="47" xfId="5" applyFont="1" applyBorder="1"/>
    <xf numFmtId="0" fontId="43" fillId="0" borderId="0" xfId="0" applyFont="1" applyBorder="1" applyAlignment="1">
      <alignment vertical="center"/>
    </xf>
    <xf numFmtId="0" fontId="42" fillId="0" borderId="0" xfId="5" applyFont="1" applyBorder="1"/>
    <xf numFmtId="0" fontId="41" fillId="0" borderId="0" xfId="0" applyFont="1" applyBorder="1"/>
    <xf numFmtId="0" fontId="41" fillId="0" borderId="48" xfId="0" applyFont="1" applyBorder="1"/>
    <xf numFmtId="0" fontId="42" fillId="0" borderId="59" xfId="5" applyFont="1" applyBorder="1"/>
    <xf numFmtId="0" fontId="43" fillId="0" borderId="45" xfId="0" applyFont="1" applyBorder="1" applyAlignment="1">
      <alignment vertical="center"/>
    </xf>
    <xf numFmtId="0" fontId="42" fillId="0" borderId="45" xfId="5" applyFont="1" applyBorder="1"/>
    <xf numFmtId="0" fontId="41" fillId="0" borderId="45" xfId="0" applyFont="1" applyBorder="1"/>
    <xf numFmtId="0" fontId="41" fillId="0" borderId="54" xfId="0" applyFont="1" applyBorder="1"/>
    <xf numFmtId="0" fontId="45" fillId="0" borderId="65" xfId="0" applyFont="1" applyBorder="1" applyAlignment="1">
      <alignment vertical="center"/>
    </xf>
    <xf numFmtId="0" fontId="45" fillId="0" borderId="66" xfId="0" applyFont="1" applyBorder="1" applyAlignment="1">
      <alignment vertical="center"/>
    </xf>
    <xf numFmtId="0" fontId="41" fillId="0" borderId="66" xfId="0" applyFont="1" applyBorder="1"/>
    <xf numFmtId="0" fontId="41" fillId="0" borderId="67" xfId="0" applyFont="1" applyBorder="1"/>
    <xf numFmtId="0" fontId="46" fillId="0" borderId="66" xfId="0" applyFont="1" applyBorder="1" applyAlignment="1">
      <alignment vertical="center"/>
    </xf>
    <xf numFmtId="0" fontId="41" fillId="0" borderId="66" xfId="0" applyFont="1" applyBorder="1" applyAlignment="1">
      <alignment vertical="center"/>
    </xf>
    <xf numFmtId="0" fontId="41" fillId="0" borderId="67" xfId="0" applyFont="1" applyBorder="1" applyAlignment="1">
      <alignment vertical="center"/>
    </xf>
    <xf numFmtId="0" fontId="42" fillId="0" borderId="65" xfId="5" applyFont="1" applyBorder="1"/>
    <xf numFmtId="0" fontId="43" fillId="0" borderId="66" xfId="0" applyFont="1" applyBorder="1" applyAlignment="1">
      <alignment vertical="center"/>
    </xf>
    <xf numFmtId="0" fontId="42" fillId="0" borderId="66" xfId="5" applyFont="1" applyBorder="1"/>
    <xf numFmtId="0" fontId="8" fillId="4" borderId="10" xfId="0" applyFont="1" applyFill="1" applyBorder="1" applyAlignment="1">
      <alignment horizontal="left"/>
    </xf>
    <xf numFmtId="0" fontId="7" fillId="10" borderId="22" xfId="0" applyFont="1" applyFill="1" applyBorder="1" applyAlignment="1">
      <alignment horizontal="center" vertical="center"/>
    </xf>
    <xf numFmtId="0" fontId="7" fillId="10" borderId="22" xfId="2" applyFont="1" applyFill="1" applyBorder="1" applyAlignment="1">
      <alignment horizontal="center" vertical="center" wrapText="1"/>
    </xf>
    <xf numFmtId="0" fontId="7" fillId="10" borderId="16" xfId="2" applyFont="1" applyFill="1" applyBorder="1" applyAlignment="1">
      <alignment horizontal="center" vertical="center" wrapText="1"/>
    </xf>
    <xf numFmtId="1" fontId="7" fillId="10" borderId="22" xfId="2" applyNumberFormat="1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3" fontId="7" fillId="10" borderId="12" xfId="2" applyNumberFormat="1" applyFont="1" applyFill="1" applyBorder="1" applyAlignment="1">
      <alignment horizontal="center" vertical="center" wrapText="1"/>
    </xf>
    <xf numFmtId="0" fontId="7" fillId="10" borderId="61" xfId="2" applyFont="1" applyFill="1" applyBorder="1" applyAlignment="1">
      <alignment horizontal="center" vertical="center" wrapText="1"/>
    </xf>
    <xf numFmtId="0" fontId="7" fillId="10" borderId="49" xfId="2" applyFont="1" applyFill="1" applyBorder="1" applyAlignment="1">
      <alignment horizontal="center" vertical="center" wrapText="1"/>
    </xf>
    <xf numFmtId="0" fontId="7" fillId="10" borderId="40" xfId="2" applyFont="1" applyFill="1" applyBorder="1" applyAlignment="1">
      <alignment horizontal="center" vertical="center" wrapText="1"/>
    </xf>
    <xf numFmtId="3" fontId="7" fillId="10" borderId="22" xfId="2" applyNumberFormat="1" applyFont="1" applyFill="1" applyBorder="1" applyAlignment="1">
      <alignment horizontal="center" vertical="center" wrapText="1"/>
    </xf>
    <xf numFmtId="0" fontId="7" fillId="10" borderId="55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68" xfId="2" applyFont="1" applyFill="1" applyBorder="1" applyAlignment="1">
      <alignment horizontal="center" vertical="center" wrapText="1"/>
    </xf>
    <xf numFmtId="1" fontId="7" fillId="10" borderId="68" xfId="2" applyNumberFormat="1" applyFont="1" applyFill="1" applyBorder="1" applyAlignment="1">
      <alignment horizontal="center" vertical="center" wrapText="1"/>
    </xf>
    <xf numFmtId="0" fontId="7" fillId="10" borderId="56" xfId="2" applyFont="1" applyFill="1" applyBorder="1" applyAlignment="1">
      <alignment horizontal="center" vertical="center" wrapText="1"/>
    </xf>
    <xf numFmtId="0" fontId="7" fillId="10" borderId="10" xfId="2" applyFont="1" applyFill="1" applyBorder="1" applyAlignment="1">
      <alignment horizontal="center" vertical="center" wrapText="1"/>
    </xf>
    <xf numFmtId="0" fontId="7" fillId="10" borderId="23" xfId="0" applyFont="1" applyFill="1" applyBorder="1" applyAlignment="1">
      <alignment horizontal="center" vertical="center"/>
    </xf>
    <xf numFmtId="0" fontId="7" fillId="10" borderId="18" xfId="0" applyFont="1" applyFill="1" applyBorder="1" applyAlignment="1">
      <alignment horizontal="center" vertical="center"/>
    </xf>
    <xf numFmtId="0" fontId="7" fillId="10" borderId="17" xfId="2" applyFont="1" applyFill="1" applyBorder="1" applyAlignment="1">
      <alignment horizontal="center" vertical="center" wrapText="1"/>
    </xf>
    <xf numFmtId="0" fontId="7" fillId="10" borderId="17" xfId="0" applyFont="1" applyFill="1" applyBorder="1" applyAlignment="1">
      <alignment horizontal="center" vertical="center"/>
    </xf>
    <xf numFmtId="166" fontId="7" fillId="10" borderId="17" xfId="1" applyNumberFormat="1" applyFont="1" applyFill="1" applyBorder="1" applyAlignment="1">
      <alignment horizontal="right" vertical="center"/>
    </xf>
    <xf numFmtId="166" fontId="7" fillId="10" borderId="0" xfId="1" applyNumberFormat="1" applyFont="1" applyFill="1" applyBorder="1" applyAlignment="1">
      <alignment horizontal="right" vertical="center"/>
    </xf>
    <xf numFmtId="166" fontId="7" fillId="10" borderId="18" xfId="1" applyNumberFormat="1" applyFont="1" applyFill="1" applyBorder="1" applyAlignment="1">
      <alignment horizontal="right" vertical="center"/>
    </xf>
    <xf numFmtId="0" fontId="7" fillId="10" borderId="32" xfId="0" applyFont="1" applyFill="1" applyBorder="1" applyAlignment="1">
      <alignment horizontal="center" vertical="center"/>
    </xf>
    <xf numFmtId="3" fontId="7" fillId="10" borderId="32" xfId="0" applyNumberFormat="1" applyFont="1" applyFill="1" applyBorder="1" applyAlignment="1">
      <alignment horizontal="center" vertical="center"/>
    </xf>
    <xf numFmtId="0" fontId="7" fillId="10" borderId="36" xfId="0" applyFont="1" applyFill="1" applyBorder="1" applyAlignment="1">
      <alignment horizontal="center" vertical="center"/>
    </xf>
    <xf numFmtId="0" fontId="7" fillId="10" borderId="36" xfId="2" applyFont="1" applyFill="1" applyBorder="1" applyAlignment="1">
      <alignment horizontal="center" vertical="center" wrapText="1"/>
    </xf>
    <xf numFmtId="0" fontId="7" fillId="10" borderId="52" xfId="0" applyFont="1" applyFill="1" applyBorder="1" applyAlignment="1">
      <alignment horizontal="center" vertical="center"/>
    </xf>
    <xf numFmtId="4" fontId="7" fillId="10" borderId="22" xfId="0" applyNumberFormat="1" applyFont="1" applyFill="1" applyBorder="1" applyAlignment="1">
      <alignment horizontal="center" vertical="center"/>
    </xf>
    <xf numFmtId="4" fontId="7" fillId="10" borderId="32" xfId="0" applyNumberFormat="1" applyFont="1" applyFill="1" applyBorder="1" applyAlignment="1">
      <alignment horizontal="center" vertical="center"/>
    </xf>
    <xf numFmtId="0" fontId="7" fillId="10" borderId="46" xfId="2" applyFont="1" applyFill="1" applyBorder="1" applyAlignment="1">
      <alignment horizontal="center" vertical="center"/>
    </xf>
    <xf numFmtId="4" fontId="7" fillId="10" borderId="46" xfId="2" applyNumberFormat="1" applyFont="1" applyFill="1" applyBorder="1" applyAlignment="1">
      <alignment horizontal="center" vertical="center"/>
    </xf>
    <xf numFmtId="4" fontId="7" fillId="10" borderId="58" xfId="2" applyNumberFormat="1" applyFont="1" applyFill="1" applyBorder="1" applyAlignment="1">
      <alignment horizontal="center" vertical="center"/>
    </xf>
    <xf numFmtId="0" fontId="7" fillId="10" borderId="0" xfId="2" applyFont="1" applyFill="1" applyBorder="1" applyAlignment="1">
      <alignment horizontal="center" vertical="center"/>
    </xf>
    <xf numFmtId="4" fontId="7" fillId="10" borderId="0" xfId="2" applyNumberFormat="1" applyFont="1" applyFill="1" applyBorder="1" applyAlignment="1">
      <alignment horizontal="center" vertical="center"/>
    </xf>
    <xf numFmtId="4" fontId="7" fillId="10" borderId="48" xfId="2" applyNumberFormat="1" applyFont="1" applyFill="1" applyBorder="1" applyAlignment="1">
      <alignment horizontal="center" vertical="center"/>
    </xf>
    <xf numFmtId="0" fontId="7" fillId="10" borderId="22" xfId="2" applyFont="1" applyFill="1" applyBorder="1" applyAlignment="1">
      <alignment horizontal="center" vertical="center" wrapText="1"/>
    </xf>
    <xf numFmtId="0" fontId="7" fillId="10" borderId="0" xfId="2" applyFont="1" applyFill="1" applyBorder="1" applyAlignment="1">
      <alignment horizontal="center" vertical="center" wrapText="1"/>
    </xf>
    <xf numFmtId="171" fontId="12" fillId="0" borderId="0" xfId="1" applyNumberFormat="1" applyFont="1" applyBorder="1" applyAlignment="1">
      <alignment horizontal="center"/>
    </xf>
    <xf numFmtId="171" fontId="8" fillId="0" borderId="0" xfId="1" applyNumberFormat="1" applyFont="1" applyBorder="1"/>
    <xf numFmtId="3" fontId="41" fillId="0" borderId="0" xfId="0" applyNumberFormat="1" applyFont="1"/>
    <xf numFmtId="0" fontId="7" fillId="10" borderId="22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10" fontId="8" fillId="0" borderId="0" xfId="0" applyNumberFormat="1" applyFont="1"/>
    <xf numFmtId="0" fontId="48" fillId="0" borderId="4" xfId="3" applyFont="1" applyFill="1" applyBorder="1"/>
    <xf numFmtId="166" fontId="39" fillId="0" borderId="0" xfId="0" applyNumberFormat="1" applyFont="1"/>
    <xf numFmtId="180" fontId="0" fillId="0" borderId="0" xfId="0" applyNumberFormat="1"/>
    <xf numFmtId="0" fontId="7" fillId="10" borderId="22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4" fontId="8" fillId="0" borderId="0" xfId="0" applyNumberFormat="1" applyFont="1" applyBorder="1"/>
    <xf numFmtId="0" fontId="7" fillId="10" borderId="23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172" fontId="12" fillId="0" borderId="21" xfId="0" applyNumberFormat="1" applyFont="1" applyBorder="1" applyAlignment="1">
      <alignment horizontal="right"/>
    </xf>
    <xf numFmtId="0" fontId="8" fillId="4" borderId="4" xfId="0" applyFont="1" applyFill="1" applyBorder="1" applyAlignment="1">
      <alignment horizontal="left"/>
    </xf>
    <xf numFmtId="166" fontId="11" fillId="4" borderId="0" xfId="1" applyNumberFormat="1" applyFont="1" applyFill="1" applyBorder="1" applyAlignment="1">
      <alignment horizontal="right" wrapText="1"/>
    </xf>
    <xf numFmtId="166" fontId="11" fillId="4" borderId="4" xfId="1" applyNumberFormat="1" applyFont="1" applyFill="1" applyBorder="1" applyAlignment="1">
      <alignment horizontal="right" wrapText="1"/>
    </xf>
    <xf numFmtId="0" fontId="7" fillId="10" borderId="22" xfId="2" applyFont="1" applyFill="1" applyBorder="1" applyAlignment="1">
      <alignment horizontal="center" vertical="center" wrapText="1"/>
    </xf>
    <xf numFmtId="166" fontId="11" fillId="4" borderId="17" xfId="0" applyNumberFormat="1" applyFont="1" applyFill="1" applyBorder="1" applyAlignment="1">
      <alignment horizontal="right" wrapText="1" readingOrder="1"/>
    </xf>
    <xf numFmtId="166" fontId="11" fillId="4" borderId="18" xfId="0" applyNumberFormat="1" applyFont="1" applyFill="1" applyBorder="1" applyAlignment="1">
      <alignment horizontal="right" wrapText="1" readingOrder="1"/>
    </xf>
    <xf numFmtId="166" fontId="12" fillId="4" borderId="18" xfId="3" applyNumberFormat="1" applyFont="1" applyFill="1" applyBorder="1" applyAlignment="1">
      <alignment horizontal="right"/>
    </xf>
    <xf numFmtId="0" fontId="12" fillId="4" borderId="4" xfId="0" applyFont="1" applyFill="1" applyBorder="1" applyAlignment="1">
      <alignment horizontal="left"/>
    </xf>
    <xf numFmtId="166" fontId="17" fillId="4" borderId="4" xfId="0" applyNumberFormat="1" applyFont="1" applyFill="1" applyBorder="1" applyAlignment="1">
      <alignment horizontal="right" wrapText="1"/>
    </xf>
    <xf numFmtId="166" fontId="17" fillId="4" borderId="0" xfId="0" applyNumberFormat="1" applyFont="1" applyFill="1" applyBorder="1" applyAlignment="1">
      <alignment horizontal="right" wrapText="1"/>
    </xf>
    <xf numFmtId="166" fontId="17" fillId="4" borderId="0" xfId="1" applyNumberFormat="1" applyFont="1" applyFill="1" applyBorder="1" applyAlignment="1">
      <alignment horizontal="right" wrapText="1"/>
    </xf>
    <xf numFmtId="166" fontId="12" fillId="4" borderId="4" xfId="1" applyNumberFormat="1" applyFont="1" applyFill="1" applyBorder="1" applyAlignment="1">
      <alignment horizontal="right"/>
    </xf>
    <xf numFmtId="166" fontId="11" fillId="4" borderId="17" xfId="0" applyNumberFormat="1" applyFont="1" applyFill="1" applyBorder="1" applyAlignment="1">
      <alignment horizontal="right"/>
    </xf>
    <xf numFmtId="166" fontId="11" fillId="4" borderId="0" xfId="0" applyNumberFormat="1" applyFont="1" applyFill="1" applyBorder="1" applyAlignment="1">
      <alignment horizontal="right"/>
    </xf>
    <xf numFmtId="165" fontId="0" fillId="0" borderId="0" xfId="0" applyNumberFormat="1"/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181" fontId="0" fillId="0" borderId="0" xfId="1" applyNumberFormat="1" applyFont="1"/>
    <xf numFmtId="0" fontId="7" fillId="10" borderId="22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166" fontId="4" fillId="2" borderId="0" xfId="0" applyNumberFormat="1" applyFont="1" applyFill="1"/>
    <xf numFmtId="166" fontId="8" fillId="6" borderId="0" xfId="0" applyNumberFormat="1" applyFont="1" applyFill="1"/>
    <xf numFmtId="166" fontId="0" fillId="0" borderId="17" xfId="1" applyNumberFormat="1" applyFont="1" applyBorder="1"/>
    <xf numFmtId="166" fontId="0" fillId="0" borderId="0" xfId="1" applyNumberFormat="1" applyFont="1"/>
    <xf numFmtId="166" fontId="8" fillId="6" borderId="19" xfId="0" applyNumberFormat="1" applyFont="1" applyFill="1" applyBorder="1"/>
    <xf numFmtId="0" fontId="7" fillId="10" borderId="16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166" fontId="4" fillId="2" borderId="5" xfId="1" applyNumberFormat="1" applyFont="1" applyFill="1" applyBorder="1" applyAlignment="1">
      <alignment horizontal="right"/>
    </xf>
    <xf numFmtId="168" fontId="4" fillId="2" borderId="4" xfId="1" applyNumberFormat="1" applyFont="1" applyFill="1" applyBorder="1" applyAlignment="1">
      <alignment horizontal="right"/>
    </xf>
    <xf numFmtId="167" fontId="11" fillId="0" borderId="6" xfId="0" applyNumberFormat="1" applyFont="1" applyBorder="1" applyAlignment="1">
      <alignment horizontal="right" wrapText="1" readingOrder="1"/>
    </xf>
    <xf numFmtId="166" fontId="12" fillId="0" borderId="6" xfId="3" applyNumberFormat="1" applyFont="1" applyBorder="1" applyAlignment="1">
      <alignment horizontal="right"/>
    </xf>
    <xf numFmtId="166" fontId="8" fillId="6" borderId="73" xfId="0" applyNumberFormat="1" applyFont="1" applyFill="1" applyBorder="1" applyAlignment="1">
      <alignment horizontal="right"/>
    </xf>
    <xf numFmtId="0" fontId="7" fillId="10" borderId="32" xfId="0" applyFont="1" applyFill="1" applyBorder="1" applyAlignment="1">
      <alignment horizontal="center" vertical="center" wrapText="1"/>
    </xf>
    <xf numFmtId="0" fontId="7" fillId="10" borderId="18" xfId="0" applyFont="1" applyFill="1" applyBorder="1" applyAlignment="1">
      <alignment horizontal="center" vertical="center" wrapText="1"/>
    </xf>
    <xf numFmtId="166" fontId="8" fillId="0" borderId="20" xfId="0" applyNumberFormat="1" applyFont="1" applyFill="1" applyBorder="1" applyAlignment="1">
      <alignment horizontal="right"/>
    </xf>
    <xf numFmtId="0" fontId="7" fillId="10" borderId="16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52" xfId="2" applyFont="1" applyFill="1" applyBorder="1" applyAlignment="1">
      <alignment horizontal="center" vertical="center" wrapText="1"/>
    </xf>
    <xf numFmtId="4" fontId="4" fillId="2" borderId="17" xfId="0" applyNumberFormat="1" applyFont="1" applyFill="1" applyBorder="1" applyAlignment="1"/>
    <xf numFmtId="4" fontId="4" fillId="2" borderId="0" xfId="0" applyNumberFormat="1" applyFont="1" applyFill="1" applyBorder="1" applyAlignment="1"/>
    <xf numFmtId="4" fontId="8" fillId="3" borderId="17" xfId="0" applyNumberFormat="1" applyFont="1" applyFill="1" applyBorder="1"/>
    <xf numFmtId="4" fontId="8" fillId="3" borderId="0" xfId="0" applyNumberFormat="1" applyFont="1" applyFill="1" applyBorder="1"/>
    <xf numFmtId="4" fontId="8" fillId="0" borderId="17" xfId="0" applyNumberFormat="1" applyFont="1" applyBorder="1"/>
    <xf numFmtId="0" fontId="7" fillId="10" borderId="75" xfId="2" applyFont="1" applyFill="1" applyBorder="1" applyAlignment="1">
      <alignment horizontal="center" vertical="center" wrapText="1"/>
    </xf>
    <xf numFmtId="0" fontId="7" fillId="10" borderId="76" xfId="2" applyFont="1" applyFill="1" applyBorder="1" applyAlignment="1">
      <alignment horizontal="center" vertical="center" wrapText="1"/>
    </xf>
    <xf numFmtId="0" fontId="7" fillId="10" borderId="72" xfId="2" applyFont="1" applyFill="1" applyBorder="1" applyAlignment="1">
      <alignment horizontal="center" vertical="center" wrapText="1"/>
    </xf>
    <xf numFmtId="3" fontId="4" fillId="2" borderId="17" xfId="0" applyNumberFormat="1" applyFont="1" applyFill="1" applyBorder="1" applyAlignment="1"/>
    <xf numFmtId="3" fontId="4" fillId="2" borderId="0" xfId="0" applyNumberFormat="1" applyFont="1" applyFill="1" applyBorder="1" applyAlignment="1"/>
    <xf numFmtId="0" fontId="8" fillId="0" borderId="0" xfId="0" applyFont="1" applyFill="1" applyBorder="1" applyAlignment="1">
      <alignment horizontal="left"/>
    </xf>
    <xf numFmtId="0" fontId="7" fillId="10" borderId="22" xfId="2" applyFont="1" applyFill="1" applyBorder="1" applyAlignment="1">
      <alignment horizontal="center" vertical="center" wrapText="1"/>
    </xf>
    <xf numFmtId="3" fontId="11" fillId="0" borderId="0" xfId="0" applyNumberFormat="1" applyFont="1" applyBorder="1" applyAlignment="1">
      <alignment horizontal="right" wrapText="1" readingOrder="1"/>
    </xf>
    <xf numFmtId="3" fontId="11" fillId="4" borderId="0" xfId="0" applyNumberFormat="1" applyFont="1" applyFill="1" applyBorder="1" applyAlignment="1">
      <alignment horizontal="right" wrapText="1" readingOrder="1"/>
    </xf>
    <xf numFmtId="3" fontId="12" fillId="4" borderId="0" xfId="3" applyNumberFormat="1" applyFont="1" applyFill="1" applyBorder="1" applyAlignment="1">
      <alignment horizontal="right"/>
    </xf>
    <xf numFmtId="3" fontId="11" fillId="0" borderId="20" xfId="0" applyNumberFormat="1" applyFont="1" applyBorder="1" applyAlignment="1">
      <alignment horizontal="right" wrapText="1" readingOrder="1"/>
    </xf>
    <xf numFmtId="168" fontId="6" fillId="2" borderId="18" xfId="1" applyNumberFormat="1" applyFont="1" applyFill="1" applyBorder="1" applyAlignment="1">
      <alignment horizontal="right" vertical="center"/>
    </xf>
    <xf numFmtId="168" fontId="8" fillId="6" borderId="18" xfId="1" applyNumberFormat="1" applyFont="1" applyFill="1" applyBorder="1" applyAlignment="1">
      <alignment horizontal="right"/>
    </xf>
    <xf numFmtId="168" fontId="12" fillId="0" borderId="18" xfId="1" applyNumberFormat="1" applyFont="1" applyBorder="1" applyAlignment="1">
      <alignment horizontal="right"/>
    </xf>
    <xf numFmtId="168" fontId="12" fillId="6" borderId="18" xfId="1" applyNumberFormat="1" applyFont="1" applyFill="1" applyBorder="1" applyAlignment="1">
      <alignment horizontal="right"/>
    </xf>
    <xf numFmtId="168" fontId="12" fillId="4" borderId="18" xfId="1" applyNumberFormat="1" applyFont="1" applyFill="1" applyBorder="1" applyAlignment="1">
      <alignment horizontal="right"/>
    </xf>
    <xf numFmtId="0" fontId="7" fillId="10" borderId="22" xfId="2" applyFont="1" applyFill="1" applyBorder="1" applyAlignment="1">
      <alignment horizontal="center" vertical="center" wrapText="1"/>
    </xf>
    <xf numFmtId="3" fontId="8" fillId="0" borderId="0" xfId="0" applyNumberFormat="1" applyFont="1" applyBorder="1" applyAlignment="1">
      <alignment horizontal="right"/>
    </xf>
    <xf numFmtId="0" fontId="7" fillId="10" borderId="22" xfId="2" applyFont="1" applyFill="1" applyBorder="1" applyAlignment="1">
      <alignment horizontal="center" vertical="center" wrapText="1"/>
    </xf>
    <xf numFmtId="0" fontId="0" fillId="0" borderId="0" xfId="0"/>
    <xf numFmtId="166" fontId="8" fillId="0" borderId="78" xfId="0" applyNumberFormat="1" applyFont="1" applyFill="1" applyBorder="1" applyAlignment="1">
      <alignment horizontal="center"/>
    </xf>
    <xf numFmtId="166" fontId="8" fillId="0" borderId="79" xfId="0" applyNumberFormat="1" applyFont="1" applyFill="1" applyBorder="1" applyAlignment="1">
      <alignment horizontal="center"/>
    </xf>
    <xf numFmtId="0" fontId="8" fillId="0" borderId="79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7" fillId="10" borderId="22" xfId="2" applyFont="1" applyFill="1" applyBorder="1" applyAlignment="1">
      <alignment horizontal="center" vertical="center" wrapText="1"/>
    </xf>
    <xf numFmtId="3" fontId="16" fillId="5" borderId="0" xfId="0" applyNumberFormat="1" applyFont="1" applyFill="1" applyBorder="1" applyAlignment="1"/>
    <xf numFmtId="3" fontId="11" fillId="0" borderId="0" xfId="0" applyNumberFormat="1" applyFont="1" applyFill="1" applyBorder="1" applyAlignment="1">
      <alignment wrapText="1" readingOrder="1"/>
    </xf>
    <xf numFmtId="0" fontId="0" fillId="0" borderId="0" xfId="0"/>
    <xf numFmtId="0" fontId="8" fillId="0" borderId="0" xfId="0" applyFont="1" applyBorder="1" applyAlignment="1">
      <alignment horizontal="left"/>
    </xf>
    <xf numFmtId="3" fontId="6" fillId="2" borderId="0" xfId="2" applyNumberFormat="1" applyFont="1" applyFill="1" applyBorder="1" applyAlignment="1"/>
    <xf numFmtId="0" fontId="7" fillId="10" borderId="22" xfId="2" applyFont="1" applyFill="1" applyBorder="1" applyAlignment="1">
      <alignment horizontal="center" vertical="center" wrapText="1"/>
    </xf>
    <xf numFmtId="2" fontId="8" fillId="6" borderId="74" xfId="1" applyNumberFormat="1" applyFont="1" applyFill="1" applyBorder="1" applyAlignment="1">
      <alignment horizontal="right"/>
    </xf>
    <xf numFmtId="2" fontId="8" fillId="0" borderId="0" xfId="1" applyNumberFormat="1" applyFont="1" applyFill="1" applyBorder="1" applyAlignment="1">
      <alignment horizontal="right"/>
    </xf>
    <xf numFmtId="0" fontId="7" fillId="10" borderId="16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47" fillId="0" borderId="0" xfId="0" applyFont="1" applyAlignment="1">
      <alignment horizontal="center" vertical="center" wrapText="1"/>
    </xf>
    <xf numFmtId="0" fontId="7" fillId="10" borderId="25" xfId="2" applyFont="1" applyFill="1" applyBorder="1" applyAlignment="1">
      <alignment horizontal="center" vertical="center" wrapText="1"/>
    </xf>
    <xf numFmtId="0" fontId="7" fillId="10" borderId="26" xfId="2" applyFont="1" applyFill="1" applyBorder="1" applyAlignment="1">
      <alignment horizontal="center" vertical="center" wrapText="1"/>
    </xf>
    <xf numFmtId="0" fontId="7" fillId="10" borderId="16" xfId="2" applyFont="1" applyFill="1" applyBorder="1" applyAlignment="1">
      <alignment horizontal="center" vertical="center" wrapText="1"/>
    </xf>
    <xf numFmtId="0" fontId="7" fillId="10" borderId="37" xfId="2" applyFont="1" applyFill="1" applyBorder="1" applyAlignment="1">
      <alignment horizontal="center" vertical="center" wrapText="1"/>
    </xf>
    <xf numFmtId="0" fontId="7" fillId="10" borderId="15" xfId="0" applyFont="1" applyFill="1" applyBorder="1" applyAlignment="1">
      <alignment horizontal="center"/>
    </xf>
    <xf numFmtId="0" fontId="7" fillId="10" borderId="25" xfId="2" applyFont="1" applyFill="1" applyBorder="1" applyAlignment="1">
      <alignment horizontal="center" wrapText="1"/>
    </xf>
    <xf numFmtId="0" fontId="7" fillId="10" borderId="26" xfId="2" applyFont="1" applyFill="1" applyBorder="1" applyAlignment="1">
      <alignment horizontal="center" wrapText="1"/>
    </xf>
    <xf numFmtId="0" fontId="7" fillId="10" borderId="24" xfId="2" applyFont="1" applyFill="1" applyBorder="1" applyAlignment="1">
      <alignment horizontal="center" wrapText="1"/>
    </xf>
    <xf numFmtId="0" fontId="7" fillId="10" borderId="15" xfId="2" applyFont="1" applyFill="1" applyBorder="1" applyAlignment="1">
      <alignment horizontal="center" wrapText="1"/>
    </xf>
    <xf numFmtId="0" fontId="7" fillId="10" borderId="70" xfId="2" applyFont="1" applyFill="1" applyBorder="1" applyAlignment="1">
      <alignment horizontal="center" wrapText="1"/>
    </xf>
    <xf numFmtId="0" fontId="7" fillId="10" borderId="69" xfId="2" applyFont="1" applyFill="1" applyBorder="1" applyAlignment="1">
      <alignment horizontal="center" wrapText="1"/>
    </xf>
    <xf numFmtId="0" fontId="7" fillId="10" borderId="71" xfId="2" applyFont="1" applyFill="1" applyBorder="1" applyAlignment="1">
      <alignment horizontal="center" wrapText="1"/>
    </xf>
    <xf numFmtId="0" fontId="7" fillId="10" borderId="38" xfId="2" applyFont="1" applyFill="1" applyBorder="1" applyAlignment="1">
      <alignment horizontal="center" vertical="center"/>
    </xf>
    <xf numFmtId="0" fontId="7" fillId="10" borderId="12" xfId="2" applyFont="1" applyFill="1" applyBorder="1" applyAlignment="1">
      <alignment horizontal="center" vertical="center"/>
    </xf>
    <xf numFmtId="0" fontId="7" fillId="10" borderId="38" xfId="0" applyFont="1" applyFill="1" applyBorder="1" applyAlignment="1">
      <alignment horizontal="center"/>
    </xf>
    <xf numFmtId="0" fontId="7" fillId="10" borderId="38" xfId="2" applyFont="1" applyFill="1" applyBorder="1" applyAlignment="1">
      <alignment horizontal="center" wrapText="1"/>
    </xf>
    <xf numFmtId="0" fontId="7" fillId="10" borderId="42" xfId="2" applyFont="1" applyFill="1" applyBorder="1" applyAlignment="1">
      <alignment horizontal="center" wrapText="1"/>
    </xf>
    <xf numFmtId="0" fontId="7" fillId="10" borderId="8" xfId="2" applyFont="1" applyFill="1" applyBorder="1" applyAlignment="1">
      <alignment horizontal="center" vertical="center"/>
    </xf>
    <xf numFmtId="0" fontId="7" fillId="10" borderId="9" xfId="2" applyFont="1" applyFill="1" applyBorder="1" applyAlignment="1">
      <alignment horizontal="center" vertical="center"/>
    </xf>
    <xf numFmtId="0" fontId="7" fillId="10" borderId="53" xfId="2" applyFont="1" applyFill="1" applyBorder="1" applyAlignment="1">
      <alignment horizontal="center" wrapText="1"/>
    </xf>
    <xf numFmtId="0" fontId="7" fillId="10" borderId="39" xfId="2" applyFont="1" applyFill="1" applyBorder="1" applyAlignment="1">
      <alignment horizontal="center" wrapText="1"/>
    </xf>
    <xf numFmtId="0" fontId="7" fillId="10" borderId="43" xfId="2" applyFont="1" applyFill="1" applyBorder="1" applyAlignment="1">
      <alignment horizontal="center" wrapText="1"/>
    </xf>
    <xf numFmtId="0" fontId="7" fillId="10" borderId="10" xfId="2" applyFont="1" applyFill="1" applyBorder="1" applyAlignment="1">
      <alignment horizontal="center" vertical="center"/>
    </xf>
    <xf numFmtId="0" fontId="7" fillId="10" borderId="41" xfId="2" applyFont="1" applyFill="1" applyBorder="1" applyAlignment="1">
      <alignment horizontal="center" wrapText="1"/>
    </xf>
    <xf numFmtId="0" fontId="7" fillId="10" borderId="63" xfId="2" applyFont="1" applyFill="1" applyBorder="1" applyAlignment="1">
      <alignment horizontal="center" wrapText="1"/>
    </xf>
    <xf numFmtId="0" fontId="7" fillId="10" borderId="25" xfId="2" applyFont="1" applyFill="1" applyBorder="1" applyAlignment="1">
      <alignment horizontal="center" vertical="center"/>
    </xf>
    <xf numFmtId="0" fontId="7" fillId="10" borderId="16" xfId="2" applyFont="1" applyFill="1" applyBorder="1" applyAlignment="1">
      <alignment horizontal="center" vertical="center"/>
    </xf>
    <xf numFmtId="0" fontId="7" fillId="10" borderId="38" xfId="0" applyFont="1" applyFill="1" applyBorder="1" applyAlignment="1">
      <alignment horizontal="center" vertical="center"/>
    </xf>
    <xf numFmtId="0" fontId="7" fillId="10" borderId="38" xfId="2" applyFont="1" applyFill="1" applyBorder="1" applyAlignment="1">
      <alignment horizontal="center" vertical="center" wrapText="1"/>
    </xf>
    <xf numFmtId="0" fontId="7" fillId="10" borderId="42" xfId="2" applyFont="1" applyFill="1" applyBorder="1" applyAlignment="1">
      <alignment horizontal="center" vertical="center" wrapText="1"/>
    </xf>
    <xf numFmtId="0" fontId="7" fillId="10" borderId="77" xfId="2" applyFont="1" applyFill="1" applyBorder="1" applyAlignment="1">
      <alignment horizontal="center" wrapText="1"/>
    </xf>
    <xf numFmtId="0" fontId="7" fillId="10" borderId="42" xfId="0" applyFont="1" applyFill="1" applyBorder="1" applyAlignment="1">
      <alignment horizontal="center" vertical="center"/>
    </xf>
    <xf numFmtId="0" fontId="7" fillId="10" borderId="25" xfId="0" applyFont="1" applyFill="1" applyBorder="1" applyAlignment="1">
      <alignment horizontal="center" vertical="center"/>
    </xf>
    <xf numFmtId="0" fontId="7" fillId="10" borderId="26" xfId="0" applyFont="1" applyFill="1" applyBorder="1" applyAlignment="1">
      <alignment horizontal="center" vertical="center"/>
    </xf>
    <xf numFmtId="0" fontId="7" fillId="10" borderId="24" xfId="0" applyFont="1" applyFill="1" applyBorder="1" applyAlignment="1">
      <alignment horizontal="center" vertical="center"/>
    </xf>
    <xf numFmtId="0" fontId="7" fillId="10" borderId="16" xfId="0" applyFont="1" applyFill="1" applyBorder="1" applyAlignment="1">
      <alignment horizontal="center" vertical="center" wrapText="1"/>
    </xf>
    <xf numFmtId="0" fontId="7" fillId="10" borderId="17" xfId="0" applyFont="1" applyFill="1" applyBorder="1" applyAlignment="1">
      <alignment horizontal="center" vertical="center" wrapText="1"/>
    </xf>
    <xf numFmtId="0" fontId="7" fillId="10" borderId="15" xfId="0" applyFont="1" applyFill="1" applyBorder="1" applyAlignment="1">
      <alignment horizontal="center" vertical="center"/>
    </xf>
    <xf numFmtId="0" fontId="7" fillId="10" borderId="29" xfId="2" applyFont="1" applyFill="1" applyBorder="1" applyAlignment="1">
      <alignment horizontal="center" vertical="center" wrapText="1"/>
    </xf>
    <xf numFmtId="0" fontId="7" fillId="10" borderId="30" xfId="2" applyFont="1" applyFill="1" applyBorder="1" applyAlignment="1">
      <alignment horizontal="center" vertical="center" wrapText="1"/>
    </xf>
    <xf numFmtId="0" fontId="7" fillId="10" borderId="15" xfId="2" applyFont="1" applyFill="1" applyBorder="1" applyAlignment="1">
      <alignment horizontal="center" vertical="center" wrapText="1"/>
    </xf>
    <xf numFmtId="0" fontId="7" fillId="10" borderId="22" xfId="2" applyFont="1" applyFill="1" applyBorder="1" applyAlignment="1">
      <alignment horizontal="center" vertical="center" wrapText="1"/>
    </xf>
    <xf numFmtId="0" fontId="7" fillId="10" borderId="23" xfId="2" applyFont="1" applyFill="1" applyBorder="1" applyAlignment="1">
      <alignment horizontal="center" vertical="center" wrapText="1"/>
    </xf>
    <xf numFmtId="0" fontId="7" fillId="10" borderId="27" xfId="2" applyFont="1" applyFill="1" applyBorder="1" applyAlignment="1">
      <alignment horizontal="center" vertical="center" wrapText="1"/>
    </xf>
    <xf numFmtId="0" fontId="7" fillId="10" borderId="28" xfId="2" applyFont="1" applyFill="1" applyBorder="1" applyAlignment="1">
      <alignment horizontal="center" vertical="center" wrapText="1"/>
    </xf>
    <xf numFmtId="0" fontId="7" fillId="10" borderId="44" xfId="2" applyFont="1" applyFill="1" applyBorder="1" applyAlignment="1">
      <alignment horizontal="center" vertical="center" wrapText="1"/>
    </xf>
    <xf numFmtId="0" fontId="7" fillId="10" borderId="24" xfId="2" applyFont="1" applyFill="1" applyBorder="1" applyAlignment="1">
      <alignment horizontal="center" vertical="center" wrapText="1"/>
    </xf>
    <xf numFmtId="0" fontId="7" fillId="10" borderId="15" xfId="2" applyFont="1" applyFill="1" applyBorder="1" applyAlignment="1">
      <alignment horizontal="center" vertical="center"/>
    </xf>
    <xf numFmtId="0" fontId="7" fillId="10" borderId="22" xfId="2" applyFont="1" applyFill="1" applyBorder="1" applyAlignment="1">
      <alignment horizontal="center" vertical="center"/>
    </xf>
    <xf numFmtId="0" fontId="7" fillId="10" borderId="57" xfId="2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0" fontId="7" fillId="10" borderId="16" xfId="0" applyFont="1" applyFill="1" applyBorder="1" applyAlignment="1">
      <alignment horizontal="center" vertical="center"/>
    </xf>
    <xf numFmtId="0" fontId="7" fillId="10" borderId="25" xfId="0" applyFont="1" applyFill="1" applyBorder="1" applyAlignment="1">
      <alignment horizontal="center" vertical="center" wrapText="1"/>
    </xf>
    <xf numFmtId="0" fontId="7" fillId="10" borderId="29" xfId="0" applyFont="1" applyFill="1" applyBorder="1" applyAlignment="1">
      <alignment horizontal="center" vertical="center" wrapText="1"/>
    </xf>
    <xf numFmtId="167" fontId="7" fillId="10" borderId="25" xfId="0" applyNumberFormat="1" applyFont="1" applyFill="1" applyBorder="1" applyAlignment="1">
      <alignment horizontal="center" vertical="center"/>
    </xf>
    <xf numFmtId="167" fontId="7" fillId="10" borderId="16" xfId="0" applyNumberFormat="1" applyFont="1" applyFill="1" applyBorder="1" applyAlignment="1">
      <alignment horizontal="center" vertical="center"/>
    </xf>
    <xf numFmtId="0" fontId="7" fillId="10" borderId="52" xfId="2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7" fillId="10" borderId="60" xfId="2" applyFont="1" applyFill="1" applyBorder="1" applyAlignment="1">
      <alignment horizontal="center" vertical="center"/>
    </xf>
    <xf numFmtId="0" fontId="7" fillId="10" borderId="47" xfId="2" applyFont="1" applyFill="1" applyBorder="1" applyAlignment="1">
      <alignment horizontal="center" vertical="center"/>
    </xf>
    <xf numFmtId="0" fontId="23" fillId="10" borderId="25" xfId="4" applyFont="1" applyFill="1" applyBorder="1" applyAlignment="1">
      <alignment horizontal="center" vertical="center" wrapText="1"/>
    </xf>
    <xf numFmtId="0" fontId="23" fillId="10" borderId="16" xfId="4" applyFont="1" applyFill="1" applyBorder="1" applyAlignment="1">
      <alignment horizontal="center" vertical="center" wrapText="1"/>
    </xf>
    <xf numFmtId="4" fontId="4" fillId="2" borderId="0" xfId="0" applyNumberFormat="1" applyFont="1" applyFill="1" applyBorder="1"/>
    <xf numFmtId="166" fontId="4" fillId="2" borderId="18" xfId="0" applyNumberFormat="1" applyFont="1" applyFill="1" applyBorder="1"/>
    <xf numFmtId="166" fontId="11" fillId="4" borderId="5" xfId="1" applyNumberFormat="1" applyFont="1" applyFill="1" applyBorder="1" applyAlignment="1">
      <alignment horizontal="right" wrapText="1"/>
    </xf>
    <xf numFmtId="166" fontId="11" fillId="0" borderId="5" xfId="1" applyNumberFormat="1" applyFont="1" applyBorder="1" applyAlignment="1">
      <alignment horizontal="right" wrapText="1"/>
    </xf>
    <xf numFmtId="166" fontId="11" fillId="0" borderId="7" xfId="1" applyNumberFormat="1" applyFont="1" applyBorder="1" applyAlignment="1">
      <alignment horizontal="right" wrapText="1"/>
    </xf>
    <xf numFmtId="168" fontId="4" fillId="2" borderId="5" xfId="1" applyNumberFormat="1" applyFont="1" applyFill="1" applyBorder="1" applyAlignment="1">
      <alignment horizontal="right"/>
    </xf>
    <xf numFmtId="167" fontId="11" fillId="0" borderId="5" xfId="0" applyNumberFormat="1" applyFont="1" applyBorder="1" applyAlignment="1">
      <alignment horizontal="right" wrapText="1" readingOrder="1"/>
    </xf>
    <xf numFmtId="167" fontId="11" fillId="0" borderId="7" xfId="0" applyNumberFormat="1" applyFont="1" applyBorder="1" applyAlignment="1">
      <alignment horizontal="right" wrapText="1" readingOrder="1"/>
    </xf>
    <xf numFmtId="166" fontId="16" fillId="5" borderId="5" xfId="0" applyNumberFormat="1" applyFont="1" applyFill="1" applyBorder="1" applyAlignment="1"/>
    <xf numFmtId="166" fontId="11" fillId="0" borderId="5" xfId="0" applyNumberFormat="1" applyFont="1" applyFill="1" applyBorder="1" applyAlignment="1">
      <alignment wrapText="1" readingOrder="1"/>
    </xf>
    <xf numFmtId="166" fontId="12" fillId="0" borderId="7" xfId="3" applyNumberFormat="1" applyFont="1" applyBorder="1" applyAlignment="1">
      <alignment horizontal="right"/>
    </xf>
    <xf numFmtId="166" fontId="11" fillId="0" borderId="18" xfId="0" applyNumberFormat="1" applyFont="1" applyFill="1" applyBorder="1" applyAlignment="1">
      <alignment horizontal="right"/>
    </xf>
    <xf numFmtId="166" fontId="11" fillId="0" borderId="21" xfId="0" applyNumberFormat="1" applyFont="1" applyFill="1" applyBorder="1" applyAlignment="1">
      <alignment horizontal="right"/>
    </xf>
    <xf numFmtId="166" fontId="16" fillId="5" borderId="18" xfId="0" applyNumberFormat="1" applyFont="1" applyFill="1" applyBorder="1" applyAlignment="1">
      <alignment horizontal="right"/>
    </xf>
    <xf numFmtId="166" fontId="6" fillId="2" borderId="18" xfId="2" applyNumberFormat="1" applyFont="1" applyFill="1" applyBorder="1" applyAlignment="1">
      <alignment vertical="center"/>
    </xf>
    <xf numFmtId="166" fontId="4" fillId="6" borderId="18" xfId="0" applyNumberFormat="1" applyFont="1" applyFill="1" applyBorder="1"/>
    <xf numFmtId="166" fontId="4" fillId="6" borderId="18" xfId="0" applyNumberFormat="1" applyFont="1" applyFill="1" applyBorder="1" applyAlignment="1">
      <alignment horizontal="right"/>
    </xf>
    <xf numFmtId="167" fontId="8" fillId="0" borderId="20" xfId="0" applyNumberFormat="1" applyFont="1" applyFill="1" applyBorder="1" applyAlignment="1">
      <alignment horizontal="right"/>
    </xf>
    <xf numFmtId="2" fontId="6" fillId="2" borderId="18" xfId="2" applyNumberFormat="1" applyFont="1" applyFill="1" applyBorder="1" applyAlignment="1">
      <alignment horizontal="right"/>
    </xf>
    <xf numFmtId="2" fontId="8" fillId="0" borderId="18" xfId="0" applyNumberFormat="1" applyFont="1" applyFill="1" applyBorder="1" applyAlignment="1">
      <alignment horizontal="right"/>
    </xf>
    <xf numFmtId="2" fontId="8" fillId="0" borderId="21" xfId="0" applyNumberFormat="1" applyFont="1" applyFill="1" applyBorder="1" applyAlignment="1">
      <alignment horizontal="right"/>
    </xf>
    <xf numFmtId="2" fontId="8" fillId="0" borderId="18" xfId="1" applyNumberFormat="1" applyFont="1" applyFill="1" applyBorder="1" applyAlignment="1">
      <alignment horizontal="right"/>
    </xf>
    <xf numFmtId="166" fontId="8" fillId="0" borderId="21" xfId="0" applyNumberFormat="1" applyFont="1" applyFill="1" applyBorder="1" applyAlignment="1">
      <alignment horizontal="right"/>
    </xf>
    <xf numFmtId="168" fontId="4" fillId="2" borderId="17" xfId="1" applyNumberFormat="1" applyFont="1" applyFill="1" applyBorder="1" applyAlignment="1"/>
    <xf numFmtId="168" fontId="4" fillId="2" borderId="0" xfId="1" applyNumberFormat="1" applyFont="1" applyFill="1" applyBorder="1" applyAlignment="1"/>
    <xf numFmtId="168" fontId="8" fillId="6" borderId="17" xfId="1" applyNumberFormat="1" applyFont="1" applyFill="1" applyBorder="1"/>
    <xf numFmtId="168" fontId="8" fillId="0" borderId="17" xfId="1" applyNumberFormat="1" applyFont="1" applyBorder="1"/>
    <xf numFmtId="168" fontId="8" fillId="0" borderId="0" xfId="1" applyNumberFormat="1" applyFont="1" applyBorder="1"/>
    <xf numFmtId="168" fontId="8" fillId="0" borderId="19" xfId="1" applyNumberFormat="1" applyFont="1" applyBorder="1"/>
    <xf numFmtId="168" fontId="8" fillId="0" borderId="20" xfId="1" applyNumberFormat="1" applyFont="1" applyBorder="1"/>
    <xf numFmtId="168" fontId="4" fillId="2" borderId="18" xfId="1" applyNumberFormat="1" applyFont="1" applyFill="1" applyBorder="1" applyAlignment="1"/>
    <xf numFmtId="168" fontId="8" fillId="6" borderId="18" xfId="1" applyNumberFormat="1" applyFont="1" applyFill="1" applyBorder="1"/>
    <xf numFmtId="168" fontId="8" fillId="0" borderId="18" xfId="1" applyNumberFormat="1" applyFont="1" applyBorder="1"/>
    <xf numFmtId="168" fontId="8" fillId="0" borderId="21" xfId="1" applyNumberFormat="1" applyFont="1" applyBorder="1"/>
    <xf numFmtId="168" fontId="6" fillId="2" borderId="18" xfId="1" applyNumberFormat="1" applyFont="1" applyFill="1" applyBorder="1" applyAlignment="1"/>
    <xf numFmtId="3" fontId="12" fillId="0" borderId="0" xfId="0" applyNumberFormat="1" applyFont="1" applyBorder="1"/>
    <xf numFmtId="168" fontId="12" fillId="0" borderId="18" xfId="1" applyNumberFormat="1" applyFont="1" applyBorder="1"/>
    <xf numFmtId="168" fontId="12" fillId="0" borderId="21" xfId="1" applyNumberFormat="1" applyFont="1" applyBorder="1" applyAlignment="1">
      <alignment horizontal="right"/>
    </xf>
    <xf numFmtId="168" fontId="12" fillId="0" borderId="18" xfId="1" applyNumberFormat="1" applyFont="1" applyBorder="1" applyAlignment="1">
      <alignment horizontal="center"/>
    </xf>
    <xf numFmtId="166" fontId="11" fillId="7" borderId="21" xfId="0" applyNumberFormat="1" applyFont="1" applyFill="1" applyBorder="1"/>
  </cellXfs>
  <cellStyles count="9">
    <cellStyle name="F2" xfId="6"/>
    <cellStyle name="Hipervínculo" xfId="5" builtinId="8"/>
    <cellStyle name="Millares" xfId="1" builtinId="3"/>
    <cellStyle name="Normal" xfId="0" builtinId="0"/>
    <cellStyle name="Normal 2" xfId="2"/>
    <cellStyle name="Normal 3" xfId="3"/>
    <cellStyle name="Normal 4" xfId="4"/>
    <cellStyle name="Normal 6 2" xfId="8"/>
    <cellStyle name="Porcentaje" xfId="7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ee_temp04/AppData/Local/Microsoft/Windows/INetCache/Content.Outlook/CWBD64T2/Estad&#237;stica/Desembarque_BOLETIN%20ENERO-MARZO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ee_temp04/AppData/Local/Microsoft/Windows/INetCache/Content.Outlook/CWBD64T2/Estad&#237;stica/VENTA%20INTERNA_BOLETIN%20ENERO-MARZO%20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4.%20Boletin%20mensual/2019/02-feb/Estad&#237;stica/VENTA%20INTERNA_BOLETIN%20ENERO-FEBRERO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_Total"/>
      <sheetName val="D_Anchoveta"/>
      <sheetName val="D_Enlatado_Lugar"/>
      <sheetName val="D_Enlatado_Especie"/>
      <sheetName val="D_Congelado_Lugar"/>
      <sheetName val="D_Congelado_Especie"/>
      <sheetName val="D_Fresco_Especie"/>
      <sheetName val="D_Curado_Especie"/>
      <sheetName val="c1_VB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4">
          <cell r="D14">
            <v>172.38</v>
          </cell>
          <cell r="E14">
            <v>102.78</v>
          </cell>
        </row>
        <row r="29">
          <cell r="D29">
            <v>1304.76</v>
          </cell>
          <cell r="E29">
            <v>1351.92</v>
          </cell>
        </row>
      </sheetData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_Total"/>
      <sheetName val="V_Mercados"/>
      <sheetName val="V_Ventanilla"/>
      <sheetName val="V_VMT"/>
      <sheetName val="V_Precios"/>
      <sheetName val="Hoja1"/>
    </sheetNames>
    <sheetDataSet>
      <sheetData sheetId="0"/>
      <sheetData sheetId="1"/>
      <sheetData sheetId="2">
        <row r="8">
          <cell r="B8" t="str">
            <v>Bonito</v>
          </cell>
          <cell r="C8">
            <v>3885</v>
          </cell>
          <cell r="D8">
            <v>1138</v>
          </cell>
          <cell r="E8">
            <v>1106</v>
          </cell>
          <cell r="F8">
            <v>1641</v>
          </cell>
        </row>
        <row r="9">
          <cell r="B9" t="str">
            <v>Caballa</v>
          </cell>
          <cell r="C9">
            <v>1049</v>
          </cell>
          <cell r="D9">
            <v>205</v>
          </cell>
          <cell r="E9">
            <v>478</v>
          </cell>
          <cell r="F9">
            <v>366</v>
          </cell>
        </row>
        <row r="10">
          <cell r="B10" t="str">
            <v>Cachema</v>
          </cell>
          <cell r="C10">
            <v>243</v>
          </cell>
          <cell r="D10">
            <v>154</v>
          </cell>
          <cell r="E10">
            <v>18</v>
          </cell>
          <cell r="F10">
            <v>71</v>
          </cell>
        </row>
        <row r="11">
          <cell r="B11" t="str">
            <v>Calamar</v>
          </cell>
          <cell r="C11">
            <v>149</v>
          </cell>
          <cell r="D11">
            <v>16</v>
          </cell>
          <cell r="E11">
            <v>46</v>
          </cell>
          <cell r="F11">
            <v>87</v>
          </cell>
        </row>
        <row r="12">
          <cell r="B12" t="str">
            <v>Cangrejo</v>
          </cell>
          <cell r="C12">
            <v>156</v>
          </cell>
          <cell r="D12">
            <v>69</v>
          </cell>
          <cell r="E12">
            <v>40</v>
          </cell>
          <cell r="F12">
            <v>47</v>
          </cell>
        </row>
        <row r="13">
          <cell r="B13" t="str">
            <v>Chiri</v>
          </cell>
          <cell r="C13">
            <v>77</v>
          </cell>
          <cell r="D13">
            <v>19</v>
          </cell>
          <cell r="E13">
            <v>40</v>
          </cell>
          <cell r="F13">
            <v>18</v>
          </cell>
        </row>
        <row r="14">
          <cell r="B14" t="str">
            <v>Choro</v>
          </cell>
          <cell r="C14">
            <v>31</v>
          </cell>
          <cell r="D14">
            <v>20</v>
          </cell>
          <cell r="E14">
            <v>5</v>
          </cell>
          <cell r="F14">
            <v>6</v>
          </cell>
        </row>
        <row r="15">
          <cell r="B15" t="str">
            <v>Jurel</v>
          </cell>
          <cell r="C15">
            <v>2641</v>
          </cell>
          <cell r="D15">
            <v>737</v>
          </cell>
          <cell r="E15">
            <v>1217</v>
          </cell>
          <cell r="F15">
            <v>687</v>
          </cell>
        </row>
        <row r="16">
          <cell r="B16" t="str">
            <v>Lisa</v>
          </cell>
          <cell r="C16">
            <v>1278</v>
          </cell>
          <cell r="D16">
            <v>407</v>
          </cell>
          <cell r="E16">
            <v>412</v>
          </cell>
          <cell r="F16">
            <v>459</v>
          </cell>
        </row>
        <row r="17">
          <cell r="B17" t="str">
            <v>Lorna</v>
          </cell>
          <cell r="C17">
            <v>270</v>
          </cell>
          <cell r="D17">
            <v>92</v>
          </cell>
          <cell r="E17">
            <v>57</v>
          </cell>
          <cell r="F17">
            <v>121</v>
          </cell>
        </row>
        <row r="18">
          <cell r="B18" t="str">
            <v>Merluza</v>
          </cell>
          <cell r="C18">
            <v>2148</v>
          </cell>
          <cell r="D18">
            <v>845</v>
          </cell>
          <cell r="E18">
            <v>501</v>
          </cell>
          <cell r="F18">
            <v>802</v>
          </cell>
        </row>
        <row r="19">
          <cell r="B19" t="str">
            <v>Pejerrey</v>
          </cell>
          <cell r="C19">
            <v>300</v>
          </cell>
          <cell r="D19">
            <v>113</v>
          </cell>
          <cell r="E19">
            <v>76</v>
          </cell>
          <cell r="F19">
            <v>111</v>
          </cell>
        </row>
        <row r="20">
          <cell r="B20" t="str">
            <v>Perico</v>
          </cell>
          <cell r="C20">
            <v>1535</v>
          </cell>
          <cell r="D20">
            <v>627</v>
          </cell>
          <cell r="E20">
            <v>556</v>
          </cell>
          <cell r="F20">
            <v>352</v>
          </cell>
        </row>
        <row r="21">
          <cell r="B21" t="str">
            <v>Pota</v>
          </cell>
          <cell r="C21">
            <v>1536</v>
          </cell>
          <cell r="D21">
            <v>514</v>
          </cell>
          <cell r="E21">
            <v>415</v>
          </cell>
          <cell r="F21">
            <v>607</v>
          </cell>
        </row>
        <row r="22">
          <cell r="B22" t="str">
            <v>Tollo</v>
          </cell>
          <cell r="C22">
            <v>23</v>
          </cell>
          <cell r="D22">
            <v>1</v>
          </cell>
          <cell r="E22" t="str">
            <v>-</v>
          </cell>
          <cell r="F22">
            <v>22</v>
          </cell>
        </row>
        <row r="23">
          <cell r="B23" t="str">
            <v>Volador</v>
          </cell>
          <cell r="C23">
            <v>0</v>
          </cell>
          <cell r="D23" t="str">
            <v>-</v>
          </cell>
          <cell r="E23" t="str">
            <v>-</v>
          </cell>
          <cell r="F23">
            <v>0</v>
          </cell>
        </row>
        <row r="24">
          <cell r="B24" t="str">
            <v>Otros</v>
          </cell>
          <cell r="C24">
            <v>2638</v>
          </cell>
          <cell r="D24">
            <v>1064</v>
          </cell>
          <cell r="E24">
            <v>651</v>
          </cell>
          <cell r="F24">
            <v>923</v>
          </cell>
        </row>
      </sheetData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_Total"/>
      <sheetName val="V_Mercados"/>
      <sheetName val="V_Ventanilla"/>
      <sheetName val="V_VMT"/>
      <sheetName val="V_Precios"/>
      <sheetName val="Hoja1"/>
    </sheetNames>
    <sheetDataSet>
      <sheetData sheetId="0"/>
      <sheetData sheetId="1"/>
      <sheetData sheetId="2"/>
      <sheetData sheetId="3">
        <row r="8">
          <cell r="B8" t="str">
            <v>Bonito</v>
          </cell>
          <cell r="C8">
            <v>2128</v>
          </cell>
          <cell r="D8">
            <v>961</v>
          </cell>
          <cell r="E8">
            <v>1167</v>
          </cell>
        </row>
        <row r="9">
          <cell r="B9" t="str">
            <v>Caballa</v>
          </cell>
          <cell r="C9">
            <v>442</v>
          </cell>
          <cell r="D9">
            <v>202</v>
          </cell>
          <cell r="E9">
            <v>240</v>
          </cell>
        </row>
        <row r="10">
          <cell r="B10" t="str">
            <v>Cachema</v>
          </cell>
          <cell r="C10">
            <v>98</v>
          </cell>
          <cell r="D10">
            <v>69</v>
          </cell>
          <cell r="E10">
            <v>29</v>
          </cell>
        </row>
        <row r="11">
          <cell r="B11" t="str">
            <v>Calamar</v>
          </cell>
          <cell r="C11">
            <v>31</v>
          </cell>
          <cell r="D11">
            <v>14</v>
          </cell>
          <cell r="E11">
            <v>17</v>
          </cell>
        </row>
        <row r="12">
          <cell r="B12" t="str">
            <v>Camotillo</v>
          </cell>
          <cell r="C12">
            <v>13</v>
          </cell>
          <cell r="D12">
            <v>7</v>
          </cell>
          <cell r="E12">
            <v>6</v>
          </cell>
        </row>
        <row r="13">
          <cell r="B13" t="str">
            <v>Chiri</v>
          </cell>
          <cell r="C13">
            <v>25</v>
          </cell>
          <cell r="D13">
            <v>11</v>
          </cell>
          <cell r="E13">
            <v>14</v>
          </cell>
        </row>
        <row r="14">
          <cell r="B14" t="str">
            <v>Choro</v>
          </cell>
          <cell r="C14">
            <v>43</v>
          </cell>
          <cell r="D14">
            <v>37</v>
          </cell>
          <cell r="E14">
            <v>6</v>
          </cell>
        </row>
        <row r="15">
          <cell r="B15" t="str">
            <v>Jurel</v>
          </cell>
          <cell r="C15">
            <v>1569</v>
          </cell>
          <cell r="D15">
            <v>702</v>
          </cell>
          <cell r="E15">
            <v>867</v>
          </cell>
        </row>
        <row r="16">
          <cell r="B16" t="str">
            <v>Langostino</v>
          </cell>
          <cell r="C16">
            <v>435</v>
          </cell>
          <cell r="D16">
            <v>232</v>
          </cell>
          <cell r="E16">
            <v>203</v>
          </cell>
        </row>
        <row r="17">
          <cell r="B17" t="str">
            <v>Lisa</v>
          </cell>
          <cell r="C17">
            <v>350</v>
          </cell>
          <cell r="D17">
            <v>153</v>
          </cell>
          <cell r="E17">
            <v>197</v>
          </cell>
        </row>
        <row r="18">
          <cell r="B18" t="str">
            <v>Lorna</v>
          </cell>
          <cell r="C18">
            <v>79</v>
          </cell>
          <cell r="D18">
            <v>40</v>
          </cell>
          <cell r="E18">
            <v>39</v>
          </cell>
        </row>
        <row r="19">
          <cell r="B19" t="str">
            <v>Merluza</v>
          </cell>
          <cell r="C19">
            <v>548</v>
          </cell>
          <cell r="D19">
            <v>316</v>
          </cell>
          <cell r="E19">
            <v>232</v>
          </cell>
        </row>
        <row r="20">
          <cell r="B20" t="str">
            <v>Perico</v>
          </cell>
          <cell r="C20">
            <v>1944</v>
          </cell>
          <cell r="D20">
            <v>1097</v>
          </cell>
          <cell r="E20">
            <v>847</v>
          </cell>
        </row>
        <row r="21">
          <cell r="B21" t="str">
            <v>Pota</v>
          </cell>
          <cell r="C21">
            <v>1310</v>
          </cell>
          <cell r="D21">
            <v>654</v>
          </cell>
          <cell r="E21">
            <v>656</v>
          </cell>
        </row>
        <row r="22">
          <cell r="B22" t="str">
            <v>Tollo</v>
          </cell>
          <cell r="C22">
            <v>3</v>
          </cell>
          <cell r="D22">
            <v>1</v>
          </cell>
          <cell r="E22">
            <v>2</v>
          </cell>
        </row>
        <row r="23">
          <cell r="B23" t="str">
            <v>Volador</v>
          </cell>
          <cell r="C23">
            <v>0</v>
          </cell>
          <cell r="D23" t="str">
            <v>-</v>
          </cell>
          <cell r="E23" t="str">
            <v>-</v>
          </cell>
        </row>
        <row r="24">
          <cell r="B24" t="str">
            <v>Otros</v>
          </cell>
          <cell r="C24">
            <v>3563</v>
          </cell>
          <cell r="D24">
            <v>1802</v>
          </cell>
          <cell r="E24">
            <v>1761</v>
          </cell>
        </row>
      </sheetData>
      <sheetData sheetId="4">
        <row r="8">
          <cell r="B8" t="str">
            <v>Bonito</v>
          </cell>
          <cell r="C8">
            <v>4.41</v>
          </cell>
          <cell r="D8">
            <v>3.47</v>
          </cell>
        </row>
        <row r="9">
          <cell r="B9" t="str">
            <v>Caballa</v>
          </cell>
          <cell r="C9">
            <v>3.9</v>
          </cell>
          <cell r="D9">
            <v>2.82</v>
          </cell>
        </row>
        <row r="10">
          <cell r="B10" t="str">
            <v>Cachema</v>
          </cell>
          <cell r="C10">
            <v>9.23</v>
          </cell>
          <cell r="D10">
            <v>9.18</v>
          </cell>
        </row>
        <row r="11">
          <cell r="B11" t="str">
            <v>Jurel</v>
          </cell>
          <cell r="C11">
            <v>4.01</v>
          </cell>
          <cell r="D11">
            <v>3.29</v>
          </cell>
        </row>
        <row r="12">
          <cell r="B12" t="str">
            <v>Lisa</v>
          </cell>
          <cell r="C12">
            <v>3.6</v>
          </cell>
          <cell r="D12">
            <v>3.41</v>
          </cell>
        </row>
        <row r="13">
          <cell r="B13" t="str">
            <v>Lorna</v>
          </cell>
          <cell r="C13">
            <v>2.75</v>
          </cell>
          <cell r="D13">
            <v>2.34</v>
          </cell>
        </row>
        <row r="14">
          <cell r="B14" t="str">
            <v>Merluza</v>
          </cell>
          <cell r="C14">
            <v>2.1</v>
          </cell>
          <cell r="D14">
            <v>2.0699999999999998</v>
          </cell>
        </row>
        <row r="15">
          <cell r="B15" t="str">
            <v>Pejerrey</v>
          </cell>
          <cell r="C15">
            <v>6.39</v>
          </cell>
          <cell r="D15">
            <v>6.6</v>
          </cell>
        </row>
        <row r="16">
          <cell r="B16" t="str">
            <v>Perico</v>
          </cell>
          <cell r="C16">
            <v>5.75</v>
          </cell>
          <cell r="D16">
            <v>5.84</v>
          </cell>
        </row>
        <row r="17">
          <cell r="B17" t="str">
            <v>Pota</v>
          </cell>
          <cell r="C17">
            <v>3.92</v>
          </cell>
          <cell r="D17">
            <v>3.32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Y34"/>
  <sheetViews>
    <sheetView showGridLines="0" tabSelected="1" zoomScale="70" zoomScaleNormal="70" workbookViewId="0">
      <selection activeCell="E26" sqref="E26"/>
    </sheetView>
  </sheetViews>
  <sheetFormatPr baseColWidth="10" defaultColWidth="9.140625" defaultRowHeight="15" x14ac:dyDescent="0.25"/>
  <cols>
    <col min="1" max="1" width="2.5703125" style="437" customWidth="1"/>
    <col min="2" max="2" width="12.5703125" style="437" customWidth="1"/>
    <col min="3" max="3" width="22.140625" style="437" bestFit="1" customWidth="1"/>
    <col min="4" max="4" width="4.140625" style="437" customWidth="1"/>
    <col min="5" max="16384" width="9.140625" style="437"/>
  </cols>
  <sheetData>
    <row r="1" spans="2:25" ht="15.75" customHeight="1" x14ac:dyDescent="0.25"/>
    <row r="2" spans="2:25" ht="21" customHeight="1" x14ac:dyDescent="0.25">
      <c r="B2" s="599" t="s">
        <v>279</v>
      </c>
      <c r="C2" s="599"/>
      <c r="D2" s="599"/>
      <c r="E2" s="599"/>
      <c r="F2" s="599"/>
      <c r="G2" s="599"/>
      <c r="H2" s="599"/>
      <c r="I2" s="599"/>
      <c r="J2" s="599"/>
      <c r="K2" s="599"/>
      <c r="L2" s="599"/>
      <c r="M2" s="599"/>
      <c r="N2" s="599"/>
      <c r="O2" s="599"/>
      <c r="P2" s="599"/>
      <c r="Q2" s="599"/>
      <c r="R2" s="599"/>
      <c r="S2" s="599"/>
      <c r="T2" s="599"/>
      <c r="U2" s="599"/>
    </row>
    <row r="3" spans="2:25" ht="21" customHeight="1" x14ac:dyDescent="0.25">
      <c r="B3" s="439"/>
      <c r="C3" s="439"/>
      <c r="D3" s="439"/>
      <c r="E3" s="439"/>
      <c r="F3" s="439"/>
      <c r="G3" s="439"/>
      <c r="H3" s="439"/>
      <c r="I3" s="439"/>
      <c r="J3" s="439"/>
      <c r="K3" s="439"/>
      <c r="L3" s="439"/>
      <c r="M3" s="439"/>
      <c r="N3" s="439"/>
      <c r="O3" s="439"/>
      <c r="P3" s="439"/>
      <c r="Q3" s="439"/>
      <c r="R3" s="439"/>
      <c r="S3" s="439"/>
      <c r="T3" s="439"/>
      <c r="U3" s="439"/>
    </row>
    <row r="4" spans="2:25" x14ac:dyDescent="0.25">
      <c r="B4" s="438"/>
      <c r="C4" s="438"/>
      <c r="D4" s="438"/>
      <c r="E4" s="438"/>
      <c r="F4" s="438"/>
      <c r="G4" s="438"/>
      <c r="H4" s="438"/>
      <c r="I4" s="438"/>
    </row>
    <row r="5" spans="2:25" ht="31.5" customHeight="1" x14ac:dyDescent="0.25">
      <c r="B5" s="450" t="s">
        <v>266</v>
      </c>
      <c r="C5" s="451" t="s">
        <v>199</v>
      </c>
      <c r="D5" s="451"/>
      <c r="E5" s="451" t="s">
        <v>194</v>
      </c>
      <c r="F5" s="454"/>
      <c r="G5" s="454"/>
      <c r="H5" s="455"/>
      <c r="I5" s="455"/>
      <c r="J5" s="455"/>
      <c r="K5" s="455"/>
      <c r="L5" s="455"/>
      <c r="M5" s="455"/>
      <c r="N5" s="455"/>
      <c r="O5" s="455"/>
      <c r="P5" s="455"/>
      <c r="Q5" s="455"/>
      <c r="R5" s="455"/>
      <c r="S5" s="455"/>
      <c r="T5" s="455"/>
      <c r="U5" s="455"/>
      <c r="V5" s="455"/>
      <c r="W5" s="455"/>
      <c r="X5" s="455"/>
      <c r="Y5" s="456"/>
    </row>
    <row r="6" spans="2:25" x14ac:dyDescent="0.25">
      <c r="B6" s="440" t="s">
        <v>172</v>
      </c>
      <c r="C6" s="441" t="str">
        <f>'Cdr 1 '!A5</f>
        <v>(En Miles TM)</v>
      </c>
      <c r="D6" s="442"/>
      <c r="E6" s="441" t="str">
        <f>'Cdr 1 '!A4</f>
        <v>DESEMBARQUE DE RECURSOS HIDROBIOLÓGICOS MARÍTIMOS Y CONTINENTALES SEGÚN UTILIZACIÓN</v>
      </c>
      <c r="F6" s="443"/>
      <c r="G6" s="443"/>
      <c r="H6" s="443"/>
      <c r="I6" s="443"/>
      <c r="J6" s="443"/>
      <c r="K6" s="443"/>
      <c r="L6" s="443"/>
      <c r="M6" s="443"/>
      <c r="N6" s="443"/>
      <c r="O6" s="443"/>
      <c r="P6" s="443"/>
      <c r="Q6" s="443"/>
      <c r="R6" s="443"/>
      <c r="S6" s="443"/>
      <c r="T6" s="443"/>
      <c r="U6" s="443"/>
      <c r="V6" s="443"/>
      <c r="W6" s="443"/>
      <c r="X6" s="443"/>
      <c r="Y6" s="444"/>
    </row>
    <row r="7" spans="2:25" x14ac:dyDescent="0.25">
      <c r="B7" s="440" t="s">
        <v>173</v>
      </c>
      <c r="C7" s="441" t="str">
        <f>'Cdr 2'!A5</f>
        <v>(En TM)</v>
      </c>
      <c r="D7" s="442"/>
      <c r="E7" s="441" t="str">
        <f>'Cdr 2'!A4</f>
        <v>DESEMBARQUE DE RECURSOS HIDROBIOLÓGICOS PARA ENLATADO SEGÚN ESPECIE</v>
      </c>
      <c r="F7" s="443"/>
      <c r="G7" s="443"/>
      <c r="H7" s="443"/>
      <c r="I7" s="443"/>
      <c r="J7" s="443"/>
      <c r="K7" s="443"/>
      <c r="L7" s="443"/>
      <c r="M7" s="443"/>
      <c r="N7" s="443"/>
      <c r="O7" s="443"/>
      <c r="P7" s="443"/>
      <c r="Q7" s="443"/>
      <c r="R7" s="443"/>
      <c r="S7" s="443"/>
      <c r="T7" s="443"/>
      <c r="U7" s="443"/>
      <c r="V7" s="443"/>
      <c r="W7" s="443"/>
      <c r="X7" s="443"/>
      <c r="Y7" s="444"/>
    </row>
    <row r="8" spans="2:25" x14ac:dyDescent="0.25">
      <c r="B8" s="440" t="s">
        <v>174</v>
      </c>
      <c r="C8" s="441" t="str">
        <f>'Cdr3'!A5</f>
        <v>(En TM)</v>
      </c>
      <c r="D8" s="442"/>
      <c r="E8" s="441" t="str">
        <f>'Cdr3'!A4</f>
        <v>DESEMBARQUE DE RECURSOS HIDROBIOLÓGICOS PARA CONGELADO SEGÚN ESPECIE</v>
      </c>
      <c r="F8" s="443"/>
      <c r="G8" s="443"/>
      <c r="H8" s="443"/>
      <c r="I8" s="443"/>
      <c r="J8" s="443"/>
      <c r="K8" s="443"/>
      <c r="L8" s="443"/>
      <c r="M8" s="443"/>
      <c r="N8" s="443"/>
      <c r="O8" s="443"/>
      <c r="P8" s="443"/>
      <c r="Q8" s="443"/>
      <c r="R8" s="443"/>
      <c r="S8" s="443"/>
      <c r="T8" s="443"/>
      <c r="U8" s="443"/>
      <c r="V8" s="443"/>
      <c r="W8" s="443"/>
      <c r="X8" s="443"/>
      <c r="Y8" s="444"/>
    </row>
    <row r="9" spans="2:25" x14ac:dyDescent="0.25">
      <c r="B9" s="440" t="s">
        <v>175</v>
      </c>
      <c r="C9" s="441" t="str">
        <f>'Cdr4'!A5</f>
        <v>(En TM)</v>
      </c>
      <c r="D9" s="442"/>
      <c r="E9" s="441" t="str">
        <f>'Cdr4'!A4</f>
        <v>DESEMBARQUE DE RECURSOS HIDROBIOLÓGICOS PARA CURADO SEGÚN ESPECIE</v>
      </c>
      <c r="F9" s="443"/>
      <c r="G9" s="443"/>
      <c r="H9" s="443"/>
      <c r="I9" s="443"/>
      <c r="J9" s="443"/>
      <c r="K9" s="443"/>
      <c r="L9" s="443"/>
      <c r="M9" s="443"/>
      <c r="N9" s="443"/>
      <c r="O9" s="443"/>
      <c r="P9" s="443"/>
      <c r="Q9" s="443"/>
      <c r="R9" s="443"/>
      <c r="S9" s="443"/>
      <c r="T9" s="443"/>
      <c r="U9" s="443"/>
      <c r="V9" s="443"/>
      <c r="W9" s="443"/>
      <c r="X9" s="443"/>
      <c r="Y9" s="444"/>
    </row>
    <row r="10" spans="2:25" x14ac:dyDescent="0.25">
      <c r="B10" s="440" t="s">
        <v>176</v>
      </c>
      <c r="C10" s="441" t="str">
        <f>'Cdr5'!A5</f>
        <v>(En TM)</v>
      </c>
      <c r="D10" s="442"/>
      <c r="E10" s="441" t="str">
        <f>'Cdr5'!A4</f>
        <v>DESEMBARQUE DE RECURSOS HIDROBIOLÓGICOS PARA FRESCO SEGÚN ESPECIE</v>
      </c>
      <c r="F10" s="443"/>
      <c r="G10" s="443"/>
      <c r="H10" s="443"/>
      <c r="I10" s="443"/>
      <c r="J10" s="443"/>
      <c r="K10" s="443"/>
      <c r="L10" s="443"/>
      <c r="M10" s="443"/>
      <c r="N10" s="443"/>
      <c r="O10" s="443"/>
      <c r="P10" s="443"/>
      <c r="Q10" s="443"/>
      <c r="R10" s="443"/>
      <c r="S10" s="443"/>
      <c r="T10" s="443"/>
      <c r="U10" s="443"/>
      <c r="V10" s="443"/>
      <c r="W10" s="443"/>
      <c r="X10" s="443"/>
      <c r="Y10" s="444"/>
    </row>
    <row r="11" spans="2:25" x14ac:dyDescent="0.25">
      <c r="B11" s="440" t="s">
        <v>177</v>
      </c>
      <c r="C11" s="441" t="str">
        <f>'Cdr6'!A5</f>
        <v>(En TM)</v>
      </c>
      <c r="D11" s="442"/>
      <c r="E11" s="441" t="str">
        <f>'Cdr6'!A4</f>
        <v>DESEMBARQUE DE RECURSOS HIDROBIOLÓGICOS PARA ENLATADO SEGÚN LUGAR DE PROCESAMIENTO</v>
      </c>
      <c r="F11" s="443"/>
      <c r="G11" s="443"/>
      <c r="H11" s="443"/>
      <c r="I11" s="443"/>
      <c r="J11" s="443"/>
      <c r="K11" s="443"/>
      <c r="L11" s="443"/>
      <c r="M11" s="443"/>
      <c r="N11" s="443"/>
      <c r="O11" s="443"/>
      <c r="P11" s="443"/>
      <c r="Q11" s="443"/>
      <c r="R11" s="443"/>
      <c r="S11" s="443"/>
      <c r="T11" s="443"/>
      <c r="U11" s="443"/>
      <c r="V11" s="443"/>
      <c r="W11" s="443"/>
      <c r="X11" s="443"/>
      <c r="Y11" s="444"/>
    </row>
    <row r="12" spans="2:25" x14ac:dyDescent="0.25">
      <c r="B12" s="440" t="s">
        <v>178</v>
      </c>
      <c r="C12" s="441" t="str">
        <f>'Cdr7'!A5</f>
        <v>(En TM)</v>
      </c>
      <c r="D12" s="442"/>
      <c r="E12" s="441" t="str">
        <f>'Cdr7'!A4</f>
        <v>DESEMBARQUE DE RECURSOS HIDROBIOLÓGICOS PARA CONGELADO SEGÚN LUGAR DE PROCEDENCIA</v>
      </c>
      <c r="F12" s="443"/>
      <c r="G12" s="443"/>
      <c r="H12" s="443"/>
      <c r="I12" s="443"/>
      <c r="J12" s="443"/>
      <c r="K12" s="443"/>
      <c r="L12" s="443"/>
      <c r="M12" s="443"/>
      <c r="N12" s="443"/>
      <c r="O12" s="443"/>
      <c r="P12" s="443"/>
      <c r="Q12" s="443"/>
      <c r="R12" s="443"/>
      <c r="S12" s="443"/>
      <c r="T12" s="443"/>
      <c r="U12" s="443"/>
      <c r="V12" s="443"/>
      <c r="W12" s="443"/>
      <c r="X12" s="443"/>
      <c r="Y12" s="444"/>
    </row>
    <row r="13" spans="2:25" x14ac:dyDescent="0.25">
      <c r="B13" s="440" t="s">
        <v>179</v>
      </c>
      <c r="C13" s="441" t="str">
        <f>'Cdr8'!A5</f>
        <v>(En TM)</v>
      </c>
      <c r="D13" s="442"/>
      <c r="E13" s="441" t="str">
        <f>'Cdr8'!A4</f>
        <v>DESEMBARQUE DE ANCHOVETA PARA HARINA SEGÚN LUGAR DE PROCEDENCIA</v>
      </c>
      <c r="F13" s="443"/>
      <c r="G13" s="443"/>
      <c r="H13" s="443"/>
      <c r="I13" s="443"/>
      <c r="J13" s="443"/>
      <c r="K13" s="443"/>
      <c r="L13" s="443"/>
      <c r="M13" s="443"/>
      <c r="N13" s="443"/>
      <c r="O13" s="443"/>
      <c r="P13" s="443"/>
      <c r="Q13" s="443"/>
      <c r="R13" s="443"/>
      <c r="S13" s="443"/>
      <c r="T13" s="443"/>
      <c r="U13" s="443"/>
      <c r="V13" s="443"/>
      <c r="W13" s="443"/>
      <c r="X13" s="443"/>
      <c r="Y13" s="444"/>
    </row>
    <row r="14" spans="2:25" x14ac:dyDescent="0.25">
      <c r="B14" s="440" t="s">
        <v>180</v>
      </c>
      <c r="C14" s="441" t="str">
        <f>'Cdr9'!A5</f>
        <v>(Soles constantes 2007)</v>
      </c>
      <c r="D14" s="442"/>
      <c r="E14" s="441" t="str">
        <f>'Cdr9'!A4</f>
        <v>VALOR BRUTO DEL DESEMBARQUE DE RECURSOS HIDROBIOLOGICOS SEGÚN UTILIZACION</v>
      </c>
      <c r="F14" s="443"/>
      <c r="G14" s="443"/>
      <c r="H14" s="443"/>
      <c r="I14" s="443"/>
      <c r="J14" s="443"/>
      <c r="K14" s="443"/>
      <c r="L14" s="443"/>
      <c r="M14" s="443"/>
      <c r="N14" s="443"/>
      <c r="O14" s="443"/>
      <c r="P14" s="443"/>
      <c r="Q14" s="443"/>
      <c r="R14" s="443"/>
      <c r="S14" s="443"/>
      <c r="T14" s="443"/>
      <c r="U14" s="443"/>
      <c r="V14" s="443"/>
      <c r="W14" s="443"/>
      <c r="X14" s="443"/>
      <c r="Y14" s="444"/>
    </row>
    <row r="15" spans="2:25" x14ac:dyDescent="0.25">
      <c r="B15" s="440"/>
      <c r="C15" s="441"/>
      <c r="D15" s="442"/>
      <c r="E15" s="441"/>
      <c r="F15" s="443"/>
      <c r="G15" s="443"/>
      <c r="H15" s="443"/>
      <c r="I15" s="443"/>
      <c r="J15" s="443"/>
      <c r="K15" s="443"/>
      <c r="L15" s="443"/>
      <c r="M15" s="443"/>
      <c r="N15" s="443"/>
      <c r="O15" s="443"/>
      <c r="P15" s="443"/>
      <c r="Q15" s="443"/>
      <c r="R15" s="443"/>
      <c r="S15" s="443"/>
      <c r="T15" s="443"/>
      <c r="U15" s="443"/>
      <c r="V15" s="443"/>
      <c r="W15" s="443"/>
      <c r="X15" s="443"/>
      <c r="Y15" s="444"/>
    </row>
    <row r="16" spans="2:25" ht="30.75" customHeight="1" x14ac:dyDescent="0.25">
      <c r="B16" s="457"/>
      <c r="C16" s="458"/>
      <c r="D16" s="459"/>
      <c r="E16" s="451" t="s">
        <v>195</v>
      </c>
      <c r="F16" s="452"/>
      <c r="G16" s="452"/>
      <c r="H16" s="452"/>
      <c r="I16" s="452"/>
      <c r="J16" s="452"/>
      <c r="K16" s="452"/>
      <c r="L16" s="452"/>
      <c r="M16" s="452"/>
      <c r="N16" s="452"/>
      <c r="O16" s="452"/>
      <c r="P16" s="452"/>
      <c r="Q16" s="452"/>
      <c r="R16" s="452"/>
      <c r="S16" s="452"/>
      <c r="T16" s="452"/>
      <c r="U16" s="452"/>
      <c r="V16" s="452"/>
      <c r="W16" s="452"/>
      <c r="X16" s="452"/>
      <c r="Y16" s="453"/>
    </row>
    <row r="17" spans="2:25" x14ac:dyDescent="0.25">
      <c r="B17" s="440" t="s">
        <v>181</v>
      </c>
      <c r="C17" s="441" t="str">
        <f>'Cdr10'!A6</f>
        <v>(En Miles TMB)</v>
      </c>
      <c r="D17" s="442"/>
      <c r="E17" s="441" t="str">
        <f>'Cdr10'!A5</f>
        <v>PROCESAMIENTO DE RECURSOS HIDROBIOLÓGICOS MARÍTIMOS Y CONTINENTALES SEGÚN UTILIZACIÓN</v>
      </c>
      <c r="F17" s="443"/>
      <c r="G17" s="443"/>
      <c r="H17" s="443"/>
      <c r="I17" s="443"/>
      <c r="J17" s="443"/>
      <c r="K17" s="443"/>
      <c r="L17" s="443"/>
      <c r="M17" s="443"/>
      <c r="N17" s="443"/>
      <c r="O17" s="443"/>
      <c r="P17" s="443"/>
      <c r="Q17" s="443"/>
      <c r="R17" s="443"/>
      <c r="S17" s="443"/>
      <c r="T17" s="443"/>
      <c r="U17" s="443"/>
      <c r="V17" s="443"/>
      <c r="W17" s="443"/>
      <c r="X17" s="443"/>
      <c r="Y17" s="444"/>
    </row>
    <row r="18" spans="2:25" x14ac:dyDescent="0.25">
      <c r="B18" s="440" t="s">
        <v>182</v>
      </c>
      <c r="C18" s="441" t="str">
        <f>'Crd11'!A5</f>
        <v>(En TMB)</v>
      </c>
      <c r="D18" s="442"/>
      <c r="E18" s="441" t="str">
        <f>'Crd11'!A4</f>
        <v>PRODUCCIÓN DE HARINA DE PESCADO SEGÚN LUGAR DE PROCESAMIENTO</v>
      </c>
      <c r="F18" s="443"/>
      <c r="G18" s="443"/>
      <c r="H18" s="443"/>
      <c r="I18" s="443"/>
      <c r="J18" s="443"/>
      <c r="K18" s="443"/>
      <c r="L18" s="443"/>
      <c r="M18" s="443"/>
      <c r="N18" s="443"/>
      <c r="O18" s="443"/>
      <c r="P18" s="443"/>
      <c r="Q18" s="443"/>
      <c r="R18" s="443"/>
      <c r="S18" s="443"/>
      <c r="T18" s="443"/>
      <c r="U18" s="443"/>
      <c r="V18" s="443"/>
      <c r="W18" s="443"/>
      <c r="X18" s="443"/>
      <c r="Y18" s="444"/>
    </row>
    <row r="19" spans="2:25" x14ac:dyDescent="0.25">
      <c r="B19" s="440" t="s">
        <v>183</v>
      </c>
      <c r="C19" s="441" t="str">
        <f>'Cdr12'!A5</f>
        <v>(En TMB)</v>
      </c>
      <c r="D19" s="442"/>
      <c r="E19" s="441" t="str">
        <f>'Cdr12'!A4</f>
        <v>PRODUCCIÓN DE ACEITE CRUDO DE PESCADO SEGÚN LUGAR DE PROCESAMIENTO</v>
      </c>
      <c r="F19" s="443"/>
      <c r="G19" s="443"/>
      <c r="H19" s="443"/>
      <c r="I19" s="443"/>
      <c r="J19" s="443"/>
      <c r="K19" s="443"/>
      <c r="L19" s="443"/>
      <c r="M19" s="443"/>
      <c r="N19" s="443"/>
      <c r="O19" s="443"/>
      <c r="P19" s="443"/>
      <c r="Q19" s="443"/>
      <c r="R19" s="443"/>
      <c r="S19" s="443"/>
      <c r="T19" s="443"/>
      <c r="U19" s="443"/>
      <c r="V19" s="443"/>
      <c r="W19" s="443"/>
      <c r="X19" s="443"/>
      <c r="Y19" s="444"/>
    </row>
    <row r="20" spans="2:25" x14ac:dyDescent="0.25">
      <c r="B20" s="440" t="s">
        <v>184</v>
      </c>
      <c r="C20" s="441" t="str">
        <f>'Cdr13'!A5</f>
        <v>(En TMB)</v>
      </c>
      <c r="D20" s="442"/>
      <c r="E20" s="441" t="str">
        <f>'Cdr13'!A4</f>
        <v>PRODUCCIÓN DE RECURSOS HIDROBIOLÓGICOS ENLATADOS SEGÚN LUGAR DE PROCESAMIENTO</v>
      </c>
      <c r="F20" s="443"/>
      <c r="G20" s="443"/>
      <c r="H20" s="443"/>
      <c r="I20" s="443"/>
      <c r="J20" s="443"/>
      <c r="K20" s="443"/>
      <c r="L20" s="443"/>
      <c r="M20" s="443"/>
      <c r="N20" s="443"/>
      <c r="O20" s="443"/>
      <c r="P20" s="443"/>
      <c r="Q20" s="443"/>
      <c r="R20" s="443"/>
      <c r="S20" s="443"/>
      <c r="T20" s="443"/>
      <c r="U20" s="443"/>
      <c r="V20" s="443"/>
      <c r="W20" s="443"/>
      <c r="X20" s="443"/>
      <c r="Y20" s="444"/>
    </row>
    <row r="21" spans="2:25" x14ac:dyDescent="0.25">
      <c r="B21" s="440" t="s">
        <v>185</v>
      </c>
      <c r="C21" s="441" t="str">
        <f>'Cdr14'!A5</f>
        <v>(En TMB)</v>
      </c>
      <c r="D21" s="442"/>
      <c r="E21" s="441" t="str">
        <f>'Cdr14'!A4</f>
        <v>PRODUCCIÓN DE CONGELADO DE RECURSOS HIDROBIOLÓGICOS SEGÚN LUGAR DE PROCESAMIENTO</v>
      </c>
      <c r="F21" s="443"/>
      <c r="G21" s="443"/>
      <c r="H21" s="443"/>
      <c r="I21" s="443"/>
      <c r="J21" s="443"/>
      <c r="K21" s="443"/>
      <c r="L21" s="443"/>
      <c r="M21" s="443"/>
      <c r="N21" s="443"/>
      <c r="O21" s="443"/>
      <c r="P21" s="443"/>
      <c r="Q21" s="443"/>
      <c r="R21" s="443"/>
      <c r="S21" s="443"/>
      <c r="T21" s="443"/>
      <c r="U21" s="443"/>
      <c r="V21" s="443"/>
      <c r="W21" s="443"/>
      <c r="X21" s="443"/>
      <c r="Y21" s="444"/>
    </row>
    <row r="22" spans="2:25" x14ac:dyDescent="0.25">
      <c r="B22" s="440"/>
      <c r="C22" s="441"/>
      <c r="D22" s="442"/>
      <c r="E22" s="441"/>
      <c r="F22" s="443"/>
      <c r="G22" s="443"/>
      <c r="H22" s="443"/>
      <c r="I22" s="443"/>
      <c r="J22" s="443"/>
      <c r="K22" s="443"/>
      <c r="L22" s="443"/>
      <c r="M22" s="443"/>
      <c r="N22" s="443"/>
      <c r="O22" s="443"/>
      <c r="P22" s="443"/>
      <c r="Q22" s="443"/>
      <c r="R22" s="443"/>
      <c r="S22" s="443"/>
      <c r="T22" s="443"/>
      <c r="U22" s="443"/>
      <c r="V22" s="443"/>
      <c r="W22" s="443"/>
      <c r="X22" s="443"/>
      <c r="Y22" s="444"/>
    </row>
    <row r="23" spans="2:25" ht="30.75" customHeight="1" x14ac:dyDescent="0.25">
      <c r="B23" s="457"/>
      <c r="C23" s="458"/>
      <c r="D23" s="459"/>
      <c r="E23" s="451" t="s">
        <v>196</v>
      </c>
      <c r="F23" s="452"/>
      <c r="G23" s="452"/>
      <c r="H23" s="452"/>
      <c r="I23" s="452"/>
      <c r="J23" s="452"/>
      <c r="K23" s="452"/>
      <c r="L23" s="452"/>
      <c r="M23" s="452"/>
      <c r="N23" s="452"/>
      <c r="O23" s="452"/>
      <c r="P23" s="452"/>
      <c r="Q23" s="452"/>
      <c r="R23" s="452"/>
      <c r="S23" s="452"/>
      <c r="T23" s="452"/>
      <c r="U23" s="452"/>
      <c r="V23" s="452"/>
      <c r="W23" s="452"/>
      <c r="X23" s="452"/>
      <c r="Y23" s="453"/>
    </row>
    <row r="24" spans="2:25" x14ac:dyDescent="0.25">
      <c r="B24" s="440" t="s">
        <v>186</v>
      </c>
      <c r="C24" s="441" t="str">
        <f>'Cdr15'!A5</f>
        <v>(En Miles TMB)</v>
      </c>
      <c r="D24" s="442"/>
      <c r="E24" s="441" t="str">
        <f>'Cdr15'!A4</f>
        <v>VENTA INTERNA DE PRODUCTOS HIDROBIOLÓGICOS MARÍTIMOS Y CONTINENTALES SEGÚN UTILIZACIÓN</v>
      </c>
      <c r="F24" s="443"/>
      <c r="G24" s="443"/>
      <c r="H24" s="443"/>
      <c r="I24" s="443"/>
      <c r="J24" s="443"/>
      <c r="K24" s="443"/>
      <c r="L24" s="443"/>
      <c r="M24" s="443"/>
      <c r="N24" s="443"/>
      <c r="O24" s="443"/>
      <c r="P24" s="443"/>
      <c r="Q24" s="443"/>
      <c r="R24" s="443"/>
      <c r="S24" s="443"/>
      <c r="T24" s="443"/>
      <c r="U24" s="443"/>
      <c r="V24" s="443"/>
      <c r="W24" s="443"/>
      <c r="X24" s="443"/>
      <c r="Y24" s="444"/>
    </row>
    <row r="25" spans="2:25" x14ac:dyDescent="0.25">
      <c r="B25" s="440" t="s">
        <v>187</v>
      </c>
      <c r="C25" s="441" t="str">
        <f>'Cdr16'!A5</f>
        <v>(En TMB)</v>
      </c>
      <c r="D25" s="442"/>
      <c r="E25" s="441" t="str">
        <f>'Cdr16'!A4</f>
        <v>INGRESO DE RECURSOS HIDROBIOLÓGICOS A LOS MERCADOS MAYORISTAS PESQUEROS DE LIMA Y CALLAO</v>
      </c>
      <c r="F25" s="443"/>
      <c r="G25" s="443"/>
      <c r="H25" s="443"/>
      <c r="I25" s="443"/>
      <c r="J25" s="443"/>
      <c r="K25" s="443"/>
      <c r="L25" s="443"/>
      <c r="M25" s="443"/>
      <c r="N25" s="443"/>
      <c r="O25" s="443"/>
      <c r="P25" s="443"/>
      <c r="Q25" s="443"/>
      <c r="R25" s="443"/>
      <c r="S25" s="443"/>
      <c r="T25" s="443"/>
      <c r="U25" s="443"/>
      <c r="V25" s="443"/>
      <c r="W25" s="443"/>
      <c r="X25" s="443"/>
      <c r="Y25" s="444"/>
    </row>
    <row r="26" spans="2:25" x14ac:dyDescent="0.25">
      <c r="B26" s="440" t="s">
        <v>188</v>
      </c>
      <c r="C26" s="441" t="str">
        <f>'Cdr17'!A5</f>
        <v>(En TMB)</v>
      </c>
      <c r="D26" s="442"/>
      <c r="E26" s="441" t="str">
        <f>'Cdr17'!A4</f>
        <v>INGRESO DE LOS PRINCIPALES RECURSOS HIDROBIOLÓGICOS AL MERCADO MAYORISTA PESQUERO DE VENTANILLA</v>
      </c>
      <c r="F26" s="443"/>
      <c r="G26" s="443"/>
      <c r="H26" s="443"/>
      <c r="I26" s="443"/>
      <c r="J26" s="443"/>
      <c r="K26" s="443"/>
      <c r="L26" s="443"/>
      <c r="M26" s="443"/>
      <c r="N26" s="443"/>
      <c r="O26" s="443"/>
      <c r="P26" s="443"/>
      <c r="Q26" s="443"/>
      <c r="R26" s="443"/>
      <c r="S26" s="443"/>
      <c r="T26" s="443"/>
      <c r="U26" s="443"/>
      <c r="V26" s="443"/>
      <c r="W26" s="443"/>
      <c r="X26" s="443"/>
      <c r="Y26" s="444"/>
    </row>
    <row r="27" spans="2:25" x14ac:dyDescent="0.25">
      <c r="B27" s="440" t="s">
        <v>189</v>
      </c>
      <c r="C27" s="441" t="str">
        <f>'Cdr18'!A5</f>
        <v>(En TMB)</v>
      </c>
      <c r="D27" s="442"/>
      <c r="E27" s="441" t="str">
        <f>'Cdr18'!A4</f>
        <v>INGRESO DE LOS PRINCIPALES RECURSOS HIDROBIOLÓGICOS AL MERCADO MAYORISTA PESQUERO DE VILLA MARIA DEL TRIUNFO</v>
      </c>
      <c r="F27" s="443"/>
      <c r="G27" s="443"/>
      <c r="H27" s="443"/>
      <c r="I27" s="443"/>
      <c r="J27" s="443"/>
      <c r="K27" s="443"/>
      <c r="L27" s="443"/>
      <c r="M27" s="443"/>
      <c r="N27" s="443"/>
      <c r="O27" s="443"/>
      <c r="P27" s="443"/>
      <c r="Q27" s="443"/>
      <c r="R27" s="443"/>
      <c r="S27" s="443"/>
      <c r="T27" s="443"/>
      <c r="U27" s="443"/>
      <c r="V27" s="443"/>
      <c r="W27" s="443"/>
      <c r="X27" s="443"/>
      <c r="Y27" s="444"/>
    </row>
    <row r="28" spans="2:25" x14ac:dyDescent="0.25">
      <c r="B28" s="440" t="s">
        <v>190</v>
      </c>
      <c r="C28" s="441" t="str">
        <f>'Cdr19'!A5</f>
        <v>(En Soles x Kilo)</v>
      </c>
      <c r="D28" s="442"/>
      <c r="E28" s="441" t="str">
        <f>'Cdr19'!A4</f>
        <v>PRECIO PROMEDIO DE LOS PESCADOS DE MAYOR CONSUMO POPULAR COMERCIALIZADOS EN LOS MERCADOS MAYORISTAS PESQUEROS DE VENTANILLA Y VILLA MARIA DEL TRIUNFO</v>
      </c>
      <c r="F28" s="443"/>
      <c r="G28" s="443"/>
      <c r="H28" s="443"/>
      <c r="I28" s="443"/>
      <c r="J28" s="443"/>
      <c r="K28" s="443"/>
      <c r="L28" s="443"/>
      <c r="M28" s="443"/>
      <c r="N28" s="443"/>
      <c r="O28" s="443"/>
      <c r="P28" s="443"/>
      <c r="Q28" s="443"/>
      <c r="R28" s="443"/>
      <c r="S28" s="443"/>
      <c r="T28" s="443"/>
      <c r="U28" s="443"/>
      <c r="V28" s="443"/>
      <c r="W28" s="443"/>
      <c r="X28" s="443"/>
      <c r="Y28" s="444"/>
    </row>
    <row r="29" spans="2:25" x14ac:dyDescent="0.25">
      <c r="B29" s="440"/>
      <c r="C29" s="441"/>
      <c r="D29" s="442"/>
      <c r="E29" s="441"/>
      <c r="F29" s="443"/>
      <c r="G29" s="443"/>
      <c r="H29" s="443"/>
      <c r="I29" s="443"/>
      <c r="J29" s="443"/>
      <c r="K29" s="443"/>
      <c r="L29" s="443"/>
      <c r="M29" s="443"/>
      <c r="N29" s="443"/>
      <c r="O29" s="443"/>
      <c r="P29" s="443"/>
      <c r="Q29" s="443"/>
      <c r="R29" s="443"/>
      <c r="S29" s="443"/>
      <c r="T29" s="443"/>
      <c r="U29" s="443"/>
      <c r="V29" s="443"/>
      <c r="W29" s="443"/>
      <c r="X29" s="443"/>
      <c r="Y29" s="444"/>
    </row>
    <row r="30" spans="2:25" ht="30.75" customHeight="1" x14ac:dyDescent="0.25">
      <c r="B30" s="457"/>
      <c r="C30" s="458"/>
      <c r="D30" s="459"/>
      <c r="E30" s="451" t="s">
        <v>197</v>
      </c>
      <c r="F30" s="452"/>
      <c r="G30" s="452"/>
      <c r="H30" s="452"/>
      <c r="I30" s="452"/>
      <c r="J30" s="452"/>
      <c r="K30" s="452"/>
      <c r="L30" s="452"/>
      <c r="M30" s="452"/>
      <c r="N30" s="452"/>
      <c r="O30" s="452"/>
      <c r="P30" s="452"/>
      <c r="Q30" s="452"/>
      <c r="R30" s="452"/>
      <c r="S30" s="452"/>
      <c r="T30" s="452"/>
      <c r="U30" s="452"/>
      <c r="V30" s="452"/>
      <c r="W30" s="452"/>
      <c r="X30" s="452"/>
      <c r="Y30" s="453"/>
    </row>
    <row r="31" spans="2:25" x14ac:dyDescent="0.25">
      <c r="B31" s="440" t="s">
        <v>191</v>
      </c>
      <c r="C31" s="441" t="str">
        <f>'Cdr20 '!A5</f>
        <v>(En Miles TMB)</v>
      </c>
      <c r="D31" s="442"/>
      <c r="E31" s="441" t="str">
        <f>'Cdr20 '!A4</f>
        <v>EXPORTACIÓN DE PRODUCTOS HIDROBIOLÓGICOS MARÍTIMOS Y CONTINENTALES SEGÚN UTILIZACIÓN</v>
      </c>
      <c r="F31" s="443"/>
      <c r="G31" s="443"/>
      <c r="H31" s="443"/>
      <c r="I31" s="443"/>
      <c r="J31" s="443"/>
      <c r="K31" s="443"/>
      <c r="L31" s="443"/>
      <c r="M31" s="443"/>
      <c r="N31" s="443"/>
      <c r="O31" s="443"/>
      <c r="P31" s="443"/>
      <c r="Q31" s="443"/>
      <c r="R31" s="443"/>
      <c r="S31" s="443"/>
      <c r="T31" s="443"/>
      <c r="U31" s="443"/>
      <c r="V31" s="443"/>
      <c r="W31" s="443"/>
      <c r="X31" s="443"/>
      <c r="Y31" s="444"/>
    </row>
    <row r="32" spans="2:25" x14ac:dyDescent="0.25">
      <c r="B32" s="440" t="s">
        <v>209</v>
      </c>
      <c r="C32" s="441" t="str">
        <f>'Cdr21'!A5</f>
        <v>(En Millones US$ FOB)</v>
      </c>
      <c r="D32" s="442"/>
      <c r="E32" s="441" t="str">
        <f>'Cdr21'!A4</f>
        <v>EXPORTACIÓN DE PRODUCTOS HIDROBIOLÓGICOS MARÍTIMOS Y CONTINENTALES SEGÚN UTILIZACIÓN</v>
      </c>
      <c r="F32" s="443"/>
      <c r="G32" s="443"/>
      <c r="H32" s="443"/>
      <c r="I32" s="443"/>
      <c r="J32" s="443"/>
      <c r="K32" s="443"/>
      <c r="L32" s="443"/>
      <c r="M32" s="443"/>
      <c r="N32" s="443"/>
      <c r="O32" s="443"/>
      <c r="P32" s="443"/>
      <c r="Q32" s="443"/>
      <c r="R32" s="443"/>
      <c r="S32" s="443"/>
      <c r="T32" s="443"/>
      <c r="U32" s="443"/>
      <c r="V32" s="443"/>
      <c r="W32" s="443"/>
      <c r="X32" s="443"/>
      <c r="Y32" s="444"/>
    </row>
    <row r="33" spans="2:25" x14ac:dyDescent="0.25">
      <c r="B33" s="440" t="s">
        <v>192</v>
      </c>
      <c r="C33" s="441"/>
      <c r="D33" s="442"/>
      <c r="E33" s="441" t="str">
        <f>'Cdr22'!A4</f>
        <v>COTIZACIÓN INTERNACIONAL DE HARINA DE PESCADO Y SOYA</v>
      </c>
      <c r="F33" s="443"/>
      <c r="G33" s="443"/>
      <c r="H33" s="443"/>
      <c r="I33" s="443"/>
      <c r="J33" s="443"/>
      <c r="K33" s="443"/>
      <c r="L33" s="443"/>
      <c r="M33" s="443"/>
      <c r="N33" s="443"/>
      <c r="O33" s="443"/>
      <c r="P33" s="443"/>
      <c r="Q33" s="443"/>
      <c r="R33" s="443"/>
      <c r="S33" s="443"/>
      <c r="T33" s="443"/>
      <c r="U33" s="443"/>
      <c r="V33" s="443"/>
      <c r="W33" s="443"/>
      <c r="X33" s="443"/>
      <c r="Y33" s="444"/>
    </row>
    <row r="34" spans="2:25" x14ac:dyDescent="0.25">
      <c r="B34" s="445" t="s">
        <v>193</v>
      </c>
      <c r="C34" s="446" t="str">
        <f>'Cdr23'!A5</f>
        <v>(En Millones US$ FOB)</v>
      </c>
      <c r="D34" s="447"/>
      <c r="E34" s="446" t="str">
        <f>'Cdr23'!A4</f>
        <v>INGRESO DE DIVISAS POR EXPORTACIONES SEGÚN SECTORES ECONÓMICOS</v>
      </c>
      <c r="F34" s="448"/>
      <c r="G34" s="448"/>
      <c r="H34" s="448"/>
      <c r="I34" s="448"/>
      <c r="J34" s="448"/>
      <c r="K34" s="448"/>
      <c r="L34" s="448"/>
      <c r="M34" s="448"/>
      <c r="N34" s="448"/>
      <c r="O34" s="448"/>
      <c r="P34" s="448"/>
      <c r="Q34" s="448"/>
      <c r="R34" s="448"/>
      <c r="S34" s="448"/>
      <c r="T34" s="448"/>
      <c r="U34" s="448"/>
      <c r="V34" s="448"/>
      <c r="W34" s="448"/>
      <c r="X34" s="448"/>
      <c r="Y34" s="449"/>
    </row>
  </sheetData>
  <mergeCells count="1">
    <mergeCell ref="B2:U2"/>
  </mergeCells>
  <hyperlinks>
    <hyperlink ref="B6" location="'Cdr 1 '!A1" display="Cuadro 1"/>
    <hyperlink ref="B7" location="'Cdr 2'!A1" display="Cuadro 2"/>
    <hyperlink ref="B8" location="'Cdr3'!A1" display="Cuadro 3"/>
    <hyperlink ref="B9" location="'Cdr4'!A1" display="Cuadro 4"/>
    <hyperlink ref="B10" location="'Cdr5'!A1" display="Cuadro 5"/>
    <hyperlink ref="B11" location="'Cdr6'!A1" display="Cuadro 6"/>
    <hyperlink ref="B12" location="'Cdr7'!A1" display="Cuadro 7"/>
    <hyperlink ref="B13" location="'Cdr8'!A1" display="Cuadro 8"/>
    <hyperlink ref="B14" location="'Cdr9'!A1" display="Cuadro 9"/>
    <hyperlink ref="B17" location="'Cdr10'!A1" display="Cuadro 10"/>
    <hyperlink ref="B18" location="'Crd11'!A1" display="Cuadro 11"/>
    <hyperlink ref="B19" location="'Cdr12'!A1" display="Cuadro 12"/>
    <hyperlink ref="B20" location="'Cdr13'!A1" display="Cuadro 13"/>
    <hyperlink ref="B21" location="'Cdr14'!A1" display="Cuadro 14"/>
    <hyperlink ref="B24" location="'Cdr15'!A1" display="Cuadro 15"/>
    <hyperlink ref="B25" location="'Cdr16'!A1" display="Cuadro 16"/>
    <hyperlink ref="B26" location="'Cdr17'!A1" display="Cuadro 17"/>
    <hyperlink ref="B27" location="'Cdr18'!A1" display="Cuadro 18"/>
    <hyperlink ref="B28" location="'Cdr19'!A1" display="Cuadro 19"/>
    <hyperlink ref="B31" location="'Cdr20 '!A1" display="Cuadro 20"/>
    <hyperlink ref="B32" location="'Cdr21'!A1" display="Cuadro 21"/>
    <hyperlink ref="B33" location="'Cdr22'!A1" display="Cuadro 22"/>
    <hyperlink ref="B34" location="'Cdr23'!A1" display="Cuadro 23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Y54"/>
  <sheetViews>
    <sheetView showGridLines="0" zoomScale="70" zoomScaleNormal="70" workbookViewId="0">
      <pane xSplit="1" ySplit="8" topLeftCell="BM9" activePane="bottomRight" state="frozen"/>
      <selection activeCell="E38" sqref="E38"/>
      <selection pane="topRight" activeCell="E38" sqref="E38"/>
      <selection pane="bottomLeft" activeCell="E38" sqref="E38"/>
      <selection pane="bottomRight" activeCell="BQ25" sqref="BQ25"/>
    </sheetView>
  </sheetViews>
  <sheetFormatPr baseColWidth="10" defaultColWidth="11.42578125" defaultRowHeight="12.75" x14ac:dyDescent="0.2"/>
  <cols>
    <col min="1" max="1" width="50.85546875" style="23" customWidth="1"/>
    <col min="2" max="25" width="14.5703125" style="23" customWidth="1"/>
    <col min="26" max="27" width="14.85546875" style="23" customWidth="1"/>
    <col min="28" max="28" width="15.85546875" style="23" bestFit="1" customWidth="1"/>
    <col min="29" max="29" width="14.85546875" style="23" customWidth="1"/>
    <col min="30" max="37" width="18" style="256" customWidth="1"/>
    <col min="38" max="38" width="18" style="23" bestFit="1" customWidth="1"/>
    <col min="39" max="39" width="18.28515625" style="23" bestFit="1" customWidth="1"/>
    <col min="40" max="40" width="17.5703125" style="350" bestFit="1" customWidth="1"/>
    <col min="41" max="41" width="18" style="350" bestFit="1" customWidth="1"/>
    <col min="42" max="43" width="17.7109375" style="350" bestFit="1" customWidth="1"/>
    <col min="44" max="44" width="17.5703125" style="350" bestFit="1" customWidth="1"/>
    <col min="45" max="45" width="17.28515625" style="350" bestFit="1" customWidth="1"/>
    <col min="46" max="46" width="16.5703125" style="350" bestFit="1" customWidth="1"/>
    <col min="47" max="47" width="17" style="350" bestFit="1" customWidth="1"/>
    <col min="48" max="48" width="17.7109375" style="350" bestFit="1" customWidth="1"/>
    <col min="49" max="49" width="18" style="350" bestFit="1" customWidth="1"/>
    <col min="50" max="51" width="17.7109375" style="350" bestFit="1" customWidth="1"/>
    <col min="52" max="52" width="17.5703125" style="350" bestFit="1" customWidth="1"/>
    <col min="53" max="53" width="17.7109375" style="350" bestFit="1" customWidth="1"/>
    <col min="54" max="54" width="18" style="350" bestFit="1" customWidth="1"/>
    <col min="55" max="55" width="18.28515625" style="350" bestFit="1" customWidth="1"/>
    <col min="56" max="56" width="18" style="350" bestFit="1" customWidth="1"/>
    <col min="57" max="57" width="17" style="350" bestFit="1" customWidth="1"/>
    <col min="58" max="58" width="16.85546875" style="350" bestFit="1" customWidth="1"/>
    <col min="59" max="59" width="17.7109375" style="350" bestFit="1" customWidth="1"/>
    <col min="60" max="60" width="18" style="350" bestFit="1" customWidth="1"/>
    <col min="61" max="61" width="17.5703125" style="350" bestFit="1" customWidth="1"/>
    <col min="62" max="62" width="19.5703125" style="350" customWidth="1"/>
    <col min="63" max="63" width="17" style="350" customWidth="1"/>
    <col min="64" max="64" width="16.85546875" style="350" bestFit="1" customWidth="1"/>
    <col min="65" max="70" width="16.85546875" style="350" customWidth="1"/>
    <col min="71" max="71" width="20.85546875" style="23" customWidth="1"/>
    <col min="72" max="72" width="18.42578125" style="23" customWidth="1"/>
    <col min="73" max="73" width="19.42578125" style="23" customWidth="1"/>
    <col min="74" max="16384" width="11.42578125" style="23"/>
  </cols>
  <sheetData>
    <row r="1" spans="1:77" ht="15" x14ac:dyDescent="0.2">
      <c r="A1" s="85" t="s">
        <v>198</v>
      </c>
    </row>
    <row r="2" spans="1:77" ht="15" x14ac:dyDescent="0.25">
      <c r="A2" s="86"/>
    </row>
    <row r="3" spans="1:77" x14ac:dyDescent="0.2">
      <c r="A3" s="17" t="s">
        <v>94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257"/>
      <c r="AE3" s="257"/>
      <c r="AF3" s="257"/>
      <c r="AG3" s="257"/>
      <c r="AH3" s="257"/>
      <c r="AI3" s="257"/>
      <c r="AJ3" s="257"/>
      <c r="AK3" s="25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  <c r="BO3" s="17"/>
      <c r="BP3" s="17"/>
      <c r="BQ3" s="17"/>
      <c r="BR3" s="17"/>
      <c r="BS3" s="17"/>
      <c r="BT3" s="17"/>
      <c r="BU3" s="17"/>
    </row>
    <row r="4" spans="1:77" ht="17.25" customHeight="1" x14ac:dyDescent="0.2">
      <c r="A4" s="17" t="s">
        <v>250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257"/>
      <c r="AE4" s="257"/>
      <c r="AF4" s="257"/>
      <c r="AG4" s="257"/>
      <c r="AH4" s="257"/>
      <c r="AI4" s="257"/>
      <c r="AJ4" s="257"/>
      <c r="AK4" s="25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</row>
    <row r="5" spans="1:77" s="95" customFormat="1" x14ac:dyDescent="0.2">
      <c r="A5" s="94" t="s">
        <v>202</v>
      </c>
      <c r="B5" s="94"/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258"/>
      <c r="AE5" s="258"/>
      <c r="AF5" s="258"/>
      <c r="AG5" s="258"/>
      <c r="AH5" s="258"/>
      <c r="AI5" s="258"/>
      <c r="AJ5" s="258"/>
      <c r="AK5" s="258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</row>
    <row r="6" spans="1:77" s="95" customFormat="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259"/>
      <c r="AE6" s="259"/>
      <c r="AF6" s="259"/>
      <c r="AG6" s="259"/>
      <c r="AH6" s="259"/>
      <c r="AI6" s="259"/>
      <c r="AJ6" s="259"/>
      <c r="AK6" s="259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</row>
    <row r="7" spans="1:77" ht="25.5" x14ac:dyDescent="0.2">
      <c r="A7" s="635" t="s">
        <v>95</v>
      </c>
      <c r="B7" s="637">
        <v>2015</v>
      </c>
      <c r="C7" s="637"/>
      <c r="D7" s="637"/>
      <c r="E7" s="637"/>
      <c r="F7" s="637"/>
      <c r="G7" s="637"/>
      <c r="H7" s="637"/>
      <c r="I7" s="637"/>
      <c r="J7" s="637"/>
      <c r="K7" s="637"/>
      <c r="L7" s="637"/>
      <c r="M7" s="637"/>
      <c r="N7" s="637">
        <v>2016</v>
      </c>
      <c r="O7" s="637"/>
      <c r="P7" s="637"/>
      <c r="Q7" s="637"/>
      <c r="R7" s="637"/>
      <c r="S7" s="637"/>
      <c r="T7" s="637"/>
      <c r="U7" s="637"/>
      <c r="V7" s="637"/>
      <c r="W7" s="637"/>
      <c r="X7" s="637"/>
      <c r="Y7" s="637"/>
      <c r="Z7" s="632">
        <v>2017</v>
      </c>
      <c r="AA7" s="633"/>
      <c r="AB7" s="633"/>
      <c r="AC7" s="633"/>
      <c r="AD7" s="633"/>
      <c r="AE7" s="633"/>
      <c r="AF7" s="633"/>
      <c r="AG7" s="633"/>
      <c r="AH7" s="633"/>
      <c r="AI7" s="633"/>
      <c r="AJ7" s="633"/>
      <c r="AK7" s="633"/>
      <c r="AL7" s="600">
        <v>2018</v>
      </c>
      <c r="AM7" s="601"/>
      <c r="AN7" s="601"/>
      <c r="AO7" s="601"/>
      <c r="AP7" s="601"/>
      <c r="AQ7" s="601"/>
      <c r="AR7" s="601"/>
      <c r="AS7" s="601"/>
      <c r="AT7" s="601"/>
      <c r="AU7" s="601"/>
      <c r="AV7" s="601"/>
      <c r="AW7" s="601"/>
      <c r="AX7" s="632">
        <v>2019</v>
      </c>
      <c r="AY7" s="633"/>
      <c r="AZ7" s="633"/>
      <c r="BA7" s="633"/>
      <c r="BB7" s="633"/>
      <c r="BC7" s="633"/>
      <c r="BD7" s="633"/>
      <c r="BE7" s="633"/>
      <c r="BF7" s="633"/>
      <c r="BG7" s="633"/>
      <c r="BH7" s="633"/>
      <c r="BI7" s="633"/>
      <c r="BJ7" s="632">
        <v>2020</v>
      </c>
      <c r="BK7" s="633"/>
      <c r="BL7" s="633"/>
      <c r="BM7" s="633"/>
      <c r="BN7" s="633"/>
      <c r="BO7" s="633"/>
      <c r="BP7" s="633"/>
      <c r="BQ7" s="633"/>
      <c r="BR7" s="633"/>
      <c r="BS7" s="634"/>
      <c r="BT7" s="549" t="s">
        <v>204</v>
      </c>
    </row>
    <row r="8" spans="1:77" ht="25.5" x14ac:dyDescent="0.2">
      <c r="A8" s="636"/>
      <c r="B8" s="477" t="s">
        <v>1</v>
      </c>
      <c r="C8" s="477" t="s">
        <v>2</v>
      </c>
      <c r="D8" s="477" t="s">
        <v>3</v>
      </c>
      <c r="E8" s="477" t="s">
        <v>4</v>
      </c>
      <c r="F8" s="477" t="s">
        <v>5</v>
      </c>
      <c r="G8" s="477" t="s">
        <v>6</v>
      </c>
      <c r="H8" s="477" t="s">
        <v>7</v>
      </c>
      <c r="I8" s="477" t="s">
        <v>8</v>
      </c>
      <c r="J8" s="477" t="s">
        <v>203</v>
      </c>
      <c r="K8" s="477" t="s">
        <v>10</v>
      </c>
      <c r="L8" s="477" t="s">
        <v>11</v>
      </c>
      <c r="M8" s="477" t="s">
        <v>12</v>
      </c>
      <c r="N8" s="477" t="s">
        <v>1</v>
      </c>
      <c r="O8" s="477" t="s">
        <v>2</v>
      </c>
      <c r="P8" s="477" t="s">
        <v>3</v>
      </c>
      <c r="Q8" s="477" t="s">
        <v>4</v>
      </c>
      <c r="R8" s="477" t="s">
        <v>5</v>
      </c>
      <c r="S8" s="477" t="s">
        <v>6</v>
      </c>
      <c r="T8" s="477" t="s">
        <v>7</v>
      </c>
      <c r="U8" s="477" t="s">
        <v>8</v>
      </c>
      <c r="V8" s="477" t="s">
        <v>9</v>
      </c>
      <c r="W8" s="477" t="s">
        <v>10</v>
      </c>
      <c r="X8" s="477" t="s">
        <v>11</v>
      </c>
      <c r="Y8" s="477" t="s">
        <v>12</v>
      </c>
      <c r="Z8" s="478" t="s">
        <v>1</v>
      </c>
      <c r="AA8" s="477" t="s">
        <v>2</v>
      </c>
      <c r="AB8" s="477" t="s">
        <v>3</v>
      </c>
      <c r="AC8" s="477" t="s">
        <v>4</v>
      </c>
      <c r="AD8" s="477" t="s">
        <v>5</v>
      </c>
      <c r="AE8" s="477" t="s">
        <v>6</v>
      </c>
      <c r="AF8" s="477" t="s">
        <v>7</v>
      </c>
      <c r="AG8" s="477" t="s">
        <v>8</v>
      </c>
      <c r="AH8" s="477" t="s">
        <v>9</v>
      </c>
      <c r="AI8" s="477" t="s">
        <v>10</v>
      </c>
      <c r="AJ8" s="477" t="s">
        <v>11</v>
      </c>
      <c r="AK8" s="477" t="s">
        <v>12</v>
      </c>
      <c r="AL8" s="462" t="s">
        <v>1</v>
      </c>
      <c r="AM8" s="472" t="s">
        <v>2</v>
      </c>
      <c r="AN8" s="472" t="s">
        <v>3</v>
      </c>
      <c r="AO8" s="472" t="s">
        <v>4</v>
      </c>
      <c r="AP8" s="472" t="s">
        <v>5</v>
      </c>
      <c r="AQ8" s="472" t="s">
        <v>6</v>
      </c>
      <c r="AR8" s="472" t="s">
        <v>7</v>
      </c>
      <c r="AS8" s="472" t="s">
        <v>8</v>
      </c>
      <c r="AT8" s="472" t="s">
        <v>9</v>
      </c>
      <c r="AU8" s="472" t="s">
        <v>10</v>
      </c>
      <c r="AV8" s="472" t="s">
        <v>11</v>
      </c>
      <c r="AW8" s="479" t="s">
        <v>12</v>
      </c>
      <c r="AX8" s="514" t="s">
        <v>1</v>
      </c>
      <c r="AY8" s="514" t="s">
        <v>2</v>
      </c>
      <c r="AZ8" s="514" t="s">
        <v>3</v>
      </c>
      <c r="BA8" s="514" t="s">
        <v>4</v>
      </c>
      <c r="BB8" s="514" t="s">
        <v>5</v>
      </c>
      <c r="BC8" s="514" t="s">
        <v>6</v>
      </c>
      <c r="BD8" s="514" t="s">
        <v>7</v>
      </c>
      <c r="BE8" s="514" t="s">
        <v>8</v>
      </c>
      <c r="BF8" s="514" t="s">
        <v>9</v>
      </c>
      <c r="BG8" s="514" t="s">
        <v>10</v>
      </c>
      <c r="BH8" s="533" t="s">
        <v>11</v>
      </c>
      <c r="BI8" s="479" t="s">
        <v>12</v>
      </c>
      <c r="BJ8" s="596" t="s">
        <v>1</v>
      </c>
      <c r="BK8" s="596" t="s">
        <v>2</v>
      </c>
      <c r="BL8" s="596" t="s">
        <v>3</v>
      </c>
      <c r="BM8" s="596" t="s">
        <v>4</v>
      </c>
      <c r="BN8" s="596" t="s">
        <v>5</v>
      </c>
      <c r="BO8" s="596" t="s">
        <v>6</v>
      </c>
      <c r="BP8" s="596" t="s">
        <v>7</v>
      </c>
      <c r="BQ8" s="596" t="s">
        <v>8</v>
      </c>
      <c r="BR8" s="596" t="s">
        <v>9</v>
      </c>
      <c r="BS8" s="595" t="s">
        <v>282</v>
      </c>
      <c r="BT8" s="550" t="s">
        <v>278</v>
      </c>
    </row>
    <row r="9" spans="1:77" x14ac:dyDescent="0.2">
      <c r="A9" s="103"/>
      <c r="B9" s="107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8"/>
      <c r="N9" s="107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8"/>
      <c r="Z9" s="102"/>
      <c r="AA9" s="102"/>
      <c r="AB9" s="102"/>
      <c r="AC9" s="102"/>
      <c r="AD9" s="260"/>
      <c r="AE9" s="260"/>
      <c r="AF9" s="260"/>
      <c r="AG9" s="260"/>
      <c r="AH9" s="260"/>
      <c r="AI9" s="260"/>
      <c r="AJ9" s="260"/>
      <c r="AK9" s="108"/>
      <c r="AL9" s="260"/>
      <c r="AM9" s="260"/>
      <c r="AN9" s="260"/>
      <c r="AO9" s="260"/>
      <c r="AP9" s="260"/>
      <c r="AQ9" s="260"/>
      <c r="AR9" s="260"/>
      <c r="AS9" s="260"/>
      <c r="AT9" s="260"/>
      <c r="AU9" s="260"/>
      <c r="AV9" s="260"/>
      <c r="AW9" s="260"/>
      <c r="AX9" s="401"/>
      <c r="AY9" s="260"/>
      <c r="AZ9" s="260"/>
      <c r="BA9" s="260"/>
      <c r="BB9" s="260"/>
      <c r="BC9" s="260"/>
      <c r="BD9" s="260"/>
      <c r="BE9" s="260"/>
      <c r="BF9" s="260"/>
      <c r="BG9" s="260"/>
      <c r="BH9" s="260"/>
      <c r="BI9" s="260"/>
      <c r="BJ9" s="401"/>
      <c r="BK9" s="260"/>
      <c r="BL9" s="260"/>
      <c r="BM9" s="260"/>
      <c r="BN9" s="260"/>
      <c r="BO9" s="260"/>
      <c r="BP9" s="260"/>
      <c r="BQ9" s="260"/>
      <c r="BR9" s="260"/>
      <c r="BS9" s="108"/>
      <c r="BT9" s="108"/>
      <c r="BU9" s="350"/>
    </row>
    <row r="10" spans="1:77" x14ac:dyDescent="0.2">
      <c r="A10" s="480" t="s">
        <v>97</v>
      </c>
      <c r="B10" s="481">
        <f>+SUM(B12,B29)</f>
        <v>227974190.87935176</v>
      </c>
      <c r="C10" s="482">
        <f>+SUM(C12,C29)</f>
        <v>211770273.5310629</v>
      </c>
      <c r="D10" s="482">
        <f>+SUM(D12,D29)</f>
        <v>213085733.56771678</v>
      </c>
      <c r="E10" s="482">
        <f>+SUM(E12,E29)</f>
        <v>766170423.83988404</v>
      </c>
      <c r="F10" s="482">
        <f>+SUM(F12,F29)</f>
        <v>547635886.90945923</v>
      </c>
      <c r="G10" s="482">
        <f t="shared" ref="G10:M10" si="0">+SUM(G12,G29)</f>
        <v>294673557.81330156</v>
      </c>
      <c r="H10" s="482">
        <f t="shared" si="0"/>
        <v>207848330.82539642</v>
      </c>
      <c r="I10" s="482">
        <f t="shared" si="0"/>
        <v>139651494.62547088</v>
      </c>
      <c r="J10" s="482">
        <f t="shared" si="0"/>
        <v>144970377.93108782</v>
      </c>
      <c r="K10" s="482">
        <f t="shared" si="0"/>
        <v>172320026.28745699</v>
      </c>
      <c r="L10" s="482">
        <f t="shared" si="0"/>
        <v>293471521.86283422</v>
      </c>
      <c r="M10" s="483">
        <f t="shared" si="0"/>
        <v>419025286.81754208</v>
      </c>
      <c r="N10" s="481">
        <f t="shared" ref="N10:AB10" si="1">+SUM(N12,N29)</f>
        <v>319989331.13932812</v>
      </c>
      <c r="O10" s="482">
        <f t="shared" si="1"/>
        <v>171665483.44377187</v>
      </c>
      <c r="P10" s="482">
        <f t="shared" si="1"/>
        <v>172674063.47204992</v>
      </c>
      <c r="Q10" s="482">
        <f t="shared" si="1"/>
        <v>175341302.66986841</v>
      </c>
      <c r="R10" s="482">
        <f t="shared" si="1"/>
        <v>180803582.79275835</v>
      </c>
      <c r="S10" s="482">
        <f t="shared" si="1"/>
        <v>293384111.200647</v>
      </c>
      <c r="T10" s="482">
        <f t="shared" si="1"/>
        <v>422415456.62153709</v>
      </c>
      <c r="U10" s="482">
        <f t="shared" si="1"/>
        <v>231261025.77490711</v>
      </c>
      <c r="V10" s="482">
        <f t="shared" si="1"/>
        <v>175192811.28786767</v>
      </c>
      <c r="W10" s="482">
        <f t="shared" si="1"/>
        <v>178223638.12256798</v>
      </c>
      <c r="X10" s="482">
        <f t="shared" si="1"/>
        <v>361767380.78331065</v>
      </c>
      <c r="Y10" s="483">
        <f t="shared" si="1"/>
        <v>588806760.90591419</v>
      </c>
      <c r="Z10" s="482">
        <f t="shared" si="1"/>
        <v>454928770.83635157</v>
      </c>
      <c r="AA10" s="482">
        <f t="shared" si="1"/>
        <v>224175214.37068525</v>
      </c>
      <c r="AB10" s="482">
        <f t="shared" si="1"/>
        <v>237067227.71783862</v>
      </c>
      <c r="AC10" s="482">
        <f t="shared" ref="AC10:AH10" si="2">+SUM(AC12,AC29)</f>
        <v>352453883</v>
      </c>
      <c r="AD10" s="482">
        <f t="shared" si="2"/>
        <v>687778622.82285511</v>
      </c>
      <c r="AE10" s="482">
        <f t="shared" si="2"/>
        <v>446010560.67956018</v>
      </c>
      <c r="AF10" s="482">
        <f t="shared" si="2"/>
        <v>213619939.9332884</v>
      </c>
      <c r="AG10" s="482">
        <f t="shared" si="2"/>
        <v>137639926.98504665</v>
      </c>
      <c r="AH10" s="482">
        <f t="shared" si="2"/>
        <v>122704759.26506649</v>
      </c>
      <c r="AI10" s="482">
        <f>+SUM(AI12,AI29)</f>
        <v>156073805.13897491</v>
      </c>
      <c r="AJ10" s="482">
        <f>+SUM(AJ12,AJ29)</f>
        <v>196639981.99181446</v>
      </c>
      <c r="AK10" s="483">
        <v>195057276.32157856</v>
      </c>
      <c r="AL10" s="482">
        <v>511411627.49841809</v>
      </c>
      <c r="AM10" s="482">
        <f t="shared" ref="AM10:AR10" si="3">+SUM(AM12,AM29)</f>
        <v>235630008.46872643</v>
      </c>
      <c r="AN10" s="482">
        <f t="shared" si="3"/>
        <v>225363237.13728324</v>
      </c>
      <c r="AO10" s="482">
        <f t="shared" si="3"/>
        <v>638480891.44496036</v>
      </c>
      <c r="AP10" s="482">
        <f t="shared" si="3"/>
        <v>871676913.12627745</v>
      </c>
      <c r="AQ10" s="482">
        <f t="shared" si="3"/>
        <v>410562921.46462929</v>
      </c>
      <c r="AR10" s="482">
        <f t="shared" si="3"/>
        <v>176722998.80387202</v>
      </c>
      <c r="AS10" s="482">
        <f>+SUM(AS12,AS29)</f>
        <v>173390192.00249246</v>
      </c>
      <c r="AT10" s="482">
        <v>146851172.62753212</v>
      </c>
      <c r="AU10" s="482">
        <v>191518472.26657313</v>
      </c>
      <c r="AV10" s="482">
        <v>567323564.55827296</v>
      </c>
      <c r="AW10" s="482">
        <v>635648778.17118466</v>
      </c>
      <c r="AX10" s="481">
        <f>AX12+AX29</f>
        <v>351179263.62568754</v>
      </c>
      <c r="AY10" s="482">
        <f t="shared" ref="AY10:BD10" si="4">+AY12+AY29</f>
        <v>213309385.77221215</v>
      </c>
      <c r="AZ10" s="482">
        <f t="shared" si="4"/>
        <v>208631759.90804082</v>
      </c>
      <c r="BA10" s="482">
        <f t="shared" si="4"/>
        <v>236093561.92652914</v>
      </c>
      <c r="BB10" s="482">
        <f t="shared" si="4"/>
        <v>638176874.48397624</v>
      </c>
      <c r="BC10" s="482">
        <f t="shared" si="4"/>
        <v>468772340.55227751</v>
      </c>
      <c r="BD10" s="482">
        <f t="shared" si="4"/>
        <v>269206301.26617122</v>
      </c>
      <c r="BE10" s="482">
        <f>+BE12+BE29</f>
        <v>177370878.3404884</v>
      </c>
      <c r="BF10" s="482">
        <f>+BF12+BF29</f>
        <v>167815010.85105726</v>
      </c>
      <c r="BG10" s="482">
        <f>+BG12+BG29</f>
        <v>190209972.29720724</v>
      </c>
      <c r="BH10" s="482">
        <f>+BH12+BH29</f>
        <v>489209156.74200308</v>
      </c>
      <c r="BI10" s="482">
        <f>+BI12+BI29</f>
        <v>338565775.95970035</v>
      </c>
      <c r="BJ10" s="481">
        <v>236268831.24515069</v>
      </c>
      <c r="BK10" s="482">
        <v>254519214.82928288</v>
      </c>
      <c r="BL10" s="482">
        <f>+BL12+BL29</f>
        <v>163914105.77321255</v>
      </c>
      <c r="BM10" s="482">
        <f>+BM12+BM29</f>
        <v>99585059.021460354</v>
      </c>
      <c r="BN10" s="482">
        <f>+BN12+BN29</f>
        <v>338269649.93869841</v>
      </c>
      <c r="BO10" s="482">
        <v>694004743.01468337</v>
      </c>
      <c r="BP10" s="482">
        <v>358957051.27574486</v>
      </c>
      <c r="BQ10" s="482">
        <v>165920931.46741131</v>
      </c>
      <c r="BR10" s="482">
        <f>+BR12+BR29</f>
        <v>180040493.7903648</v>
      </c>
      <c r="BS10" s="482">
        <f>+IFERROR((BR10/BF10-1)*100,"-")</f>
        <v>7.2850949848331181</v>
      </c>
      <c r="BT10" s="483">
        <f>+IFERROR((SUM(BJ10:BR10)/SUM(AX10:BF10)-1)*100,"-")</f>
        <v>-8.7555556795573697</v>
      </c>
      <c r="BU10" s="273"/>
      <c r="BV10" s="326"/>
      <c r="BW10" s="326"/>
      <c r="BX10" s="326"/>
      <c r="BY10" s="326"/>
    </row>
    <row r="11" spans="1:77" x14ac:dyDescent="0.2">
      <c r="A11" s="103"/>
      <c r="B11" s="167"/>
      <c r="C11" s="166"/>
      <c r="D11" s="166"/>
      <c r="E11" s="166"/>
      <c r="F11" s="166"/>
      <c r="G11" s="166"/>
      <c r="H11" s="166"/>
      <c r="I11" s="166"/>
      <c r="J11" s="166"/>
      <c r="K11" s="166"/>
      <c r="L11" s="166"/>
      <c r="M11" s="162"/>
      <c r="N11" s="167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2"/>
      <c r="Z11" s="166"/>
      <c r="AA11" s="166"/>
      <c r="AB11" s="166"/>
      <c r="AC11" s="166"/>
      <c r="AD11" s="166"/>
      <c r="AE11" s="166"/>
      <c r="AF11" s="166"/>
      <c r="AG11" s="166"/>
      <c r="AH11" s="166"/>
      <c r="AI11" s="166"/>
      <c r="AJ11" s="166"/>
      <c r="AK11" s="162"/>
      <c r="AL11" s="166"/>
      <c r="AM11" s="166"/>
      <c r="AN11" s="166"/>
      <c r="AO11" s="166"/>
      <c r="AP11" s="166"/>
      <c r="AQ11" s="166"/>
      <c r="AR11" s="166"/>
      <c r="AS11" s="166"/>
      <c r="AT11" s="166"/>
      <c r="AU11" s="166"/>
      <c r="AV11" s="166"/>
      <c r="AW11" s="166"/>
      <c r="AX11" s="167"/>
      <c r="AY11" s="166"/>
      <c r="AZ11" s="166"/>
      <c r="BA11" s="166"/>
      <c r="BB11" s="166"/>
      <c r="BC11" s="166"/>
      <c r="BD11" s="166"/>
      <c r="BE11" s="166"/>
      <c r="BF11" s="166"/>
      <c r="BG11" s="166"/>
      <c r="BH11" s="296"/>
      <c r="BI11" s="166"/>
      <c r="BJ11" s="167"/>
      <c r="BK11" s="166"/>
      <c r="BL11" s="166"/>
      <c r="BM11" s="166"/>
      <c r="BN11" s="166"/>
      <c r="BO11" s="166"/>
      <c r="BP11" s="166"/>
      <c r="BQ11" s="166"/>
      <c r="BR11" s="166"/>
      <c r="BS11" s="166"/>
      <c r="BT11" s="162"/>
      <c r="BU11" s="350"/>
    </row>
    <row r="12" spans="1:77" x14ac:dyDescent="0.2">
      <c r="A12" s="480" t="s">
        <v>98</v>
      </c>
      <c r="B12" s="481">
        <f>+SUM(B14,B17,B21,B25)</f>
        <v>227974190.87935176</v>
      </c>
      <c r="C12" s="482">
        <f>+SUM(C14,C17,C21,C25)</f>
        <v>211770273.5310629</v>
      </c>
      <c r="D12" s="482">
        <f>+SUM(D14,D17,D21,D25)</f>
        <v>205345202.32772782</v>
      </c>
      <c r="E12" s="482">
        <f>+SUM(E14,E17,E21,E25)</f>
        <v>179353593.14744353</v>
      </c>
      <c r="F12" s="482">
        <f>+SUM(F14,F17,F21,F25)</f>
        <v>147715541.06744593</v>
      </c>
      <c r="G12" s="482">
        <f t="shared" ref="G12:M12" si="5">+SUM(G14,G17,G21,G25)</f>
        <v>152215821.29741615</v>
      </c>
      <c r="H12" s="482">
        <f t="shared" si="5"/>
        <v>152466526.09450188</v>
      </c>
      <c r="I12" s="482">
        <f t="shared" si="5"/>
        <v>137952938.57809833</v>
      </c>
      <c r="J12" s="482">
        <f t="shared" si="5"/>
        <v>144754260.26487893</v>
      </c>
      <c r="K12" s="482">
        <f t="shared" si="5"/>
        <v>172106015.62987465</v>
      </c>
      <c r="L12" s="482">
        <f t="shared" si="5"/>
        <v>164822782.93457332</v>
      </c>
      <c r="M12" s="483">
        <f t="shared" si="5"/>
        <v>199618396.73901558</v>
      </c>
      <c r="N12" s="481">
        <f t="shared" ref="N12:AA12" si="6">+SUM(N14,N17,N21,N25)</f>
        <v>206152930.25509441</v>
      </c>
      <c r="O12" s="482">
        <f t="shared" si="6"/>
        <v>171577257.78903472</v>
      </c>
      <c r="P12" s="482">
        <f t="shared" si="6"/>
        <v>172674063.47204992</v>
      </c>
      <c r="Q12" s="482">
        <f t="shared" si="6"/>
        <v>167014302.21295843</v>
      </c>
      <c r="R12" s="482">
        <f t="shared" si="6"/>
        <v>153610068.8169654</v>
      </c>
      <c r="S12" s="482">
        <f t="shared" si="6"/>
        <v>135945858.97477803</v>
      </c>
      <c r="T12" s="482">
        <f t="shared" si="6"/>
        <v>158456056.80343384</v>
      </c>
      <c r="U12" s="482">
        <f t="shared" si="6"/>
        <v>219059327.75104403</v>
      </c>
      <c r="V12" s="482">
        <f t="shared" si="6"/>
        <v>175192811.28786767</v>
      </c>
      <c r="W12" s="482">
        <f t="shared" si="6"/>
        <v>178223638.12256798</v>
      </c>
      <c r="X12" s="482">
        <f t="shared" si="6"/>
        <v>178960450.39502573</v>
      </c>
      <c r="Y12" s="483">
        <f t="shared" si="6"/>
        <v>188764114.72916883</v>
      </c>
      <c r="Z12" s="482">
        <f t="shared" si="6"/>
        <v>192327500.15564525</v>
      </c>
      <c r="AA12" s="482">
        <f t="shared" si="6"/>
        <v>209675096.62755466</v>
      </c>
      <c r="AB12" s="482">
        <f t="shared" ref="AB12:AJ12" si="7">+SUM(AB14,AB17,AB21,AB25)</f>
        <v>211588093.68011558</v>
      </c>
      <c r="AC12" s="482">
        <f t="shared" si="7"/>
        <v>189241864</v>
      </c>
      <c r="AD12" s="482">
        <f t="shared" si="7"/>
        <v>169402431.13468811</v>
      </c>
      <c r="AE12" s="482">
        <f t="shared" si="7"/>
        <v>160897067.22369117</v>
      </c>
      <c r="AF12" s="482">
        <f t="shared" si="7"/>
        <v>136446142.57034031</v>
      </c>
      <c r="AG12" s="482">
        <f t="shared" si="7"/>
        <v>136493783.55328569</v>
      </c>
      <c r="AH12" s="482">
        <f t="shared" si="7"/>
        <v>122417486.53847156</v>
      </c>
      <c r="AI12" s="482">
        <f t="shared" si="7"/>
        <v>155835078.08025205</v>
      </c>
      <c r="AJ12" s="482">
        <f t="shared" si="7"/>
        <v>193926734.94797266</v>
      </c>
      <c r="AK12" s="483">
        <v>195057276.32157856</v>
      </c>
      <c r="AL12" s="482">
        <v>218632603.93615884</v>
      </c>
      <c r="AM12" s="482">
        <f t="shared" ref="AM12:AS12" si="8">+SUM(AM14,AM17,AM21,AM25)</f>
        <v>203739443.37960112</v>
      </c>
      <c r="AN12" s="482">
        <f t="shared" si="8"/>
        <v>216270112.98904157</v>
      </c>
      <c r="AO12" s="482">
        <f t="shared" si="8"/>
        <v>172461859.48268077</v>
      </c>
      <c r="AP12" s="482">
        <f t="shared" si="8"/>
        <v>170484288.18500787</v>
      </c>
      <c r="AQ12" s="482">
        <f t="shared" si="8"/>
        <v>168579267.60985273</v>
      </c>
      <c r="AR12" s="482">
        <f t="shared" si="8"/>
        <v>151066671.31193578</v>
      </c>
      <c r="AS12" s="482">
        <f t="shared" si="8"/>
        <v>172800314.89105195</v>
      </c>
      <c r="AT12" s="482">
        <v>146851172.62753212</v>
      </c>
      <c r="AU12" s="482">
        <v>189164082.0603897</v>
      </c>
      <c r="AV12" s="482">
        <v>197567747.07667452</v>
      </c>
      <c r="AW12" s="482">
        <v>194799273.66931534</v>
      </c>
      <c r="AX12" s="481">
        <f>AX14+AX17+AX21+AX25</f>
        <v>222436182.74639302</v>
      </c>
      <c r="AY12" s="482">
        <f t="shared" ref="AY12:BD12" si="9">+AY14+AY17+AY21+AY25</f>
        <v>199274870.01835257</v>
      </c>
      <c r="AZ12" s="482">
        <f t="shared" si="9"/>
        <v>208631759.90804082</v>
      </c>
      <c r="BA12" s="482">
        <f t="shared" si="9"/>
        <v>188764825.20509511</v>
      </c>
      <c r="BB12" s="482">
        <f t="shared" si="9"/>
        <v>190642936.29677859</v>
      </c>
      <c r="BC12" s="482">
        <f t="shared" si="9"/>
        <v>179099920.20850503</v>
      </c>
      <c r="BD12" s="482">
        <f t="shared" si="9"/>
        <v>183879856.27756017</v>
      </c>
      <c r="BE12" s="482">
        <f>+BE14+BE17+BE21+BE25</f>
        <v>175874851.03324342</v>
      </c>
      <c r="BF12" s="482">
        <f>+BF14+BF17+BF21+BF25</f>
        <v>167785162.98391438</v>
      </c>
      <c r="BG12" s="482">
        <f>+BG14+BG17+BG21+BG25</f>
        <v>189313290.84462327</v>
      </c>
      <c r="BH12" s="482">
        <f>+BH14+BH17+BH21+BH25</f>
        <v>189861519.12790769</v>
      </c>
      <c r="BI12" s="482">
        <f>+BI14+BI17+BI21+BI25</f>
        <v>211646464.59387067</v>
      </c>
      <c r="BJ12" s="481">
        <v>234042183.76845133</v>
      </c>
      <c r="BK12" s="482">
        <v>254519214.82928288</v>
      </c>
      <c r="BL12" s="482">
        <f>+BL14+BL17+BL21+BL25</f>
        <v>163914105.77321255</v>
      </c>
      <c r="BM12" s="482">
        <f>+BM14+BM17+BM21+BM25</f>
        <v>99585059.021460354</v>
      </c>
      <c r="BN12" s="482">
        <f>+BN14+BN17+BN21+BN25</f>
        <v>102397869.36838411</v>
      </c>
      <c r="BO12" s="482">
        <v>126436135.61850297</v>
      </c>
      <c r="BP12" s="482">
        <v>150040790.80601549</v>
      </c>
      <c r="BQ12" s="482">
        <v>165808944.38543025</v>
      </c>
      <c r="BR12" s="482">
        <f>+BR14+BR17+BR21+BR25</f>
        <v>180040493.7903648</v>
      </c>
      <c r="BS12" s="482">
        <f t="shared" ref="BS12:BS33" si="10">+IFERROR((BR12/BF12-1)*100,"-")</f>
        <v>7.3041802913320408</v>
      </c>
      <c r="BT12" s="483">
        <f t="shared" ref="BT12:BT29" si="11">+IFERROR((SUM(BJ12:BR12)/SUM(AX12:BF12)-1)*100,"-")</f>
        <v>-13.959852737914035</v>
      </c>
      <c r="BU12" s="350"/>
    </row>
    <row r="13" spans="1:77" x14ac:dyDescent="0.2">
      <c r="A13" s="103"/>
      <c r="B13" s="167"/>
      <c r="C13" s="166"/>
      <c r="D13" s="166"/>
      <c r="E13" s="166"/>
      <c r="F13" s="166"/>
      <c r="G13" s="166"/>
      <c r="H13" s="166"/>
      <c r="I13" s="166"/>
      <c r="J13" s="166"/>
      <c r="K13" s="166"/>
      <c r="L13" s="166"/>
      <c r="M13" s="162"/>
      <c r="N13" s="167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2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2"/>
      <c r="AL13" s="166"/>
      <c r="AM13" s="166"/>
      <c r="AN13" s="166"/>
      <c r="AO13" s="166"/>
      <c r="AP13" s="166"/>
      <c r="AQ13" s="166"/>
      <c r="AR13" s="166"/>
      <c r="AS13" s="166"/>
      <c r="AT13" s="166"/>
      <c r="AU13" s="166"/>
      <c r="AV13" s="166"/>
      <c r="AW13" s="166"/>
      <c r="AX13" s="167"/>
      <c r="AY13" s="166"/>
      <c r="AZ13" s="166"/>
      <c r="BA13" s="166"/>
      <c r="BB13" s="166"/>
      <c r="BC13" s="166"/>
      <c r="BD13" s="166"/>
      <c r="BE13" s="166"/>
      <c r="BF13" s="166"/>
      <c r="BG13" s="166"/>
      <c r="BH13" s="296"/>
      <c r="BI13" s="166"/>
      <c r="BJ13" s="167"/>
      <c r="BK13" s="166"/>
      <c r="BL13" s="166"/>
      <c r="BM13" s="166"/>
      <c r="BN13" s="166"/>
      <c r="BO13" s="166"/>
      <c r="BP13" s="166"/>
      <c r="BQ13" s="166"/>
      <c r="BR13" s="166"/>
      <c r="BS13" s="166"/>
      <c r="BT13" s="162"/>
      <c r="BU13" s="350"/>
    </row>
    <row r="14" spans="1:77" x14ac:dyDescent="0.2">
      <c r="A14" s="103" t="s">
        <v>99</v>
      </c>
      <c r="B14" s="167">
        <f t="shared" ref="B14:G14" si="12">+B15</f>
        <v>3295088.7521183575</v>
      </c>
      <c r="C14" s="166">
        <f t="shared" si="12"/>
        <v>4141520.7001136597</v>
      </c>
      <c r="D14" s="166">
        <f t="shared" si="12"/>
        <v>5615007.4809516463</v>
      </c>
      <c r="E14" s="166">
        <f t="shared" si="12"/>
        <v>6408862.2604264943</v>
      </c>
      <c r="F14" s="166">
        <f t="shared" si="12"/>
        <v>3391343.4350537094</v>
      </c>
      <c r="G14" s="166">
        <f t="shared" si="12"/>
        <v>3451917.8744116253</v>
      </c>
      <c r="H14" s="166">
        <f t="shared" ref="H14:P14" si="13">+H15</f>
        <v>3570718.8104637009</v>
      </c>
      <c r="I14" s="166">
        <f t="shared" si="13"/>
        <v>3186632.4263749798</v>
      </c>
      <c r="J14" s="166">
        <f t="shared" si="13"/>
        <v>3414975.0782299112</v>
      </c>
      <c r="K14" s="166">
        <f t="shared" si="13"/>
        <v>3680023.0527109159</v>
      </c>
      <c r="L14" s="166">
        <f t="shared" si="13"/>
        <v>2997444.2975846464</v>
      </c>
      <c r="M14" s="162">
        <f t="shared" si="13"/>
        <v>2994311.7139869137</v>
      </c>
      <c r="N14" s="167">
        <f t="shared" si="13"/>
        <v>4463429.2706373548</v>
      </c>
      <c r="O14" s="166">
        <f t="shared" si="13"/>
        <v>4123862.4968072115</v>
      </c>
      <c r="P14" s="166">
        <f t="shared" si="13"/>
        <v>4160422.005175224</v>
      </c>
      <c r="Q14" s="166">
        <f t="shared" ref="Q14:W14" si="14">+Q15</f>
        <v>4153387.2851014133</v>
      </c>
      <c r="R14" s="166">
        <f t="shared" si="14"/>
        <v>4805754.9187906487</v>
      </c>
      <c r="S14" s="166">
        <f t="shared" si="14"/>
        <v>4708564.8815191612</v>
      </c>
      <c r="T14" s="166">
        <f t="shared" si="14"/>
        <v>4410896.0978645878</v>
      </c>
      <c r="U14" s="166">
        <f t="shared" si="14"/>
        <v>6428150.5032107206</v>
      </c>
      <c r="V14" s="166">
        <f t="shared" si="14"/>
        <v>8414779.7316536624</v>
      </c>
      <c r="W14" s="166">
        <f t="shared" si="14"/>
        <v>7589617.3743626215</v>
      </c>
      <c r="X14" s="166">
        <f>+X15</f>
        <v>5396707.6061216081</v>
      </c>
      <c r="Y14" s="162">
        <f>+Y15</f>
        <v>3860405.9483647738</v>
      </c>
      <c r="Z14" s="166">
        <f>+Z15</f>
        <v>6486924.7080225032</v>
      </c>
      <c r="AA14" s="166">
        <f>+AA15</f>
        <v>6340472.8015905954</v>
      </c>
      <c r="AB14" s="166">
        <f>+AB15</f>
        <v>3871465.9690961125</v>
      </c>
      <c r="AC14" s="166">
        <v>3520932</v>
      </c>
      <c r="AD14" s="166">
        <v>3401906.8861151198</v>
      </c>
      <c r="AE14" s="166">
        <v>3022012.78116616</v>
      </c>
      <c r="AF14" s="166">
        <v>2410329.8429552498</v>
      </c>
      <c r="AG14" s="166">
        <v>5224075.3691331102</v>
      </c>
      <c r="AH14" s="166">
        <v>2999164.3702520002</v>
      </c>
      <c r="AI14" s="166">
        <v>2175832.7687367899</v>
      </c>
      <c r="AJ14" s="166">
        <v>3602914.5242493842</v>
      </c>
      <c r="AK14" s="162">
        <v>4891717.7337002791</v>
      </c>
      <c r="AL14" s="166">
        <v>4119766.4270911189</v>
      </c>
      <c r="AM14" s="166">
        <v>4380793.8631953187</v>
      </c>
      <c r="AN14" s="166">
        <v>7793262.2648442406</v>
      </c>
      <c r="AO14" s="166">
        <v>6385241.4878615635</v>
      </c>
      <c r="AP14" s="166">
        <v>5446133.5764157735</v>
      </c>
      <c r="AQ14" s="166">
        <v>2807442.1595177408</v>
      </c>
      <c r="AR14" s="166">
        <v>2265864.9653869797</v>
      </c>
      <c r="AS14" s="166">
        <v>5323635.098384914</v>
      </c>
      <c r="AT14" s="166">
        <v>3112809.5907170386</v>
      </c>
      <c r="AU14" s="166">
        <v>6814725.0837359941</v>
      </c>
      <c r="AV14" s="166">
        <v>7357325.3644646844</v>
      </c>
      <c r="AW14" s="166">
        <v>4872201.0041409722</v>
      </c>
      <c r="AX14" s="167">
        <v>7155044.9567078259</v>
      </c>
      <c r="AY14" s="166">
        <v>10460258.894110493</v>
      </c>
      <c r="AZ14" s="166">
        <v>10405077.361367609</v>
      </c>
      <c r="BA14" s="166">
        <v>6302179.168771754</v>
      </c>
      <c r="BB14" s="166">
        <v>5517586.2288231505</v>
      </c>
      <c r="BC14" s="166">
        <v>5922841.0658307327</v>
      </c>
      <c r="BD14" s="166">
        <f>BD15</f>
        <v>5714740.0000163522</v>
      </c>
      <c r="BE14" s="166">
        <f>BE15</f>
        <v>5802915.7300289441</v>
      </c>
      <c r="BF14" s="166">
        <f>BF15</f>
        <v>2955614.9579661889</v>
      </c>
      <c r="BG14" s="166">
        <v>5760657.998913208</v>
      </c>
      <c r="BH14" s="296">
        <f>+BH15</f>
        <v>6639284.8564947098</v>
      </c>
      <c r="BI14" s="166">
        <f>+BI15</f>
        <v>7337883.6886313977</v>
      </c>
      <c r="BJ14" s="167">
        <v>7477017.0019700835</v>
      </c>
      <c r="BK14" s="166">
        <v>11371152.359173845</v>
      </c>
      <c r="BL14" s="166">
        <f>+BL15</f>
        <v>6010215.8044683076</v>
      </c>
      <c r="BM14" s="166">
        <f>+BM15</f>
        <v>2661691.2115922673</v>
      </c>
      <c r="BN14" s="166">
        <f>+BN15</f>
        <v>2376688.4527525017</v>
      </c>
      <c r="BO14" s="166">
        <v>4217010.9139518719</v>
      </c>
      <c r="BP14" s="166">
        <v>4307488.4620662108</v>
      </c>
      <c r="BQ14" s="166">
        <v>4269823.8266594792</v>
      </c>
      <c r="BR14" s="166">
        <f>+BR15</f>
        <v>6704000.0444540139</v>
      </c>
      <c r="BS14" s="166">
        <f t="shared" si="10"/>
        <v>126.82251036742471</v>
      </c>
      <c r="BT14" s="162">
        <f t="shared" si="11"/>
        <v>-17.997748500729415</v>
      </c>
      <c r="BU14" s="350"/>
      <c r="BV14" s="376"/>
    </row>
    <row r="15" spans="1:77" x14ac:dyDescent="0.2">
      <c r="A15" s="103" t="s">
        <v>100</v>
      </c>
      <c r="B15" s="230">
        <v>3295088.7521183575</v>
      </c>
      <c r="C15" s="231">
        <v>4141520.7001136597</v>
      </c>
      <c r="D15" s="231">
        <v>5615007.4809516463</v>
      </c>
      <c r="E15" s="231">
        <v>6408862.2604264943</v>
      </c>
      <c r="F15" s="231">
        <v>3391343.4350537094</v>
      </c>
      <c r="G15" s="231">
        <v>3451917.8744116253</v>
      </c>
      <c r="H15" s="231">
        <v>3570718.8104637009</v>
      </c>
      <c r="I15" s="231">
        <v>3186632.4263749798</v>
      </c>
      <c r="J15" s="231">
        <v>3414975.0782299112</v>
      </c>
      <c r="K15" s="231">
        <v>3680023.0527109159</v>
      </c>
      <c r="L15" s="231">
        <v>2997444.2975846464</v>
      </c>
      <c r="M15" s="232">
        <v>2994311.7139869137</v>
      </c>
      <c r="N15" s="167">
        <v>4463429.2706373548</v>
      </c>
      <c r="O15" s="166">
        <v>4123862.4968072115</v>
      </c>
      <c r="P15" s="231">
        <v>4160422.005175224</v>
      </c>
      <c r="Q15" s="231">
        <v>4153387.2851014133</v>
      </c>
      <c r="R15" s="231">
        <v>4805754.9187906487</v>
      </c>
      <c r="S15" s="231">
        <v>4708564.8815191612</v>
      </c>
      <c r="T15" s="231">
        <v>4410896.0978645878</v>
      </c>
      <c r="U15" s="231">
        <v>6428150.5032107206</v>
      </c>
      <c r="V15" s="231">
        <v>8414779.7316536624</v>
      </c>
      <c r="W15" s="231">
        <v>7589617.3743626215</v>
      </c>
      <c r="X15" s="231">
        <v>5396707.6061216081</v>
      </c>
      <c r="Y15" s="232">
        <v>3860405.9483647738</v>
      </c>
      <c r="Z15" s="166">
        <v>6486924.7080225032</v>
      </c>
      <c r="AA15" s="231">
        <v>6340472.8015905954</v>
      </c>
      <c r="AB15" s="231">
        <v>3871465.9690961125</v>
      </c>
      <c r="AC15" s="231">
        <v>3520932</v>
      </c>
      <c r="AD15" s="231">
        <v>3401906.8861151198</v>
      </c>
      <c r="AE15" s="166">
        <v>3022012.78116616</v>
      </c>
      <c r="AF15" s="166">
        <v>2410329.8429552498</v>
      </c>
      <c r="AG15" s="166">
        <v>5224075.3691331102</v>
      </c>
      <c r="AH15" s="166">
        <v>2999164.3702520002</v>
      </c>
      <c r="AI15" s="166">
        <v>2175832.7687367899</v>
      </c>
      <c r="AJ15" s="166">
        <v>3602914.5242493842</v>
      </c>
      <c r="AK15" s="232">
        <v>4891717.7337002791</v>
      </c>
      <c r="AL15" s="166">
        <v>4119766.4270911189</v>
      </c>
      <c r="AM15" s="166">
        <v>4380793.8631953187</v>
      </c>
      <c r="AN15" s="166">
        <v>7793262.2648442406</v>
      </c>
      <c r="AO15" s="166">
        <v>6385241.4878615635</v>
      </c>
      <c r="AP15" s="166">
        <v>5446133.5764157735</v>
      </c>
      <c r="AQ15" s="166">
        <v>2807442.1595177408</v>
      </c>
      <c r="AR15" s="166">
        <v>2265864.9653869797</v>
      </c>
      <c r="AS15" s="166">
        <v>5323635.098384914</v>
      </c>
      <c r="AT15" s="166">
        <v>3112809.5907170386</v>
      </c>
      <c r="AU15" s="166">
        <v>6814725.0837359941</v>
      </c>
      <c r="AV15" s="166">
        <v>7357325.3644646844</v>
      </c>
      <c r="AW15" s="166">
        <v>4872201.0041409722</v>
      </c>
      <c r="AX15" s="167">
        <v>7155044.9567078259</v>
      </c>
      <c r="AY15" s="166">
        <v>10460258.894110493</v>
      </c>
      <c r="AZ15" s="166">
        <v>10405077.361367609</v>
      </c>
      <c r="BA15" s="166">
        <v>6302179.168771754</v>
      </c>
      <c r="BB15" s="166">
        <v>5517586.2288231505</v>
      </c>
      <c r="BC15" s="166">
        <v>5922841.0658307327</v>
      </c>
      <c r="BD15" s="166">
        <v>5714740.0000163522</v>
      </c>
      <c r="BE15" s="166">
        <v>5802915.7300289441</v>
      </c>
      <c r="BF15" s="166">
        <v>2955614.9579661889</v>
      </c>
      <c r="BG15" s="166">
        <v>5760657.998913208</v>
      </c>
      <c r="BH15" s="296">
        <v>6639284.8564947098</v>
      </c>
      <c r="BI15" s="166">
        <v>7337883.6886313977</v>
      </c>
      <c r="BJ15" s="167">
        <v>7477017.0019700835</v>
      </c>
      <c r="BK15" s="166">
        <v>11371152.359173845</v>
      </c>
      <c r="BL15" s="166">
        <v>6010215.8044683076</v>
      </c>
      <c r="BM15" s="166">
        <v>2661691.2115922673</v>
      </c>
      <c r="BN15" s="166">
        <v>2376688.4527525017</v>
      </c>
      <c r="BO15" s="166">
        <v>4217010.9139518719</v>
      </c>
      <c r="BP15" s="166">
        <v>4307488.4620662108</v>
      </c>
      <c r="BQ15" s="166">
        <v>4269823.8266594792</v>
      </c>
      <c r="BR15" s="166">
        <v>6704000.0444540139</v>
      </c>
      <c r="BS15" s="166">
        <f t="shared" si="10"/>
        <v>126.82251036742471</v>
      </c>
      <c r="BT15" s="162">
        <f t="shared" si="11"/>
        <v>-17.997748500729415</v>
      </c>
      <c r="BU15" s="350"/>
      <c r="BV15" s="376"/>
    </row>
    <row r="16" spans="1:77" x14ac:dyDescent="0.2">
      <c r="A16" s="103"/>
      <c r="B16" s="167"/>
      <c r="C16" s="166"/>
      <c r="D16" s="166"/>
      <c r="E16" s="166"/>
      <c r="F16" s="166"/>
      <c r="G16" s="166"/>
      <c r="H16" s="166"/>
      <c r="I16" s="166"/>
      <c r="J16" s="166"/>
      <c r="K16" s="166"/>
      <c r="L16" s="166"/>
      <c r="M16" s="162"/>
      <c r="N16" s="167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2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166"/>
      <c r="AK16" s="162"/>
      <c r="AL16" s="166"/>
      <c r="AM16" s="166"/>
      <c r="AN16" s="166"/>
      <c r="AO16" s="166"/>
      <c r="AP16" s="166"/>
      <c r="AQ16" s="166"/>
      <c r="AR16" s="166"/>
      <c r="AS16" s="166"/>
      <c r="AT16" s="166"/>
      <c r="AU16" s="166"/>
      <c r="AV16" s="166"/>
      <c r="AW16" s="166"/>
      <c r="AX16" s="167"/>
      <c r="AY16" s="166"/>
      <c r="AZ16" s="166"/>
      <c r="BA16" s="166"/>
      <c r="BB16" s="166"/>
      <c r="BC16" s="166"/>
      <c r="BD16" s="166"/>
      <c r="BE16" s="166"/>
      <c r="BF16" s="166"/>
      <c r="BG16" s="166"/>
      <c r="BH16" s="296"/>
      <c r="BI16" s="166"/>
      <c r="BJ16" s="167"/>
      <c r="BK16" s="166"/>
      <c r="BL16" s="166"/>
      <c r="BM16" s="166"/>
      <c r="BN16" s="166"/>
      <c r="BO16" s="166"/>
      <c r="BP16" s="166"/>
      <c r="BQ16" s="166"/>
      <c r="BR16" s="166"/>
      <c r="BS16" s="166"/>
      <c r="BT16" s="162"/>
      <c r="BU16" s="350"/>
      <c r="BV16" s="376"/>
    </row>
    <row r="17" spans="1:74" x14ac:dyDescent="0.2">
      <c r="A17" s="103" t="s">
        <v>101</v>
      </c>
      <c r="B17" s="167">
        <f t="shared" ref="B17:G17" si="15">+SUM(B18,B19)</f>
        <v>115565514.49268521</v>
      </c>
      <c r="C17" s="166">
        <f t="shared" si="15"/>
        <v>106715958.46118139</v>
      </c>
      <c r="D17" s="166">
        <f t="shared" si="15"/>
        <v>83121772.530911028</v>
      </c>
      <c r="E17" s="166">
        <f t="shared" si="15"/>
        <v>62060517.139761344</v>
      </c>
      <c r="F17" s="166">
        <f t="shared" si="15"/>
        <v>53967510.876893677</v>
      </c>
      <c r="G17" s="166">
        <f t="shared" si="15"/>
        <v>62791949.189981043</v>
      </c>
      <c r="H17" s="166">
        <f t="shared" ref="H17:P17" si="16">+SUM(H18,H19)</f>
        <v>55976411.780388974</v>
      </c>
      <c r="I17" s="166">
        <f t="shared" si="16"/>
        <v>45159540.005968243</v>
      </c>
      <c r="J17" s="166">
        <f t="shared" si="16"/>
        <v>54301446.804537609</v>
      </c>
      <c r="K17" s="166">
        <f t="shared" si="16"/>
        <v>68568714.849183023</v>
      </c>
      <c r="L17" s="166">
        <f t="shared" si="16"/>
        <v>65221437.260174192</v>
      </c>
      <c r="M17" s="162">
        <f t="shared" si="16"/>
        <v>77404358.005900636</v>
      </c>
      <c r="N17" s="167">
        <f t="shared" si="16"/>
        <v>86934629.368980348</v>
      </c>
      <c r="O17" s="166">
        <f t="shared" si="16"/>
        <v>60296982.12403065</v>
      </c>
      <c r="P17" s="166">
        <f t="shared" si="16"/>
        <v>49285154.6355213</v>
      </c>
      <c r="Q17" s="166">
        <f t="shared" ref="Q17:W17" si="17">+SUM(Q18,Q19)</f>
        <v>53385395.889271155</v>
      </c>
      <c r="R17" s="166">
        <f t="shared" si="17"/>
        <v>41781086.149773903</v>
      </c>
      <c r="S17" s="166">
        <f t="shared" si="17"/>
        <v>33653287.23966518</v>
      </c>
      <c r="T17" s="166">
        <f t="shared" si="17"/>
        <v>53245874.117007472</v>
      </c>
      <c r="U17" s="166">
        <f t="shared" si="17"/>
        <v>118676052.5248436</v>
      </c>
      <c r="V17" s="166">
        <f t="shared" si="17"/>
        <v>72494880.815375954</v>
      </c>
      <c r="W17" s="166">
        <f t="shared" si="17"/>
        <v>71471430.654890746</v>
      </c>
      <c r="X17" s="166">
        <f>+SUM(X18,X19)</f>
        <v>72600704.91461888</v>
      </c>
      <c r="Y17" s="162">
        <f>+SUM(Y18,Y19)</f>
        <v>85292912.461458161</v>
      </c>
      <c r="Z17" s="166">
        <f>+SUM(Z18,Z19)</f>
        <v>88174963.805351481</v>
      </c>
      <c r="AA17" s="166">
        <f>+SUM(AA18,AA19)</f>
        <v>100849792.14842877</v>
      </c>
      <c r="AB17" s="166">
        <f>+SUM(AB18,AB19)</f>
        <v>103884010.5526441</v>
      </c>
      <c r="AC17" s="166">
        <v>77627813</v>
      </c>
      <c r="AD17" s="166">
        <v>69440490.364203796</v>
      </c>
      <c r="AE17" s="166">
        <v>66760093.347901799</v>
      </c>
      <c r="AF17" s="166">
        <v>47766640.547391802</v>
      </c>
      <c r="AG17" s="166">
        <v>45472864.359943002</v>
      </c>
      <c r="AH17" s="166">
        <v>41600542.2655733</v>
      </c>
      <c r="AI17" s="166">
        <v>63563031.278198399</v>
      </c>
      <c r="AJ17" s="166">
        <v>85225975.01928024</v>
      </c>
      <c r="AK17" s="162">
        <v>81635714.689924449</v>
      </c>
      <c r="AL17" s="166">
        <v>104389185.52886225</v>
      </c>
      <c r="AM17" s="166">
        <v>96571840.750466481</v>
      </c>
      <c r="AN17" s="166">
        <v>105505942.72854155</v>
      </c>
      <c r="AO17" s="166">
        <v>78815579.30743055</v>
      </c>
      <c r="AP17" s="166">
        <v>79834584.80719237</v>
      </c>
      <c r="AQ17" s="166">
        <v>81700282.555274352</v>
      </c>
      <c r="AR17" s="166">
        <v>64764631.609327309</v>
      </c>
      <c r="AS17" s="166">
        <v>83497682.66563423</v>
      </c>
      <c r="AT17" s="166">
        <v>68814763.159531474</v>
      </c>
      <c r="AU17" s="166">
        <v>92734829.170921817</v>
      </c>
      <c r="AV17" s="166">
        <v>93131049.739074484</v>
      </c>
      <c r="AW17" s="166">
        <v>78848811.119138956</v>
      </c>
      <c r="AX17" s="167">
        <v>120952474.82625259</v>
      </c>
      <c r="AY17" s="166">
        <v>99072282.597707838</v>
      </c>
      <c r="AZ17" s="166">
        <v>99821646.893188477</v>
      </c>
      <c r="BA17" s="166">
        <v>84943964.667651296</v>
      </c>
      <c r="BB17" s="166">
        <v>85543499.823532969</v>
      </c>
      <c r="BC17" s="166">
        <v>81955799.228614792</v>
      </c>
      <c r="BD17" s="166">
        <f>+BD18+BD19</f>
        <v>91116147.844236925</v>
      </c>
      <c r="BE17" s="166">
        <f>+BE18+BE19</f>
        <v>83570537.841398567</v>
      </c>
      <c r="BF17" s="166">
        <f>+BF18+BF19</f>
        <v>86727072.216423929</v>
      </c>
      <c r="BG17" s="166">
        <v>87624685.998506472</v>
      </c>
      <c r="BH17" s="296">
        <f>+BH18+BH19</f>
        <v>79924784.659185648</v>
      </c>
      <c r="BI17" s="166">
        <f>+BI18+BI19</f>
        <v>103836524.82724625</v>
      </c>
      <c r="BJ17" s="167">
        <v>119932761.12877402</v>
      </c>
      <c r="BK17" s="166">
        <v>131784102.41719601</v>
      </c>
      <c r="BL17" s="166">
        <f>+BL18+BL19</f>
        <v>58359254.917426966</v>
      </c>
      <c r="BM17" s="166">
        <f>+BM18+BM19</f>
        <v>57611296.7738076</v>
      </c>
      <c r="BN17" s="166">
        <f>+BN18+BN19</f>
        <v>45618071.190138415</v>
      </c>
      <c r="BO17" s="166">
        <v>64764234.871934742</v>
      </c>
      <c r="BP17" s="166">
        <v>80268738.417457879</v>
      </c>
      <c r="BQ17" s="166">
        <v>85806065.732293487</v>
      </c>
      <c r="BR17" s="166">
        <f>+BR18+BR19</f>
        <v>91709183.162841201</v>
      </c>
      <c r="BS17" s="166">
        <f t="shared" si="10"/>
        <v>5.7445856513922422</v>
      </c>
      <c r="BT17" s="162">
        <f t="shared" si="11"/>
        <v>-11.736753656365062</v>
      </c>
      <c r="BU17" s="350"/>
      <c r="BV17" s="376"/>
    </row>
    <row r="18" spans="1:74" x14ac:dyDescent="0.2">
      <c r="A18" s="103" t="s">
        <v>100</v>
      </c>
      <c r="B18" s="230">
        <v>114684060.54609931</v>
      </c>
      <c r="C18" s="231">
        <v>105952486.329757</v>
      </c>
      <c r="D18" s="231">
        <v>82264222.917291358</v>
      </c>
      <c r="E18" s="231">
        <v>61253049.303491153</v>
      </c>
      <c r="F18" s="231">
        <v>52897315.35651923</v>
      </c>
      <c r="G18" s="231">
        <v>61239634.070671208</v>
      </c>
      <c r="H18" s="231">
        <v>54876959.116292059</v>
      </c>
      <c r="I18" s="231">
        <v>44212825.763861045</v>
      </c>
      <c r="J18" s="231">
        <v>53300911.150169037</v>
      </c>
      <c r="K18" s="231">
        <v>67417713.88424176</v>
      </c>
      <c r="L18" s="231">
        <v>64172139.699601509</v>
      </c>
      <c r="M18" s="232">
        <v>76264869.250394031</v>
      </c>
      <c r="N18" s="167">
        <v>85503155.78564702</v>
      </c>
      <c r="O18" s="166">
        <v>58757132.454427123</v>
      </c>
      <c r="P18" s="231">
        <v>47960517.288788557</v>
      </c>
      <c r="Q18" s="231">
        <v>52014929.683324017</v>
      </c>
      <c r="R18" s="231">
        <v>40204573.392798863</v>
      </c>
      <c r="S18" s="231">
        <v>31930122.133204091</v>
      </c>
      <c r="T18" s="231">
        <v>51958266.488519952</v>
      </c>
      <c r="U18" s="231">
        <v>117586058.93728854</v>
      </c>
      <c r="V18" s="231">
        <v>71330461.160456717</v>
      </c>
      <c r="W18" s="231">
        <v>70175023.885434061</v>
      </c>
      <c r="X18" s="231">
        <v>71045016.791270867</v>
      </c>
      <c r="Y18" s="232">
        <v>83222107.960540399</v>
      </c>
      <c r="Z18" s="166">
        <v>86341809.436775863</v>
      </c>
      <c r="AA18" s="231">
        <v>99383268.653568268</v>
      </c>
      <c r="AB18" s="231">
        <v>101977530.00932546</v>
      </c>
      <c r="AC18" s="231">
        <v>75574680</v>
      </c>
      <c r="AD18" s="231">
        <v>67643999.082999706</v>
      </c>
      <c r="AE18" s="231">
        <v>64706960.455097102</v>
      </c>
      <c r="AF18" s="231">
        <v>45200224.431385897</v>
      </c>
      <c r="AG18" s="231">
        <v>42686469.719708003</v>
      </c>
      <c r="AH18" s="231">
        <v>38887473.800081402</v>
      </c>
      <c r="AI18" s="231">
        <v>60996615.162192501</v>
      </c>
      <c r="AJ18" s="231">
        <v>82842874.340131924</v>
      </c>
      <c r="AK18" s="232">
        <v>79435929.447633699</v>
      </c>
      <c r="AL18" s="166">
        <v>101822769.41285639</v>
      </c>
      <c r="AM18" s="231">
        <v>94408718.595547244</v>
      </c>
      <c r="AN18" s="231">
        <v>103562799.0978514</v>
      </c>
      <c r="AO18" s="231">
        <v>76689120.239882827</v>
      </c>
      <c r="AP18" s="231">
        <v>77451484.128044054</v>
      </c>
      <c r="AQ18" s="231">
        <v>79133866.439268485</v>
      </c>
      <c r="AR18" s="231">
        <v>61831584.619606309</v>
      </c>
      <c r="AS18" s="231">
        <v>80711288.025399283</v>
      </c>
      <c r="AT18" s="231">
        <v>63676358.138239264</v>
      </c>
      <c r="AU18" s="231">
        <v>87968627.8126252</v>
      </c>
      <c r="AV18" s="231">
        <v>89464741.001923233</v>
      </c>
      <c r="AW18" s="231">
        <v>74449240.634557456</v>
      </c>
      <c r="AX18" s="167">
        <v>118606037.23447579</v>
      </c>
      <c r="AY18" s="166">
        <v>93206188.618265837</v>
      </c>
      <c r="AZ18" s="166">
        <v>92855660.292601109</v>
      </c>
      <c r="BA18" s="166">
        <v>77400681.093312085</v>
      </c>
      <c r="BB18" s="166">
        <v>76744358.854369968</v>
      </c>
      <c r="BC18" s="166">
        <v>73091177.98540628</v>
      </c>
      <c r="BD18" s="166">
        <v>83519189.509985819</v>
      </c>
      <c r="BE18" s="166">
        <v>73909521.014306054</v>
      </c>
      <c r="BF18" s="166">
        <v>76346798.941277087</v>
      </c>
      <c r="BG18" s="166">
        <v>78433103.3421188</v>
      </c>
      <c r="BH18" s="296">
        <v>70405653.980220884</v>
      </c>
      <c r="BI18" s="166">
        <v>93366280.335689709</v>
      </c>
      <c r="BJ18" s="167">
        <v>106443091.4136492</v>
      </c>
      <c r="BK18" s="166">
        <v>118307704.73969968</v>
      </c>
      <c r="BL18" s="166">
        <v>45851862.639159709</v>
      </c>
      <c r="BM18" s="166">
        <v>43804051.395870745</v>
      </c>
      <c r="BN18" s="166">
        <v>34252074.147921085</v>
      </c>
      <c r="BO18" s="166">
        <v>52505051.695172623</v>
      </c>
      <c r="BP18" s="166">
        <v>66903869.851745687</v>
      </c>
      <c r="BQ18" s="166">
        <v>73722205.439341947</v>
      </c>
      <c r="BR18" s="166">
        <v>78800476.730205372</v>
      </c>
      <c r="BS18" s="166">
        <f t="shared" si="10"/>
        <v>3.2138581092516549</v>
      </c>
      <c r="BT18" s="162">
        <f t="shared" si="11"/>
        <v>-18.949077776758159</v>
      </c>
      <c r="BU18" s="350"/>
      <c r="BV18" s="376"/>
    </row>
    <row r="19" spans="1:74" x14ac:dyDescent="0.2">
      <c r="A19" s="103" t="s">
        <v>102</v>
      </c>
      <c r="B19" s="230">
        <v>881453.94658590306</v>
      </c>
      <c r="C19" s="231">
        <v>763472.13142437604</v>
      </c>
      <c r="D19" s="231">
        <v>857549.61361967702</v>
      </c>
      <c r="E19" s="231">
        <v>807467.83627019101</v>
      </c>
      <c r="F19" s="231">
        <v>1070195.5203744492</v>
      </c>
      <c r="G19" s="231">
        <v>1552315.1193098384</v>
      </c>
      <c r="H19" s="231">
        <v>1099452.6640969163</v>
      </c>
      <c r="I19" s="231">
        <v>946714.24210719543</v>
      </c>
      <c r="J19" s="231">
        <v>1000535.6543685755</v>
      </c>
      <c r="K19" s="231">
        <v>1151000.964941263</v>
      </c>
      <c r="L19" s="231">
        <v>1049297.5605726873</v>
      </c>
      <c r="M19" s="232">
        <v>1139488.7555066079</v>
      </c>
      <c r="N19" s="167">
        <v>1431473.5833333335</v>
      </c>
      <c r="O19" s="166">
        <v>1539849.6696035243</v>
      </c>
      <c r="P19" s="231">
        <v>1324637.3467327461</v>
      </c>
      <c r="Q19" s="231">
        <v>1370466.2059471367</v>
      </c>
      <c r="R19" s="231">
        <v>1576512.7569750368</v>
      </c>
      <c r="S19" s="231">
        <v>1723165.1064610868</v>
      </c>
      <c r="T19" s="231">
        <v>1287607.6284875183</v>
      </c>
      <c r="U19" s="231">
        <v>1089993.5875550662</v>
      </c>
      <c r="V19" s="231">
        <v>1164419.6549192367</v>
      </c>
      <c r="W19" s="231">
        <v>1296406.7694566816</v>
      </c>
      <c r="X19" s="231">
        <v>1555688.1233480177</v>
      </c>
      <c r="Y19" s="232">
        <v>2070804.5009177683</v>
      </c>
      <c r="Z19" s="166">
        <v>1833154.3685756242</v>
      </c>
      <c r="AA19" s="231">
        <v>1466523.4948604994</v>
      </c>
      <c r="AB19" s="231">
        <v>1906480.5433186491</v>
      </c>
      <c r="AC19" s="231">
        <v>2053133</v>
      </c>
      <c r="AD19" s="231">
        <v>1796491.28120411</v>
      </c>
      <c r="AE19" s="231">
        <v>2053132.8928046999</v>
      </c>
      <c r="AF19" s="231">
        <v>2566416.11600587</v>
      </c>
      <c r="AG19" s="231">
        <v>2786394.64023495</v>
      </c>
      <c r="AH19" s="231">
        <v>2713068.4654919198</v>
      </c>
      <c r="AI19" s="231">
        <v>2566416.11600587</v>
      </c>
      <c r="AJ19" s="231">
        <v>2383100.6791483113</v>
      </c>
      <c r="AK19" s="232">
        <v>2199785.2422907492</v>
      </c>
      <c r="AL19" s="166">
        <v>2566416.1160058738</v>
      </c>
      <c r="AM19" s="231">
        <v>2163122.1549192364</v>
      </c>
      <c r="AN19" s="231">
        <v>1943143.6306901616</v>
      </c>
      <c r="AO19" s="231">
        <v>2126459.0675477241</v>
      </c>
      <c r="AP19" s="231">
        <v>2383100.6791483113</v>
      </c>
      <c r="AQ19" s="231">
        <v>2566416.1160058738</v>
      </c>
      <c r="AR19" s="231">
        <v>2933046.9897209988</v>
      </c>
      <c r="AS19" s="231">
        <v>2786394.6402349486</v>
      </c>
      <c r="AT19" s="231">
        <v>5138405.0212922171</v>
      </c>
      <c r="AU19" s="231">
        <v>4766201.3582966225</v>
      </c>
      <c r="AV19" s="231">
        <v>3666308.7371512484</v>
      </c>
      <c r="AW19" s="231">
        <v>4399570.4845814984</v>
      </c>
      <c r="AX19" s="167">
        <v>2346437.5917767989</v>
      </c>
      <c r="AY19" s="166">
        <v>5866093.9794419976</v>
      </c>
      <c r="AZ19" s="166">
        <v>6965986.6005873717</v>
      </c>
      <c r="BA19" s="166">
        <v>7543283.5743392073</v>
      </c>
      <c r="BB19" s="166">
        <v>8799140.9691629969</v>
      </c>
      <c r="BC19" s="166">
        <v>8864621.2432085183</v>
      </c>
      <c r="BD19" s="166">
        <v>7596958.3342511011</v>
      </c>
      <c r="BE19" s="166">
        <v>9661016.8270925116</v>
      </c>
      <c r="BF19" s="166">
        <v>10380273.275146844</v>
      </c>
      <c r="BG19" s="166">
        <v>9191582.6563876662</v>
      </c>
      <c r="BH19" s="296">
        <v>9519130.6789647583</v>
      </c>
      <c r="BI19" s="166">
        <v>10470244.491556536</v>
      </c>
      <c r="BJ19" s="167">
        <v>13489669.715124818</v>
      </c>
      <c r="BK19" s="166">
        <v>13476397.677496329</v>
      </c>
      <c r="BL19" s="166">
        <v>12507392.278267255</v>
      </c>
      <c r="BM19" s="166">
        <v>13807245.377936859</v>
      </c>
      <c r="BN19" s="166">
        <v>11365997.042217327</v>
      </c>
      <c r="BO19" s="166">
        <v>12259183.176762115</v>
      </c>
      <c r="BP19" s="166">
        <v>13364868.565712189</v>
      </c>
      <c r="BQ19" s="166">
        <v>12083860.292951543</v>
      </c>
      <c r="BR19" s="166">
        <v>12908706.432635831</v>
      </c>
      <c r="BS19" s="166">
        <f t="shared" si="10"/>
        <v>24.358059662482432</v>
      </c>
      <c r="BT19" s="162">
        <f t="shared" si="11"/>
        <v>69.44554634747891</v>
      </c>
      <c r="BU19" s="350"/>
      <c r="BV19" s="376"/>
    </row>
    <row r="20" spans="1:74" x14ac:dyDescent="0.2">
      <c r="A20" s="103"/>
      <c r="B20" s="167"/>
      <c r="C20" s="166"/>
      <c r="D20" s="166"/>
      <c r="E20" s="166"/>
      <c r="F20" s="166"/>
      <c r="G20" s="166"/>
      <c r="H20" s="166"/>
      <c r="I20" s="166"/>
      <c r="J20" s="166"/>
      <c r="K20" s="166"/>
      <c r="L20" s="166"/>
      <c r="M20" s="162"/>
      <c r="N20" s="167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2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2"/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7"/>
      <c r="AY20" s="166"/>
      <c r="AZ20" s="166"/>
      <c r="BA20" s="166"/>
      <c r="BB20" s="166"/>
      <c r="BC20" s="166"/>
      <c r="BD20" s="166"/>
      <c r="BE20" s="166"/>
      <c r="BF20" s="166"/>
      <c r="BG20" s="166"/>
      <c r="BH20" s="296"/>
      <c r="BI20" s="166"/>
      <c r="BJ20" s="167"/>
      <c r="BK20" s="166"/>
      <c r="BL20" s="166"/>
      <c r="BM20" s="166"/>
      <c r="BN20" s="166"/>
      <c r="BO20" s="166"/>
      <c r="BP20" s="166"/>
      <c r="BQ20" s="166"/>
      <c r="BR20" s="166"/>
      <c r="BS20" s="166"/>
      <c r="BT20" s="162"/>
      <c r="BU20" s="350"/>
      <c r="BV20" s="376"/>
    </row>
    <row r="21" spans="1:74" x14ac:dyDescent="0.2">
      <c r="A21" s="103" t="s">
        <v>103</v>
      </c>
      <c r="B21" s="167">
        <f t="shared" ref="B21:G21" si="18">+SUM(B22,B23)</f>
        <v>5376563.6092934413</v>
      </c>
      <c r="C21" s="166">
        <f t="shared" si="18"/>
        <v>4789792.4729531556</v>
      </c>
      <c r="D21" s="166">
        <f t="shared" si="18"/>
        <v>4771029.9058064809</v>
      </c>
      <c r="E21" s="166">
        <f t="shared" si="18"/>
        <v>4989440.865096516</v>
      </c>
      <c r="F21" s="166">
        <f t="shared" si="18"/>
        <v>5622062.7976723248</v>
      </c>
      <c r="G21" s="166">
        <f t="shared" si="18"/>
        <v>5351849.9432642655</v>
      </c>
      <c r="H21" s="166">
        <f t="shared" ref="H21:P21" si="19">+SUM(H22,H23)</f>
        <v>5093015.675446013</v>
      </c>
      <c r="I21" s="166">
        <f t="shared" si="19"/>
        <v>5402683.6629607091</v>
      </c>
      <c r="J21" s="166">
        <f t="shared" si="19"/>
        <v>6148775.848711838</v>
      </c>
      <c r="K21" s="166">
        <f t="shared" si="19"/>
        <v>7052189.5672096442</v>
      </c>
      <c r="L21" s="166">
        <f t="shared" si="19"/>
        <v>5928133.3554090224</v>
      </c>
      <c r="M21" s="162">
        <f t="shared" si="19"/>
        <v>6986912.0372175435</v>
      </c>
      <c r="N21" s="167">
        <f t="shared" si="19"/>
        <v>5209306.8130260548</v>
      </c>
      <c r="O21" s="166">
        <f t="shared" si="19"/>
        <v>6705593.8067822624</v>
      </c>
      <c r="P21" s="166">
        <f t="shared" si="19"/>
        <v>5363835.0794610139</v>
      </c>
      <c r="Q21" s="166">
        <f t="shared" ref="Q21:W21" si="20">+SUM(Q22,Q23)</f>
        <v>5132419.6271353588</v>
      </c>
      <c r="R21" s="166">
        <f t="shared" si="20"/>
        <v>8188864.1811563484</v>
      </c>
      <c r="S21" s="166">
        <f t="shared" si="20"/>
        <v>6148404.6100490363</v>
      </c>
      <c r="T21" s="166">
        <f t="shared" si="20"/>
        <v>6293204.051587427</v>
      </c>
      <c r="U21" s="166">
        <f t="shared" si="20"/>
        <v>4795997.3191849198</v>
      </c>
      <c r="V21" s="166">
        <f t="shared" si="20"/>
        <v>4762101.7971582906</v>
      </c>
      <c r="W21" s="166">
        <f t="shared" si="20"/>
        <v>5351385.9739292562</v>
      </c>
      <c r="X21" s="166">
        <f>+SUM(X22,X23)</f>
        <v>5472972.7122075269</v>
      </c>
      <c r="Y21" s="162">
        <f>+SUM(Y22,Y23)</f>
        <v>4935342.4931077473</v>
      </c>
      <c r="Z21" s="166">
        <f>+SUM(Z22,Z23)</f>
        <v>4214708.1746718427</v>
      </c>
      <c r="AA21" s="166">
        <f>+SUM(AA22,AA23)</f>
        <v>4117213.9723933255</v>
      </c>
      <c r="AB21" s="166">
        <f>+SUM(AB22,AB23)</f>
        <v>5251512.8726899195</v>
      </c>
      <c r="AC21" s="166">
        <v>5888259</v>
      </c>
      <c r="AD21" s="166">
        <v>4405166.25632009</v>
      </c>
      <c r="AE21" s="166">
        <v>5116744.2967395904</v>
      </c>
      <c r="AF21" s="166">
        <v>5277039.2233527498</v>
      </c>
      <c r="AG21" s="166">
        <v>5518091.8073435798</v>
      </c>
      <c r="AH21" s="166">
        <v>4944142.9039178696</v>
      </c>
      <c r="AI21" s="166">
        <v>4305337.5341899702</v>
      </c>
      <c r="AJ21" s="166">
        <v>4715736.7938374663</v>
      </c>
      <c r="AK21" s="162">
        <v>5253829.4207921308</v>
      </c>
      <c r="AL21" s="166">
        <v>4292592.9955479577</v>
      </c>
      <c r="AM21" s="166">
        <v>4505009.6958197057</v>
      </c>
      <c r="AN21" s="166">
        <v>4013903.5809234753</v>
      </c>
      <c r="AO21" s="166">
        <v>4801318.4294205662</v>
      </c>
      <c r="AP21" s="166">
        <v>5395004.9219939113</v>
      </c>
      <c r="AQ21" s="166">
        <v>4891347.4297234789</v>
      </c>
      <c r="AR21" s="166">
        <v>5599042.2934085485</v>
      </c>
      <c r="AS21" s="166">
        <v>4912833.7345683724</v>
      </c>
      <c r="AT21" s="166">
        <v>4731307.5525860153</v>
      </c>
      <c r="AU21" s="166">
        <v>4814328.139640362</v>
      </c>
      <c r="AV21" s="166">
        <v>4540975.4889042387</v>
      </c>
      <c r="AW21" s="166">
        <v>4898526.1725723846</v>
      </c>
      <c r="AX21" s="167">
        <v>4245287.8564339057</v>
      </c>
      <c r="AY21" s="166">
        <v>4353535.442379592</v>
      </c>
      <c r="AZ21" s="166">
        <v>4756433.8594805207</v>
      </c>
      <c r="BA21" s="166">
        <v>5459877.5328774927</v>
      </c>
      <c r="BB21" s="166">
        <v>4869485.8687643781</v>
      </c>
      <c r="BC21" s="166">
        <v>4726905.2910345867</v>
      </c>
      <c r="BD21" s="166">
        <f>BD22+BD23</f>
        <v>4692955.4910737053</v>
      </c>
      <c r="BE21" s="166">
        <f>BE22+BE23</f>
        <v>5031005.3351952797</v>
      </c>
      <c r="BF21" s="166">
        <f>BF22+BF23</f>
        <v>5159478.6421923134</v>
      </c>
      <c r="BG21" s="166">
        <v>5313689.3344060704</v>
      </c>
      <c r="BH21" s="296">
        <f>+BH22+BH23</f>
        <v>4764814.7434495483</v>
      </c>
      <c r="BI21" s="166">
        <f>+BI22+BI23</f>
        <v>5079920.511393059</v>
      </c>
      <c r="BJ21" s="167">
        <v>4859977.498377569</v>
      </c>
      <c r="BK21" s="166">
        <v>6307557.9794287346</v>
      </c>
      <c r="BL21" s="166">
        <f>+BL22+BL23</f>
        <v>4783565.170912018</v>
      </c>
      <c r="BM21" s="166">
        <f>+BM22+BM23</f>
        <v>3152392.4469217486</v>
      </c>
      <c r="BN21" s="166">
        <f>+BN22+BN23</f>
        <v>3523378.2635552529</v>
      </c>
      <c r="BO21" s="166">
        <v>3802997.1090982878</v>
      </c>
      <c r="BP21" s="166">
        <v>5482879.0424814336</v>
      </c>
      <c r="BQ21" s="166">
        <v>4788462.0757405609</v>
      </c>
      <c r="BR21" s="166">
        <f>+BR22+BR23</f>
        <v>5716419.8452116475</v>
      </c>
      <c r="BS21" s="166">
        <f t="shared" si="10"/>
        <v>10.794524827855167</v>
      </c>
      <c r="BT21" s="162">
        <f t="shared" si="11"/>
        <v>-2.0264154994270256</v>
      </c>
      <c r="BU21" s="350"/>
      <c r="BV21" s="376"/>
    </row>
    <row r="22" spans="1:74" x14ac:dyDescent="0.2">
      <c r="A22" s="103" t="s">
        <v>100</v>
      </c>
      <c r="B22" s="230">
        <v>1187995.3279084812</v>
      </c>
      <c r="C22" s="231">
        <v>950271.54835027608</v>
      </c>
      <c r="D22" s="231">
        <v>1280556.3379856811</v>
      </c>
      <c r="E22" s="231">
        <v>800872.58371155639</v>
      </c>
      <c r="F22" s="231">
        <v>735399.80272320507</v>
      </c>
      <c r="G22" s="231">
        <v>814234.3050972257</v>
      </c>
      <c r="H22" s="231">
        <v>555400.03727897326</v>
      </c>
      <c r="I22" s="231">
        <v>516020.66801158921</v>
      </c>
      <c r="J22" s="231">
        <v>913065.49698063824</v>
      </c>
      <c r="K22" s="231">
        <v>1118384.5019142842</v>
      </c>
      <c r="L22" s="231">
        <v>692423.00367782265</v>
      </c>
      <c r="M22" s="232">
        <v>704059.61514010385</v>
      </c>
      <c r="N22" s="167">
        <v>1369785.8884231751</v>
      </c>
      <c r="O22" s="166">
        <v>1818930.8118331423</v>
      </c>
      <c r="P22" s="231">
        <v>1873361.5116402134</v>
      </c>
      <c r="Q22" s="231">
        <v>1292898.7025324786</v>
      </c>
      <c r="R22" s="231">
        <v>3651248.5429893085</v>
      </c>
      <c r="S22" s="231">
        <v>1959836.3286640765</v>
      </c>
      <c r="T22" s="231">
        <v>2453683.1269845469</v>
      </c>
      <c r="U22" s="231">
        <v>1340428.4870423276</v>
      </c>
      <c r="V22" s="231">
        <v>1271628.2293374909</v>
      </c>
      <c r="W22" s="231">
        <v>1162817.6925442964</v>
      </c>
      <c r="X22" s="231">
        <v>935357.07404048729</v>
      </c>
      <c r="Y22" s="232">
        <v>1095821.5685048671</v>
      </c>
      <c r="Z22" s="166">
        <v>1073281.9636331226</v>
      </c>
      <c r="AA22" s="231">
        <v>1324835.118136686</v>
      </c>
      <c r="AB22" s="231">
        <v>1411991.9480870403</v>
      </c>
      <c r="AC22" s="231">
        <v>1350643</v>
      </c>
      <c r="AD22" s="231">
        <v>1263740.0452813699</v>
      </c>
      <c r="AE22" s="231">
        <v>1277223.37213671</v>
      </c>
      <c r="AF22" s="231">
        <v>1088470.94196779</v>
      </c>
      <c r="AG22" s="231">
        <v>1329523.52595862</v>
      </c>
      <c r="AH22" s="231">
        <v>1104621.9793149901</v>
      </c>
      <c r="AI22" s="231">
        <v>1163911.3231512499</v>
      </c>
      <c r="AJ22" s="231">
        <v>1574310.5827987466</v>
      </c>
      <c r="AK22" s="232">
        <v>1414308.4961892515</v>
      </c>
      <c r="AL22" s="166">
        <v>1674737.8196823574</v>
      </c>
      <c r="AM22" s="231">
        <v>1538107.1631720262</v>
      </c>
      <c r="AN22" s="231">
        <v>1396048.4050578757</v>
      </c>
      <c r="AO22" s="231">
        <v>1485368.5399908065</v>
      </c>
      <c r="AP22" s="231">
        <v>1555483.9973910316</v>
      </c>
      <c r="AQ22" s="231">
        <v>1400873.8619026793</v>
      </c>
      <c r="AR22" s="231">
        <v>1410474.0120235891</v>
      </c>
      <c r="AS22" s="231">
        <v>1596883.8451386131</v>
      </c>
      <c r="AT22" s="231">
        <v>1240833.9847652151</v>
      </c>
      <c r="AU22" s="231">
        <v>1672901.9286016421</v>
      </c>
      <c r="AV22" s="231">
        <v>1574072.9562565587</v>
      </c>
      <c r="AW22" s="231">
        <v>1582576.2831426251</v>
      </c>
      <c r="AX22" s="167">
        <v>1801956.3589593458</v>
      </c>
      <c r="AY22" s="166">
        <v>1561156.5881229518</v>
      </c>
      <c r="AZ22" s="166">
        <v>1440483.9700507615</v>
      </c>
      <c r="BA22" s="166">
        <v>1620356.6082746128</v>
      </c>
      <c r="BB22" s="166">
        <v>1553535.9793346182</v>
      </c>
      <c r="BC22" s="166">
        <v>1585479.0799958671</v>
      </c>
      <c r="BD22" s="166">
        <v>1551529.2800349856</v>
      </c>
      <c r="BE22" s="166">
        <v>1540531.7673744797</v>
      </c>
      <c r="BF22" s="166">
        <v>1319957.717589434</v>
      </c>
      <c r="BG22" s="166">
        <v>1997739.4449763109</v>
      </c>
      <c r="BH22" s="296">
        <v>1623388.5324108279</v>
      </c>
      <c r="BI22" s="166">
        <v>1589446.9435722595</v>
      </c>
      <c r="BJ22" s="167">
        <v>1893074.965729889</v>
      </c>
      <c r="BK22" s="166">
        <v>2991608.0899989749</v>
      </c>
      <c r="BL22" s="166">
        <v>1642138.9598732977</v>
      </c>
      <c r="BM22" s="166">
        <v>1058108.3062292687</v>
      </c>
      <c r="BN22" s="166">
        <v>1429094.122862773</v>
      </c>
      <c r="BO22" s="166">
        <v>1708712.9684058079</v>
      </c>
      <c r="BP22" s="166">
        <v>2690500.1882247934</v>
      </c>
      <c r="BQ22" s="166">
        <v>1647035.8647018415</v>
      </c>
      <c r="BR22" s="166">
        <v>1876898.9206087682</v>
      </c>
      <c r="BS22" s="166">
        <f t="shared" si="10"/>
        <v>42.193866939650547</v>
      </c>
      <c r="BT22" s="162">
        <f t="shared" si="11"/>
        <v>21.196334299036714</v>
      </c>
      <c r="BU22" s="350"/>
      <c r="BV22" s="376"/>
    </row>
    <row r="23" spans="1:74" x14ac:dyDescent="0.2">
      <c r="A23" s="103" t="s">
        <v>102</v>
      </c>
      <c r="B23" s="230">
        <v>4188568.2813849598</v>
      </c>
      <c r="C23" s="231">
        <v>3839520.9246028797</v>
      </c>
      <c r="D23" s="231">
        <v>3490473.5678208</v>
      </c>
      <c r="E23" s="231">
        <v>4188568.2813849598</v>
      </c>
      <c r="F23" s="231">
        <v>4886662.9949491201</v>
      </c>
      <c r="G23" s="231">
        <v>4537615.6381670395</v>
      </c>
      <c r="H23" s="231">
        <v>4537615.6381670395</v>
      </c>
      <c r="I23" s="231">
        <v>4886662.9949491201</v>
      </c>
      <c r="J23" s="231">
        <v>5235710.3517311998</v>
      </c>
      <c r="K23" s="231">
        <v>5933805.0652953601</v>
      </c>
      <c r="L23" s="231">
        <v>5235710.3517311998</v>
      </c>
      <c r="M23" s="232">
        <v>6282852.4220774397</v>
      </c>
      <c r="N23" s="167">
        <v>3839520.9246028797</v>
      </c>
      <c r="O23" s="166">
        <v>4886662.9949491201</v>
      </c>
      <c r="P23" s="231">
        <v>3490473.5678208</v>
      </c>
      <c r="Q23" s="231">
        <v>3839520.9246028797</v>
      </c>
      <c r="R23" s="231">
        <v>4537615.6381670395</v>
      </c>
      <c r="S23" s="231">
        <v>4188568.2813849598</v>
      </c>
      <c r="T23" s="231">
        <v>3839520.9246028797</v>
      </c>
      <c r="U23" s="231">
        <v>3455568.8321425919</v>
      </c>
      <c r="V23" s="231">
        <v>3490473.5678208</v>
      </c>
      <c r="W23" s="231">
        <v>4188568.2813849598</v>
      </c>
      <c r="X23" s="231">
        <v>4537615.6381670395</v>
      </c>
      <c r="Y23" s="232">
        <v>3839520.9246028797</v>
      </c>
      <c r="Z23" s="166">
        <v>3141426.2110387199</v>
      </c>
      <c r="AA23" s="231">
        <v>2792378.8542566397</v>
      </c>
      <c r="AB23" s="231">
        <v>3839520.9246028797</v>
      </c>
      <c r="AC23" s="231">
        <v>4537616</v>
      </c>
      <c r="AD23" s="231">
        <v>3141426.2110387199</v>
      </c>
      <c r="AE23" s="231">
        <v>3839520.9246028801</v>
      </c>
      <c r="AF23" s="231">
        <v>4188568.2813849598</v>
      </c>
      <c r="AG23" s="231">
        <v>4188568.2813849598</v>
      </c>
      <c r="AH23" s="231">
        <v>3839520.9246028801</v>
      </c>
      <c r="AI23" s="231">
        <v>3141426.2110387199</v>
      </c>
      <c r="AJ23" s="231">
        <v>3141426.2110387199</v>
      </c>
      <c r="AK23" s="232">
        <v>3839520.9246028797</v>
      </c>
      <c r="AL23" s="166">
        <v>2617855.1758655999</v>
      </c>
      <c r="AM23" s="231">
        <v>2966902.53264768</v>
      </c>
      <c r="AN23" s="231">
        <v>2617855.1758655999</v>
      </c>
      <c r="AO23" s="231">
        <v>3315949.8894297597</v>
      </c>
      <c r="AP23" s="231">
        <v>3839520.9246028797</v>
      </c>
      <c r="AQ23" s="231">
        <v>3490473.5678208</v>
      </c>
      <c r="AR23" s="231">
        <v>4188568.2813849598</v>
      </c>
      <c r="AS23" s="231">
        <v>3315949.8894297597</v>
      </c>
      <c r="AT23" s="231">
        <v>3490473.5678208</v>
      </c>
      <c r="AU23" s="231">
        <v>3141426.2110387199</v>
      </c>
      <c r="AV23" s="231">
        <v>2966902.53264768</v>
      </c>
      <c r="AW23" s="231">
        <v>3315949.8894297597</v>
      </c>
      <c r="AX23" s="167">
        <v>2443331.49747456</v>
      </c>
      <c r="AY23" s="166">
        <v>2792378.8542566397</v>
      </c>
      <c r="AZ23" s="166">
        <v>3315949.8894297597</v>
      </c>
      <c r="BA23" s="166">
        <v>3839520.9246028797</v>
      </c>
      <c r="BB23" s="166">
        <v>3315949.8894297597</v>
      </c>
      <c r="BC23" s="166">
        <v>3141426.2110387199</v>
      </c>
      <c r="BD23" s="166">
        <v>3141426.2110387199</v>
      </c>
      <c r="BE23" s="166">
        <v>3490473.5678208</v>
      </c>
      <c r="BF23" s="166">
        <v>3839520.9246028797</v>
      </c>
      <c r="BG23" s="166">
        <v>3315949.8894297597</v>
      </c>
      <c r="BH23" s="296">
        <v>3141426.2110387199</v>
      </c>
      <c r="BI23" s="166">
        <v>3490473.5678208</v>
      </c>
      <c r="BJ23" s="167">
        <v>2966902.53264768</v>
      </c>
      <c r="BK23" s="166">
        <v>3315949.8894297597</v>
      </c>
      <c r="BL23" s="166">
        <v>3141426.2110387199</v>
      </c>
      <c r="BM23" s="166">
        <v>2094284.1406924799</v>
      </c>
      <c r="BN23" s="166">
        <v>2094284.1406924799</v>
      </c>
      <c r="BO23" s="166">
        <v>2094284.1406924799</v>
      </c>
      <c r="BP23" s="166">
        <v>2792378.8542566397</v>
      </c>
      <c r="BQ23" s="166">
        <v>3141426.2110387199</v>
      </c>
      <c r="BR23" s="166">
        <v>3839520.9246028797</v>
      </c>
      <c r="BS23" s="166">
        <f t="shared" si="10"/>
        <v>0</v>
      </c>
      <c r="BT23" s="162">
        <f t="shared" si="11"/>
        <v>-13.095238095238082</v>
      </c>
      <c r="BU23" s="350"/>
      <c r="BV23" s="376"/>
    </row>
    <row r="24" spans="1:74" x14ac:dyDescent="0.2">
      <c r="A24" s="103"/>
      <c r="B24" s="167"/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2"/>
      <c r="N24" s="167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2"/>
      <c r="Z24" s="166"/>
      <c r="AA24" s="166"/>
      <c r="AB24" s="166"/>
      <c r="AC24" s="166"/>
      <c r="AD24" s="166"/>
      <c r="AE24" s="166"/>
      <c r="AF24" s="166"/>
      <c r="AG24" s="166"/>
      <c r="AH24" s="166"/>
      <c r="AI24" s="166"/>
      <c r="AJ24" s="166"/>
      <c r="AK24" s="162"/>
      <c r="AL24" s="166"/>
      <c r="AM24" s="166"/>
      <c r="AN24" s="166"/>
      <c r="AO24" s="166"/>
      <c r="AP24" s="166"/>
      <c r="AQ24" s="166"/>
      <c r="AR24" s="166"/>
      <c r="AS24" s="166"/>
      <c r="AT24" s="166"/>
      <c r="AU24" s="166"/>
      <c r="AV24" s="166"/>
      <c r="AW24" s="166"/>
      <c r="AX24" s="167"/>
      <c r="AY24" s="166"/>
      <c r="AZ24" s="166"/>
      <c r="BA24" s="166"/>
      <c r="BB24" s="166"/>
      <c r="BC24" s="166"/>
      <c r="BD24" s="166"/>
      <c r="BE24" s="166"/>
      <c r="BF24" s="166"/>
      <c r="BG24" s="166"/>
      <c r="BH24" s="296"/>
      <c r="BI24" s="166"/>
      <c r="BJ24" s="167"/>
      <c r="BK24" s="166"/>
      <c r="BL24" s="166"/>
      <c r="BM24" s="166"/>
      <c r="BN24" s="166"/>
      <c r="BO24" s="166"/>
      <c r="BP24" s="166"/>
      <c r="BQ24" s="166"/>
      <c r="BR24" s="166"/>
      <c r="BS24" s="166"/>
      <c r="BT24" s="162"/>
      <c r="BU24" s="350"/>
      <c r="BV24" s="376"/>
    </row>
    <row r="25" spans="1:74" x14ac:dyDescent="0.2">
      <c r="A25" s="103" t="s">
        <v>104</v>
      </c>
      <c r="B25" s="167">
        <f t="shared" ref="B25:G25" si="21">+SUM(B26,B27)</f>
        <v>103737024.02525474</v>
      </c>
      <c r="C25" s="166">
        <f t="shared" si="21"/>
        <v>96123001.896814719</v>
      </c>
      <c r="D25" s="166">
        <f t="shared" si="21"/>
        <v>111837392.41005866</v>
      </c>
      <c r="E25" s="166">
        <f t="shared" si="21"/>
        <v>105894772.88215917</v>
      </c>
      <c r="F25" s="166">
        <f t="shared" si="21"/>
        <v>84734623.957826212</v>
      </c>
      <c r="G25" s="166">
        <f t="shared" si="21"/>
        <v>80620104.289759219</v>
      </c>
      <c r="H25" s="166">
        <f t="shared" ref="H25:P25" si="22">+SUM(H26,H27)</f>
        <v>87826379.828203201</v>
      </c>
      <c r="I25" s="166">
        <f t="shared" si="22"/>
        <v>84204082.482794404</v>
      </c>
      <c r="J25" s="166">
        <f t="shared" si="22"/>
        <v>80889062.533399552</v>
      </c>
      <c r="K25" s="166">
        <f t="shared" si="22"/>
        <v>92805088.160771057</v>
      </c>
      <c r="L25" s="166">
        <f t="shared" si="22"/>
        <v>90675768.021405458</v>
      </c>
      <c r="M25" s="162">
        <f t="shared" si="22"/>
        <v>112232814.9819105</v>
      </c>
      <c r="N25" s="167">
        <f t="shared" si="22"/>
        <v>109545564.80245066</v>
      </c>
      <c r="O25" s="166">
        <f t="shared" si="22"/>
        <v>100450819.3614146</v>
      </c>
      <c r="P25" s="166">
        <f t="shared" si="22"/>
        <v>113864651.75189239</v>
      </c>
      <c r="Q25" s="166">
        <f t="shared" ref="Q25:W25" si="23">+SUM(Q26,Q27)</f>
        <v>104343099.41145049</v>
      </c>
      <c r="R25" s="166">
        <f t="shared" si="23"/>
        <v>98834363.567244485</v>
      </c>
      <c r="S25" s="166">
        <f t="shared" si="23"/>
        <v>91435602.243544638</v>
      </c>
      <c r="T25" s="166">
        <f t="shared" si="23"/>
        <v>94506082.536974356</v>
      </c>
      <c r="U25" s="166">
        <f t="shared" si="23"/>
        <v>89159127.403804794</v>
      </c>
      <c r="V25" s="166">
        <f t="shared" si="23"/>
        <v>89521048.94367978</v>
      </c>
      <c r="W25" s="166">
        <f t="shared" si="23"/>
        <v>93811204.119385362</v>
      </c>
      <c r="X25" s="166">
        <f>+SUM(X26,X27)</f>
        <v>95490065.16207771</v>
      </c>
      <c r="Y25" s="162">
        <f>+SUM(Y26,Y27)</f>
        <v>94675453.826238155</v>
      </c>
      <c r="Z25" s="166">
        <f>+SUM(Z26,Z27)</f>
        <v>93450903.467599422</v>
      </c>
      <c r="AA25" s="166">
        <f>+SUM(AA26,AA27)</f>
        <v>98367617.705141976</v>
      </c>
      <c r="AB25" s="166">
        <f>+SUM(AB26,AB27)</f>
        <v>98581104.285685435</v>
      </c>
      <c r="AC25" s="166">
        <v>102204860</v>
      </c>
      <c r="AD25" s="166">
        <v>92154867.628049105</v>
      </c>
      <c r="AE25" s="166">
        <v>85998216.7978836</v>
      </c>
      <c r="AF25" s="166">
        <v>80992132.956640497</v>
      </c>
      <c r="AG25" s="166">
        <v>80278752.016865999</v>
      </c>
      <c r="AH25" s="166">
        <v>72873636.998728395</v>
      </c>
      <c r="AI25" s="166">
        <v>85790876.499126896</v>
      </c>
      <c r="AJ25" s="166">
        <v>100382108.61060557</v>
      </c>
      <c r="AK25" s="162">
        <v>103276014.47716169</v>
      </c>
      <c r="AL25" s="166">
        <v>105831058.98465748</v>
      </c>
      <c r="AM25" s="166">
        <v>98281799.070119619</v>
      </c>
      <c r="AN25" s="166">
        <v>98957004.414732307</v>
      </c>
      <c r="AO25" s="166">
        <v>82459720.257968098</v>
      </c>
      <c r="AP25" s="166">
        <v>79808564.879405826</v>
      </c>
      <c r="AQ25" s="166">
        <v>79180195.465337157</v>
      </c>
      <c r="AR25" s="166">
        <v>78437132.443812966</v>
      </c>
      <c r="AS25" s="166">
        <v>79066163.392464429</v>
      </c>
      <c r="AT25" s="166">
        <v>70192292.324697584</v>
      </c>
      <c r="AU25" s="166">
        <v>84800199.666091532</v>
      </c>
      <c r="AV25" s="166">
        <v>92538396.484231129</v>
      </c>
      <c r="AW25" s="166">
        <v>106179735.37346303</v>
      </c>
      <c r="AX25" s="167">
        <v>90083375.106998727</v>
      </c>
      <c r="AY25" s="166">
        <v>85388793.084154651</v>
      </c>
      <c r="AZ25" s="166">
        <v>93648601.794004202</v>
      </c>
      <c r="BA25" s="166">
        <v>92058803.835794568</v>
      </c>
      <c r="BB25" s="166">
        <v>94712364.375658095</v>
      </c>
      <c r="BC25" s="166">
        <v>86494374.623024911</v>
      </c>
      <c r="BD25" s="166">
        <f>+BD26+BD27</f>
        <v>82356012.942233205</v>
      </c>
      <c r="BE25" s="166">
        <f>+BE26+BE27</f>
        <v>81470392.12662062</v>
      </c>
      <c r="BF25" s="166">
        <f>+BF26+BF27</f>
        <v>72942997.167331934</v>
      </c>
      <c r="BG25" s="166">
        <v>90614257.512797505</v>
      </c>
      <c r="BH25" s="296">
        <f>+BH26+BH27</f>
        <v>98532634.868777767</v>
      </c>
      <c r="BI25" s="166">
        <f>+BI26+BI27</f>
        <v>95392135.566599965</v>
      </c>
      <c r="BJ25" s="167">
        <v>101772428.13932966</v>
      </c>
      <c r="BK25" s="166">
        <v>105056402.07348432</v>
      </c>
      <c r="BL25" s="166">
        <f>+BL26+BL27</f>
        <v>94761069.880405247</v>
      </c>
      <c r="BM25" s="166">
        <f>+BM26+BM27</f>
        <v>36159678.589138746</v>
      </c>
      <c r="BN25" s="166">
        <f>+BN26+BN27</f>
        <v>50879731.461937942</v>
      </c>
      <c r="BO25" s="166">
        <v>53651892.723518081</v>
      </c>
      <c r="BP25" s="166">
        <v>59981684.884009987</v>
      </c>
      <c r="BQ25" s="166">
        <v>70944592.750736713</v>
      </c>
      <c r="BR25" s="166">
        <f>+BR26+BR27</f>
        <v>75910890.737857938</v>
      </c>
      <c r="BS25" s="166">
        <f t="shared" si="10"/>
        <v>4.0687847850803704</v>
      </c>
      <c r="BT25" s="162">
        <f t="shared" si="11"/>
        <v>-16.689519348014535</v>
      </c>
      <c r="BU25" s="350"/>
      <c r="BV25" s="376"/>
    </row>
    <row r="26" spans="1:74" x14ac:dyDescent="0.2">
      <c r="A26" s="103" t="s">
        <v>100</v>
      </c>
      <c r="B26" s="230">
        <v>92412431.748087332</v>
      </c>
      <c r="C26" s="231">
        <v>86634829.988917708</v>
      </c>
      <c r="D26" s="231">
        <v>101737080.37907152</v>
      </c>
      <c r="E26" s="231">
        <v>93958040.481901631</v>
      </c>
      <c r="F26" s="231">
        <v>73716101.742203876</v>
      </c>
      <c r="G26" s="231">
        <v>68989441.95104675</v>
      </c>
      <c r="H26" s="231">
        <v>76501787.551035792</v>
      </c>
      <c r="I26" s="231">
        <v>74103770.451807261</v>
      </c>
      <c r="J26" s="231">
        <v>70482680.440867335</v>
      </c>
      <c r="K26" s="231">
        <v>82092636.00669378</v>
      </c>
      <c r="L26" s="231">
        <v>80881526.051963374</v>
      </c>
      <c r="M26" s="232">
        <v>101520362.82783322</v>
      </c>
      <c r="N26" s="167">
        <v>97914902.463738188</v>
      </c>
      <c r="O26" s="166">
        <v>87595876.776521862</v>
      </c>
      <c r="P26" s="231">
        <v>100856674.13622713</v>
      </c>
      <c r="Q26" s="231">
        <v>91488156.826557755</v>
      </c>
      <c r="R26" s="231">
        <v>85673350.920806691</v>
      </c>
      <c r="S26" s="231">
        <v>79498869.84328711</v>
      </c>
      <c r="T26" s="231">
        <v>81957210.013626695</v>
      </c>
      <c r="U26" s="231">
        <v>77528465.065092325</v>
      </c>
      <c r="V26" s="231">
        <v>76666106.358787045</v>
      </c>
      <c r="W26" s="231">
        <v>80956261.534492627</v>
      </c>
      <c r="X26" s="231">
        <v>82329052.515639916</v>
      </c>
      <c r="Y26" s="232">
        <v>80902301.056710228</v>
      </c>
      <c r="Z26" s="166">
        <v>82126311.190432012</v>
      </c>
      <c r="AA26" s="231">
        <v>87655165.5510647</v>
      </c>
      <c r="AB26" s="231">
        <v>86950441.946972966</v>
      </c>
      <c r="AC26" s="231">
        <v>89962057</v>
      </c>
      <c r="AD26" s="231">
        <v>79299925.0431564</v>
      </c>
      <c r="AE26" s="231">
        <v>72837204.151445806</v>
      </c>
      <c r="AF26" s="231">
        <v>68443260.433292806</v>
      </c>
      <c r="AG26" s="231">
        <v>67423809.431973204</v>
      </c>
      <c r="AH26" s="231">
        <v>59712624.352290601</v>
      </c>
      <c r="AI26" s="231">
        <v>74466284.221959502</v>
      </c>
      <c r="AJ26" s="231">
        <v>89975726.518073365</v>
      </c>
      <c r="AK26" s="232">
        <v>91645352.138449222</v>
      </c>
      <c r="AL26" s="166">
        <v>94965571.799807668</v>
      </c>
      <c r="AM26" s="231">
        <v>87263276.854497284</v>
      </c>
      <c r="AN26" s="231">
        <v>89162762.445290223</v>
      </c>
      <c r="AO26" s="231">
        <v>71747268.103890821</v>
      </c>
      <c r="AP26" s="231">
        <v>66800587.263740562</v>
      </c>
      <c r="AQ26" s="231">
        <v>65407042.69580923</v>
      </c>
      <c r="AR26" s="231">
        <v>63745769.48964984</v>
      </c>
      <c r="AS26" s="231">
        <v>64986940.561391436</v>
      </c>
      <c r="AT26" s="231">
        <v>56419139.555169664</v>
      </c>
      <c r="AU26" s="231">
        <v>72251327.142743871</v>
      </c>
      <c r="AV26" s="231">
        <v>81519874.268608794</v>
      </c>
      <c r="AW26" s="231">
        <v>94549073.034750566</v>
      </c>
      <c r="AX26" s="167">
        <v>81513413.383736908</v>
      </c>
      <c r="AY26" s="166">
        <v>75900621.17625764</v>
      </c>
      <c r="AZ26" s="166">
        <v>83854359.824562117</v>
      </c>
      <c r="BA26" s="166">
        <v>81040281.620172232</v>
      </c>
      <c r="BB26" s="166">
        <v>83387772.098490685</v>
      </c>
      <c r="BC26" s="166">
        <v>73945502.09967725</v>
      </c>
      <c r="BD26" s="166">
        <v>69348035.326567933</v>
      </c>
      <c r="BE26" s="166">
        <v>68615449.541727886</v>
      </c>
      <c r="BF26" s="166">
        <v>59781984.52089414</v>
      </c>
      <c r="BG26" s="166">
        <v>78065384.989449844</v>
      </c>
      <c r="BH26" s="296">
        <v>86748937.499292761</v>
      </c>
      <c r="BI26" s="166">
        <v>82843263.043252304</v>
      </c>
      <c r="BJ26" s="167">
        <v>92284256.231432647</v>
      </c>
      <c r="BK26" s="166">
        <v>94037879.857861981</v>
      </c>
      <c r="BL26" s="166">
        <v>84354687.787873045</v>
      </c>
      <c r="BM26" s="166">
        <v>30650417.481327578</v>
      </c>
      <c r="BN26" s="166">
        <v>42921909.861766249</v>
      </c>
      <c r="BO26" s="166">
        <v>45081931.000256263</v>
      </c>
      <c r="BP26" s="166">
        <v>50187442.91456791</v>
      </c>
      <c r="BQ26" s="166">
        <v>59313930.412024237</v>
      </c>
      <c r="BR26" s="166">
        <v>63055948.152965203</v>
      </c>
      <c r="BS26" s="166">
        <f t="shared" si="10"/>
        <v>5.4765054360595755</v>
      </c>
      <c r="BT26" s="162">
        <f t="shared" si="11"/>
        <v>-17.050658537704134</v>
      </c>
      <c r="BU26" s="350"/>
    </row>
    <row r="27" spans="1:74" x14ac:dyDescent="0.2">
      <c r="A27" s="103" t="s">
        <v>102</v>
      </c>
      <c r="B27" s="230">
        <v>11324592.277167406</v>
      </c>
      <c r="C27" s="231">
        <v>9488171.907897016</v>
      </c>
      <c r="D27" s="231">
        <v>10100312.030987145</v>
      </c>
      <c r="E27" s="231">
        <v>11936732.400257535</v>
      </c>
      <c r="F27" s="231">
        <v>11018522.215622341</v>
      </c>
      <c r="G27" s="231">
        <v>11630662.338712471</v>
      </c>
      <c r="H27" s="231">
        <v>11324592.277167406</v>
      </c>
      <c r="I27" s="231">
        <v>10100312.030987145</v>
      </c>
      <c r="J27" s="231">
        <v>10406382.09253221</v>
      </c>
      <c r="K27" s="231">
        <v>10712452.154077277</v>
      </c>
      <c r="L27" s="231">
        <v>9794241.9694420807</v>
      </c>
      <c r="M27" s="232">
        <v>10712452.154077277</v>
      </c>
      <c r="N27" s="167">
        <v>11630662.338712471</v>
      </c>
      <c r="O27" s="166">
        <v>12854942.584892731</v>
      </c>
      <c r="P27" s="231">
        <v>13007977.615665264</v>
      </c>
      <c r="Q27" s="231">
        <v>12854942.584892731</v>
      </c>
      <c r="R27" s="231">
        <v>13161012.646437796</v>
      </c>
      <c r="S27" s="231">
        <v>11936732.400257535</v>
      </c>
      <c r="T27" s="231">
        <v>12548872.523347666</v>
      </c>
      <c r="U27" s="231">
        <v>11630662.338712471</v>
      </c>
      <c r="V27" s="231">
        <v>12854942.584892731</v>
      </c>
      <c r="W27" s="231">
        <v>12854942.584892731</v>
      </c>
      <c r="X27" s="231">
        <v>13161012.646437796</v>
      </c>
      <c r="Y27" s="232">
        <v>13773152.769527927</v>
      </c>
      <c r="Z27" s="166">
        <v>11324592.277167406</v>
      </c>
      <c r="AA27" s="231">
        <v>10712452.154077277</v>
      </c>
      <c r="AB27" s="231">
        <v>11630662.338712471</v>
      </c>
      <c r="AC27" s="231">
        <v>12242802</v>
      </c>
      <c r="AD27" s="231">
        <v>12854942.584892699</v>
      </c>
      <c r="AE27" s="231">
        <v>13161012.6464378</v>
      </c>
      <c r="AF27" s="231">
        <v>12548872.5233477</v>
      </c>
      <c r="AG27" s="231">
        <v>12854942.584892699</v>
      </c>
      <c r="AH27" s="231">
        <v>13161012.6464378</v>
      </c>
      <c r="AI27" s="231">
        <v>11324592.2771674</v>
      </c>
      <c r="AJ27" s="231">
        <v>10406382.09253221</v>
      </c>
      <c r="AK27" s="232">
        <v>11630662.338712471</v>
      </c>
      <c r="AL27" s="166">
        <v>10865487.184849808</v>
      </c>
      <c r="AM27" s="231">
        <v>11018522.215622341</v>
      </c>
      <c r="AN27" s="231">
        <v>9794241.9694420807</v>
      </c>
      <c r="AO27" s="231">
        <v>10712452.154077277</v>
      </c>
      <c r="AP27" s="231">
        <v>13007977.615665264</v>
      </c>
      <c r="AQ27" s="231">
        <v>13773152.769527927</v>
      </c>
      <c r="AR27" s="231">
        <v>14691362.954163121</v>
      </c>
      <c r="AS27" s="231">
        <v>14079222.831072992</v>
      </c>
      <c r="AT27" s="231">
        <v>13773152.769527927</v>
      </c>
      <c r="AU27" s="231">
        <v>12548872.523347666</v>
      </c>
      <c r="AV27" s="231">
        <v>11018522.215622341</v>
      </c>
      <c r="AW27" s="231">
        <v>11630662.338712471</v>
      </c>
      <c r="AX27" s="167">
        <v>8569961.7232618202</v>
      </c>
      <c r="AY27" s="166">
        <v>9488171.907897016</v>
      </c>
      <c r="AZ27" s="166">
        <v>9794241.9694420807</v>
      </c>
      <c r="BA27" s="166">
        <v>11018522.215622341</v>
      </c>
      <c r="BB27" s="166">
        <v>11324592.277167406</v>
      </c>
      <c r="BC27" s="166">
        <v>12548872.523347666</v>
      </c>
      <c r="BD27" s="166">
        <v>13007977.615665264</v>
      </c>
      <c r="BE27" s="166">
        <v>12854942.584892731</v>
      </c>
      <c r="BF27" s="166">
        <v>13161012.646437796</v>
      </c>
      <c r="BG27" s="166">
        <v>12548872.523347666</v>
      </c>
      <c r="BH27" s="296">
        <v>11783697.369485004</v>
      </c>
      <c r="BI27" s="166">
        <v>12548872.523347666</v>
      </c>
      <c r="BJ27" s="167">
        <v>9488171.907897016</v>
      </c>
      <c r="BK27" s="166">
        <v>11018522.215622341</v>
      </c>
      <c r="BL27" s="166">
        <v>10406382.09253221</v>
      </c>
      <c r="BM27" s="166">
        <v>5509261.1078111706</v>
      </c>
      <c r="BN27" s="166">
        <v>7957821.6001716908</v>
      </c>
      <c r="BO27" s="166">
        <v>8569961.7232618202</v>
      </c>
      <c r="BP27" s="166">
        <v>9794241.9694420807</v>
      </c>
      <c r="BQ27" s="166">
        <v>11630662.338712471</v>
      </c>
      <c r="BR27" s="166">
        <v>12854942.584892731</v>
      </c>
      <c r="BS27" s="166">
        <f t="shared" si="10"/>
        <v>-2.3255813953488302</v>
      </c>
      <c r="BT27" s="162">
        <f t="shared" si="11"/>
        <v>-14.285714285714279</v>
      </c>
      <c r="BU27" s="350"/>
    </row>
    <row r="28" spans="1:74" x14ac:dyDescent="0.2">
      <c r="A28" s="103"/>
      <c r="B28" s="167"/>
      <c r="C28" s="166"/>
      <c r="D28" s="166"/>
      <c r="E28" s="166"/>
      <c r="F28" s="166"/>
      <c r="G28" s="166"/>
      <c r="H28" s="166"/>
      <c r="I28" s="166"/>
      <c r="J28" s="166"/>
      <c r="K28" s="166"/>
      <c r="L28" s="166"/>
      <c r="M28" s="162"/>
      <c r="N28" s="167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2"/>
      <c r="Z28" s="166"/>
      <c r="AA28" s="166"/>
      <c r="AB28" s="166"/>
      <c r="AC28" s="166"/>
      <c r="AD28" s="166"/>
      <c r="AE28" s="166"/>
      <c r="AF28" s="166"/>
      <c r="AG28" s="166"/>
      <c r="AH28" s="166"/>
      <c r="AI28" s="166"/>
      <c r="AJ28" s="166"/>
      <c r="AK28" s="162"/>
      <c r="AL28" s="166"/>
      <c r="AM28" s="166"/>
      <c r="AN28" s="166"/>
      <c r="AO28" s="166"/>
      <c r="AP28" s="166"/>
      <c r="AQ28" s="166"/>
      <c r="AR28" s="166"/>
      <c r="AS28" s="166"/>
      <c r="AT28" s="166"/>
      <c r="AU28" s="166"/>
      <c r="AV28" s="166"/>
      <c r="AW28" s="166"/>
      <c r="AX28" s="167"/>
      <c r="AY28" s="166"/>
      <c r="AZ28" s="166"/>
      <c r="BA28" s="166"/>
      <c r="BB28" s="166"/>
      <c r="BC28" s="166"/>
      <c r="BD28" s="166"/>
      <c r="BE28" s="166"/>
      <c r="BF28" s="166"/>
      <c r="BG28" s="166"/>
      <c r="BH28" s="296"/>
      <c r="BI28" s="166"/>
      <c r="BJ28" s="167"/>
      <c r="BK28" s="166"/>
      <c r="BL28" s="166"/>
      <c r="BM28" s="166"/>
      <c r="BN28" s="166"/>
      <c r="BO28" s="166"/>
      <c r="BP28" s="166"/>
      <c r="BQ28" s="166"/>
      <c r="BR28" s="166"/>
      <c r="BS28" s="166"/>
      <c r="BT28" s="162"/>
      <c r="BU28" s="350"/>
    </row>
    <row r="29" spans="1:74" x14ac:dyDescent="0.2">
      <c r="A29" s="480" t="s">
        <v>105</v>
      </c>
      <c r="B29" s="481">
        <f t="shared" ref="B29:M29" si="24">+SUM(B31,B33)</f>
        <v>0</v>
      </c>
      <c r="C29" s="482">
        <f t="shared" si="24"/>
        <v>0</v>
      </c>
      <c r="D29" s="482">
        <f t="shared" si="24"/>
        <v>7740531.2399889426</v>
      </c>
      <c r="E29" s="482">
        <f t="shared" si="24"/>
        <v>586816830.69244051</v>
      </c>
      <c r="F29" s="482">
        <f t="shared" si="24"/>
        <v>399920345.8420133</v>
      </c>
      <c r="G29" s="482">
        <f t="shared" si="24"/>
        <v>142457736.51588541</v>
      </c>
      <c r="H29" s="482">
        <f t="shared" si="24"/>
        <v>55381804.730894528</v>
      </c>
      <c r="I29" s="482">
        <f t="shared" si="24"/>
        <v>1698556.0473725565</v>
      </c>
      <c r="J29" s="482">
        <f t="shared" si="24"/>
        <v>216117.66620889984</v>
      </c>
      <c r="K29" s="482">
        <f t="shared" si="24"/>
        <v>214010.65758235165</v>
      </c>
      <c r="L29" s="482">
        <f t="shared" si="24"/>
        <v>128648738.92826088</v>
      </c>
      <c r="M29" s="483">
        <f t="shared" si="24"/>
        <v>219406890.07852647</v>
      </c>
      <c r="N29" s="481">
        <f>+SUM(N31,N33)</f>
        <v>113836400.88423374</v>
      </c>
      <c r="O29" s="482">
        <f>+SUM(O31,O33)</f>
        <v>88225.654737144127</v>
      </c>
      <c r="P29" s="482">
        <f>+SUM(P31,P33)</f>
        <v>0</v>
      </c>
      <c r="Q29" s="482">
        <f t="shared" ref="Q29:AB29" si="25">+SUM(Q31,Q33)</f>
        <v>8327000.4569099983</v>
      </c>
      <c r="R29" s="482">
        <f t="shared" si="25"/>
        <v>27193513.975792952</v>
      </c>
      <c r="S29" s="482">
        <f t="shared" si="25"/>
        <v>157438252.225869</v>
      </c>
      <c r="T29" s="482">
        <f t="shared" si="25"/>
        <v>263959399.81810328</v>
      </c>
      <c r="U29" s="482">
        <f t="shared" si="25"/>
        <v>12201698.023863088</v>
      </c>
      <c r="V29" s="482">
        <f t="shared" si="25"/>
        <v>0</v>
      </c>
      <c r="W29" s="482">
        <f t="shared" si="25"/>
        <v>0</v>
      </c>
      <c r="X29" s="482">
        <f t="shared" si="25"/>
        <v>182806930.38828489</v>
      </c>
      <c r="Y29" s="483">
        <f t="shared" si="25"/>
        <v>400042646.17674536</v>
      </c>
      <c r="Z29" s="482">
        <f t="shared" si="25"/>
        <v>262601270.68070632</v>
      </c>
      <c r="AA29" s="482">
        <f t="shared" si="25"/>
        <v>14500117.743130589</v>
      </c>
      <c r="AB29" s="482">
        <f t="shared" si="25"/>
        <v>25479134.037723038</v>
      </c>
      <c r="AC29" s="482">
        <f t="shared" ref="AC29:AJ29" si="26">+SUM(AC31,AC33)</f>
        <v>163212019</v>
      </c>
      <c r="AD29" s="482">
        <f t="shared" si="26"/>
        <v>518376191.68816698</v>
      </c>
      <c r="AE29" s="482">
        <f t="shared" si="26"/>
        <v>285113493.45586902</v>
      </c>
      <c r="AF29" s="482">
        <f t="shared" si="26"/>
        <v>77173797.362948105</v>
      </c>
      <c r="AG29" s="482">
        <f t="shared" si="26"/>
        <v>1146143.43176097</v>
      </c>
      <c r="AH29" s="482">
        <f t="shared" si="26"/>
        <v>287272.72659492801</v>
      </c>
      <c r="AI29" s="482">
        <f t="shared" si="26"/>
        <v>238727.05872286748</v>
      </c>
      <c r="AJ29" s="482">
        <f t="shared" si="26"/>
        <v>2713247.0438418137</v>
      </c>
      <c r="AK29" s="483">
        <v>0</v>
      </c>
      <c r="AL29" s="482">
        <v>292779023.56225926</v>
      </c>
      <c r="AM29" s="482">
        <f t="shared" ref="AM29:AS29" si="27">+SUM(AM31,AM33)</f>
        <v>31890565.089125317</v>
      </c>
      <c r="AN29" s="482">
        <f t="shared" si="27"/>
        <v>9093124.1482416559</v>
      </c>
      <c r="AO29" s="482">
        <f t="shared" si="27"/>
        <v>466019031.96227962</v>
      </c>
      <c r="AP29" s="482">
        <f t="shared" si="27"/>
        <v>701192624.94126964</v>
      </c>
      <c r="AQ29" s="482">
        <f t="shared" si="27"/>
        <v>241983653.85477656</v>
      </c>
      <c r="AR29" s="482">
        <f t="shared" si="27"/>
        <v>25656327.491936233</v>
      </c>
      <c r="AS29" s="482">
        <f t="shared" si="27"/>
        <v>589877.1114405141</v>
      </c>
      <c r="AT29" s="482">
        <v>0</v>
      </c>
      <c r="AU29" s="482">
        <v>2354390.2061833967</v>
      </c>
      <c r="AV29" s="482">
        <v>369755817.48159832</v>
      </c>
      <c r="AW29" s="482">
        <v>440849504.50186932</v>
      </c>
      <c r="AX29" s="481">
        <f>AX31+AX33</f>
        <v>128743080.87929451</v>
      </c>
      <c r="AY29" s="482">
        <f>+AY31+AY33</f>
        <v>14034515.753859578</v>
      </c>
      <c r="AZ29" s="482">
        <f>+AZ31+AZ33</f>
        <v>0</v>
      </c>
      <c r="BA29" s="482">
        <f>+BA31+BA33</f>
        <v>47328736.721434034</v>
      </c>
      <c r="BB29" s="482">
        <f>+BB31+BB33</f>
        <v>447533938.18719763</v>
      </c>
      <c r="BC29" s="482">
        <f>+BC31+BC33</f>
        <v>289672420.34377247</v>
      </c>
      <c r="BD29" s="482">
        <f>+BD31</f>
        <v>85326444.988611028</v>
      </c>
      <c r="BE29" s="482">
        <f>+BE31</f>
        <v>1496027.3072449977</v>
      </c>
      <c r="BF29" s="482">
        <f>+BF31</f>
        <v>29847.867142882991</v>
      </c>
      <c r="BG29" s="482">
        <f>+BG31+BG33</f>
        <v>896681.45258396352</v>
      </c>
      <c r="BH29" s="482">
        <f>+BH31+BH33</f>
        <v>299347637.61409539</v>
      </c>
      <c r="BI29" s="482">
        <f>+BI31+BI33</f>
        <v>126919311.36582971</v>
      </c>
      <c r="BJ29" s="481">
        <v>2226647.4766993518</v>
      </c>
      <c r="BK29" s="482">
        <v>0</v>
      </c>
      <c r="BL29" s="482">
        <f>+BL31</f>
        <v>0</v>
      </c>
      <c r="BM29" s="482">
        <f>+BM31</f>
        <v>0</v>
      </c>
      <c r="BN29" s="482">
        <f>+BN31</f>
        <v>235871780.57031429</v>
      </c>
      <c r="BO29" s="482">
        <v>567568607.39618039</v>
      </c>
      <c r="BP29" s="482">
        <v>208916260.46972936</v>
      </c>
      <c r="BQ29" s="482">
        <v>111987.08198107113</v>
      </c>
      <c r="BR29" s="482">
        <f>+BR31+BR33</f>
        <v>0</v>
      </c>
      <c r="BS29" s="482">
        <f t="shared" si="10"/>
        <v>-100</v>
      </c>
      <c r="BT29" s="483">
        <f t="shared" si="11"/>
        <v>5.228645635055873E-2</v>
      </c>
      <c r="BU29" s="350"/>
    </row>
    <row r="30" spans="1:74" x14ac:dyDescent="0.2">
      <c r="A30" s="103"/>
      <c r="B30" s="167"/>
      <c r="C30" s="166"/>
      <c r="D30" s="166"/>
      <c r="E30" s="166"/>
      <c r="F30" s="166"/>
      <c r="G30" s="166"/>
      <c r="H30" s="166"/>
      <c r="I30" s="166"/>
      <c r="J30" s="166"/>
      <c r="K30" s="166"/>
      <c r="L30" s="166"/>
      <c r="M30" s="162"/>
      <c r="N30" s="167"/>
      <c r="O30" s="166"/>
      <c r="P30" s="166"/>
      <c r="Q30" s="166"/>
      <c r="R30" s="166"/>
      <c r="S30" s="166"/>
      <c r="T30" s="166"/>
      <c r="U30" s="166"/>
      <c r="V30" s="166"/>
      <c r="W30" s="166"/>
      <c r="X30" s="166"/>
      <c r="Y30" s="162"/>
      <c r="Z30" s="166"/>
      <c r="AA30" s="166"/>
      <c r="AB30" s="166"/>
      <c r="AC30" s="166"/>
      <c r="AD30" s="166"/>
      <c r="AE30" s="166"/>
      <c r="AF30" s="166"/>
      <c r="AG30" s="166"/>
      <c r="AH30" s="166"/>
      <c r="AI30" s="166"/>
      <c r="AJ30" s="166"/>
      <c r="AK30" s="162"/>
      <c r="AL30" s="166"/>
      <c r="AM30" s="166"/>
      <c r="AN30" s="166"/>
      <c r="AO30" s="166"/>
      <c r="AP30" s="166"/>
      <c r="AQ30" s="166"/>
      <c r="AR30" s="166"/>
      <c r="AS30" s="166"/>
      <c r="AT30" s="166"/>
      <c r="AU30" s="166"/>
      <c r="AV30" s="166"/>
      <c r="AW30" s="166"/>
      <c r="AX30" s="167"/>
      <c r="AY30" s="166"/>
      <c r="AZ30" s="166"/>
      <c r="BA30" s="166"/>
      <c r="BB30" s="166"/>
      <c r="BC30" s="166"/>
      <c r="BD30" s="166"/>
      <c r="BE30" s="166"/>
      <c r="BF30" s="166"/>
      <c r="BG30" s="166"/>
      <c r="BH30" s="296"/>
      <c r="BI30" s="166"/>
      <c r="BJ30" s="167"/>
      <c r="BK30" s="166"/>
      <c r="BL30" s="166"/>
      <c r="BM30" s="166"/>
      <c r="BN30" s="166"/>
      <c r="BO30" s="166"/>
      <c r="BP30" s="166"/>
      <c r="BQ30" s="166"/>
      <c r="BR30" s="166"/>
      <c r="BS30" s="166"/>
      <c r="BT30" s="162"/>
      <c r="BU30" s="350"/>
    </row>
    <row r="31" spans="1:74" x14ac:dyDescent="0.2">
      <c r="A31" s="103" t="s">
        <v>106</v>
      </c>
      <c r="B31" s="167">
        <v>0</v>
      </c>
      <c r="C31" s="166">
        <v>0</v>
      </c>
      <c r="D31" s="231">
        <v>7740531.2399889426</v>
      </c>
      <c r="E31" s="231">
        <v>586816830.69244051</v>
      </c>
      <c r="F31" s="231">
        <v>399920345.8420133</v>
      </c>
      <c r="G31" s="231">
        <v>142457736.51588541</v>
      </c>
      <c r="H31" s="231">
        <v>55381804.730894528</v>
      </c>
      <c r="I31" s="231">
        <v>1698556.0473725565</v>
      </c>
      <c r="J31" s="231">
        <v>216117.66620889984</v>
      </c>
      <c r="K31" s="231">
        <v>214010.65758235165</v>
      </c>
      <c r="L31" s="231">
        <v>128648738.92826088</v>
      </c>
      <c r="M31" s="232">
        <v>219406890.07852647</v>
      </c>
      <c r="N31" s="167">
        <v>113653141.47231884</v>
      </c>
      <c r="O31" s="166">
        <v>88225.654737144127</v>
      </c>
      <c r="P31" s="166">
        <v>0</v>
      </c>
      <c r="Q31" s="231">
        <v>8327000.4569099983</v>
      </c>
      <c r="R31" s="231">
        <v>27193513.975792952</v>
      </c>
      <c r="S31" s="231">
        <v>157438252.225869</v>
      </c>
      <c r="T31" s="231">
        <v>263959399.81810328</v>
      </c>
      <c r="U31" s="231">
        <v>12056388.66510169</v>
      </c>
      <c r="V31" s="231">
        <v>0</v>
      </c>
      <c r="W31" s="231">
        <v>0</v>
      </c>
      <c r="X31" s="231">
        <v>182806930.38828489</v>
      </c>
      <c r="Y31" s="232">
        <v>400042646.17674536</v>
      </c>
      <c r="Z31" s="166">
        <v>262601270.68070632</v>
      </c>
      <c r="AA31" s="231">
        <v>14500117.743130589</v>
      </c>
      <c r="AB31" s="231">
        <v>25479134.037723038</v>
      </c>
      <c r="AC31" s="231">
        <v>163212019</v>
      </c>
      <c r="AD31" s="231">
        <v>518376191.68816698</v>
      </c>
      <c r="AE31" s="231">
        <v>285113493.45586902</v>
      </c>
      <c r="AF31" s="231">
        <v>77173797.362948105</v>
      </c>
      <c r="AG31" s="231">
        <v>717543.06733087904</v>
      </c>
      <c r="AH31" s="231">
        <v>24674.179968788001</v>
      </c>
      <c r="AI31" s="231">
        <v>233297.89039459999</v>
      </c>
      <c r="AJ31" s="231">
        <v>2713247.0438418137</v>
      </c>
      <c r="AK31" s="232">
        <v>0</v>
      </c>
      <c r="AL31" s="166">
        <v>292734607.63608903</v>
      </c>
      <c r="AM31" s="231">
        <v>31890565.089125317</v>
      </c>
      <c r="AN31" s="231">
        <v>9093124.1482416559</v>
      </c>
      <c r="AO31" s="231">
        <v>466019031.96227962</v>
      </c>
      <c r="AP31" s="231">
        <v>701192624.94126964</v>
      </c>
      <c r="AQ31" s="231">
        <v>241983653.85477656</v>
      </c>
      <c r="AR31" s="231">
        <v>25656327.491936233</v>
      </c>
      <c r="AS31" s="231">
        <v>589877.1114405141</v>
      </c>
      <c r="AT31" s="231">
        <v>0</v>
      </c>
      <c r="AU31" s="231">
        <v>2354390.2061833967</v>
      </c>
      <c r="AV31" s="231">
        <v>369755817.48159832</v>
      </c>
      <c r="AW31" s="231">
        <v>440849504.50186932</v>
      </c>
      <c r="AX31" s="230">
        <v>128743080.87929451</v>
      </c>
      <c r="AY31" s="231">
        <v>14034515.753859578</v>
      </c>
      <c r="AZ31" s="231">
        <v>0</v>
      </c>
      <c r="BA31" s="231">
        <v>47328736.721434034</v>
      </c>
      <c r="BB31" s="231">
        <v>447533938.18719763</v>
      </c>
      <c r="BC31" s="231">
        <v>289672420.34377247</v>
      </c>
      <c r="BD31" s="231">
        <v>85326444.988611028</v>
      </c>
      <c r="BE31" s="231">
        <v>1496027.3072449977</v>
      </c>
      <c r="BF31" s="231">
        <v>29847.867142882991</v>
      </c>
      <c r="BG31" s="231">
        <v>896681.45258396352</v>
      </c>
      <c r="BH31" s="295">
        <v>299347637.61409539</v>
      </c>
      <c r="BI31" s="231">
        <v>126919311.36582971</v>
      </c>
      <c r="BJ31" s="230">
        <v>2226647.4766993518</v>
      </c>
      <c r="BK31" s="231">
        <v>0</v>
      </c>
      <c r="BL31" s="231">
        <v>0</v>
      </c>
      <c r="BM31" s="231">
        <v>0</v>
      </c>
      <c r="BN31" s="231">
        <v>235871780.57031429</v>
      </c>
      <c r="BO31" s="231">
        <v>567568607.39618039</v>
      </c>
      <c r="BP31" s="231">
        <v>208916260.46972936</v>
      </c>
      <c r="BQ31" s="231">
        <v>111987.08198107113</v>
      </c>
      <c r="BR31" s="231">
        <v>0</v>
      </c>
      <c r="BS31" s="231">
        <f t="shared" si="10"/>
        <v>-100</v>
      </c>
      <c r="BT31" s="162">
        <f>+IFERROR((SUM(BJ31:BQ31)/SUM(AX31:BE31)-1)*100,"-")</f>
        <v>5.5231179558035137E-2</v>
      </c>
      <c r="BU31" s="350"/>
    </row>
    <row r="32" spans="1:74" x14ac:dyDescent="0.2">
      <c r="A32" s="103"/>
      <c r="B32" s="167"/>
      <c r="C32" s="166"/>
      <c r="D32" s="166"/>
      <c r="E32" s="166"/>
      <c r="F32" s="166"/>
      <c r="G32" s="166"/>
      <c r="H32" s="166"/>
      <c r="I32" s="166"/>
      <c r="J32" s="231"/>
      <c r="K32" s="231"/>
      <c r="L32" s="231"/>
      <c r="M32" s="232"/>
      <c r="N32" s="167"/>
      <c r="O32" s="166"/>
      <c r="P32" s="166"/>
      <c r="Q32" s="166"/>
      <c r="R32" s="166"/>
      <c r="S32" s="166"/>
      <c r="T32" s="166"/>
      <c r="U32" s="231"/>
      <c r="V32" s="231"/>
      <c r="W32" s="231"/>
      <c r="X32" s="231"/>
      <c r="Y32" s="232"/>
      <c r="Z32" s="166"/>
      <c r="AA32" s="231"/>
      <c r="AB32" s="231"/>
      <c r="AC32" s="231"/>
      <c r="AD32" s="231"/>
      <c r="AE32" s="231"/>
      <c r="AF32" s="231"/>
      <c r="AG32" s="231"/>
      <c r="AH32" s="231"/>
      <c r="AI32" s="231"/>
      <c r="AJ32" s="231"/>
      <c r="AK32" s="232"/>
      <c r="AL32" s="166"/>
      <c r="AM32" s="231"/>
      <c r="AN32" s="231"/>
      <c r="AO32" s="231"/>
      <c r="AP32" s="231"/>
      <c r="AQ32" s="231"/>
      <c r="AR32" s="231"/>
      <c r="AS32" s="231"/>
      <c r="AT32" s="231"/>
      <c r="AU32" s="231"/>
      <c r="AV32" s="231"/>
      <c r="AW32" s="231"/>
      <c r="AX32" s="230"/>
      <c r="AY32" s="231"/>
      <c r="AZ32" s="231"/>
      <c r="BA32" s="231"/>
      <c r="BB32" s="231"/>
      <c r="BC32" s="231"/>
      <c r="BD32" s="231"/>
      <c r="BE32" s="231"/>
      <c r="BF32" s="231"/>
      <c r="BG32" s="231"/>
      <c r="BH32" s="295"/>
      <c r="BI32" s="231"/>
      <c r="BJ32" s="230"/>
      <c r="BK32" s="231"/>
      <c r="BL32" s="231"/>
      <c r="BM32" s="231"/>
      <c r="BN32" s="231"/>
      <c r="BO32" s="231"/>
      <c r="BP32" s="231"/>
      <c r="BQ32" s="231"/>
      <c r="BR32" s="231"/>
      <c r="BS32" s="231" t="str">
        <f t="shared" si="10"/>
        <v>-</v>
      </c>
      <c r="BT32" s="162"/>
      <c r="BU32" s="350"/>
    </row>
    <row r="33" spans="1:73" x14ac:dyDescent="0.2">
      <c r="A33" s="103" t="s">
        <v>107</v>
      </c>
      <c r="B33" s="167">
        <v>0</v>
      </c>
      <c r="C33" s="166">
        <v>0</v>
      </c>
      <c r="D33" s="166">
        <v>0</v>
      </c>
      <c r="E33" s="166">
        <v>0</v>
      </c>
      <c r="F33" s="166">
        <v>0</v>
      </c>
      <c r="G33" s="166">
        <v>0</v>
      </c>
      <c r="H33" s="166">
        <v>0</v>
      </c>
      <c r="I33" s="166">
        <v>0</v>
      </c>
      <c r="J33" s="231">
        <v>0</v>
      </c>
      <c r="K33" s="231">
        <v>0</v>
      </c>
      <c r="L33" s="231">
        <v>0</v>
      </c>
      <c r="M33" s="232">
        <v>0</v>
      </c>
      <c r="N33" s="167">
        <v>183259.41191489363</v>
      </c>
      <c r="O33" s="166">
        <v>0</v>
      </c>
      <c r="P33" s="166">
        <v>0</v>
      </c>
      <c r="Q33" s="166">
        <v>0</v>
      </c>
      <c r="R33" s="166">
        <v>0</v>
      </c>
      <c r="S33" s="166">
        <v>0</v>
      </c>
      <c r="T33" s="166">
        <v>0</v>
      </c>
      <c r="U33" s="231">
        <v>145309.35876139815</v>
      </c>
      <c r="V33" s="231">
        <v>0</v>
      </c>
      <c r="W33" s="231">
        <v>0</v>
      </c>
      <c r="X33" s="231">
        <v>0</v>
      </c>
      <c r="Y33" s="232">
        <v>0</v>
      </c>
      <c r="Z33" s="166">
        <v>0</v>
      </c>
      <c r="AA33" s="231">
        <v>0</v>
      </c>
      <c r="AB33" s="231">
        <v>0</v>
      </c>
      <c r="AC33" s="231">
        <v>0</v>
      </c>
      <c r="AD33" s="231">
        <v>0</v>
      </c>
      <c r="AE33" s="231">
        <v>0</v>
      </c>
      <c r="AF33" s="231">
        <v>0</v>
      </c>
      <c r="AG33" s="231">
        <v>428600.36443009099</v>
      </c>
      <c r="AH33" s="231">
        <v>262598.54662614001</v>
      </c>
      <c r="AI33" s="231">
        <v>5429.1683282674803</v>
      </c>
      <c r="AJ33" s="231">
        <v>0</v>
      </c>
      <c r="AK33" s="232">
        <v>0</v>
      </c>
      <c r="AL33" s="166">
        <v>44415.92617021277</v>
      </c>
      <c r="AM33" s="231">
        <v>0</v>
      </c>
      <c r="AN33" s="231">
        <v>0</v>
      </c>
      <c r="AO33" s="231">
        <v>0</v>
      </c>
      <c r="AP33" s="231">
        <v>0</v>
      </c>
      <c r="AQ33" s="231">
        <v>0</v>
      </c>
      <c r="AR33" s="231">
        <v>0</v>
      </c>
      <c r="AS33" s="231">
        <v>0</v>
      </c>
      <c r="AT33" s="231">
        <v>0</v>
      </c>
      <c r="AU33" s="231">
        <v>0</v>
      </c>
      <c r="AV33" s="231">
        <v>0</v>
      </c>
      <c r="AW33" s="231">
        <v>0</v>
      </c>
      <c r="AX33" s="230">
        <v>0</v>
      </c>
      <c r="AY33" s="231">
        <v>0</v>
      </c>
      <c r="AZ33" s="231">
        <v>0</v>
      </c>
      <c r="BA33" s="231">
        <v>0</v>
      </c>
      <c r="BB33" s="231">
        <v>0</v>
      </c>
      <c r="BC33" s="231">
        <v>0</v>
      </c>
      <c r="BD33" s="231">
        <v>0</v>
      </c>
      <c r="BE33" s="231">
        <v>0</v>
      </c>
      <c r="BF33" s="231">
        <v>0</v>
      </c>
      <c r="BG33" s="231">
        <v>0</v>
      </c>
      <c r="BH33" s="295">
        <v>0</v>
      </c>
      <c r="BI33" s="231">
        <v>0</v>
      </c>
      <c r="BJ33" s="230">
        <v>0</v>
      </c>
      <c r="BK33" s="231">
        <v>0</v>
      </c>
      <c r="BL33" s="231">
        <v>0</v>
      </c>
      <c r="BM33" s="231">
        <v>0</v>
      </c>
      <c r="BN33" s="231">
        <v>0</v>
      </c>
      <c r="BO33" s="231">
        <v>0</v>
      </c>
      <c r="BP33" s="231">
        <v>0</v>
      </c>
      <c r="BQ33" s="231">
        <v>0</v>
      </c>
      <c r="BR33" s="231">
        <v>0</v>
      </c>
      <c r="BS33" s="231" t="str">
        <f t="shared" si="10"/>
        <v>-</v>
      </c>
      <c r="BT33" s="162" t="str">
        <f>+IFERROR((SUM(BJ33:BQ33)/SUM(AX33:BE33)-1)*100,"-")</f>
        <v>-</v>
      </c>
      <c r="BU33" s="350"/>
    </row>
    <row r="34" spans="1:73" x14ac:dyDescent="0.2">
      <c r="A34" s="104"/>
      <c r="B34" s="109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6"/>
      <c r="N34" s="109"/>
      <c r="O34" s="105"/>
      <c r="P34" s="105"/>
      <c r="Q34" s="105"/>
      <c r="R34" s="105"/>
      <c r="S34" s="105"/>
      <c r="T34" s="105"/>
      <c r="U34" s="105"/>
      <c r="V34" s="105"/>
      <c r="W34" s="105"/>
      <c r="X34" s="105"/>
      <c r="Y34" s="106"/>
      <c r="Z34" s="105"/>
      <c r="AA34" s="105"/>
      <c r="AB34" s="105"/>
      <c r="AC34" s="105"/>
      <c r="AD34" s="261"/>
      <c r="AE34" s="261"/>
      <c r="AF34" s="261"/>
      <c r="AG34" s="261"/>
      <c r="AH34" s="261"/>
      <c r="AI34" s="261"/>
      <c r="AJ34" s="261"/>
      <c r="AK34" s="106"/>
      <c r="AL34" s="105"/>
      <c r="AM34" s="261"/>
      <c r="AN34" s="261"/>
      <c r="AO34" s="261"/>
      <c r="AP34" s="261"/>
      <c r="AQ34" s="261"/>
      <c r="AR34" s="261"/>
      <c r="AS34" s="261"/>
      <c r="AT34" s="261"/>
      <c r="AU34" s="261"/>
      <c r="AV34" s="261"/>
      <c r="AW34" s="261"/>
      <c r="AX34" s="402"/>
      <c r="AY34" s="261"/>
      <c r="AZ34" s="261"/>
      <c r="BA34" s="261"/>
      <c r="BB34" s="261"/>
      <c r="BC34" s="261"/>
      <c r="BD34" s="261"/>
      <c r="BE34" s="261"/>
      <c r="BF34" s="261"/>
      <c r="BG34" s="261"/>
      <c r="BH34" s="261"/>
      <c r="BI34" s="261"/>
      <c r="BJ34" s="402"/>
      <c r="BK34" s="261"/>
      <c r="BL34" s="261"/>
      <c r="BM34" s="261"/>
      <c r="BN34" s="261"/>
      <c r="BO34" s="261"/>
      <c r="BP34" s="261"/>
      <c r="BQ34" s="261"/>
      <c r="BR34" s="261"/>
      <c r="BS34" s="261"/>
      <c r="BT34" s="516"/>
      <c r="BU34" s="350"/>
    </row>
    <row r="35" spans="1:73" s="100" customFormat="1" x14ac:dyDescent="0.2">
      <c r="A35" s="96" t="s">
        <v>205</v>
      </c>
      <c r="B35" s="97"/>
      <c r="C35" s="97"/>
      <c r="D35" s="97"/>
      <c r="E35" s="98"/>
      <c r="F35" s="97"/>
      <c r="G35" s="97"/>
      <c r="H35" s="97"/>
      <c r="I35" s="97"/>
      <c r="J35" s="97"/>
      <c r="K35" s="97"/>
      <c r="L35" s="97"/>
      <c r="M35" s="97"/>
      <c r="N35" s="97"/>
      <c r="O35" s="97"/>
      <c r="P35" s="97"/>
      <c r="Q35" s="98"/>
      <c r="R35" s="97"/>
      <c r="S35" s="97"/>
      <c r="T35" s="97"/>
      <c r="U35" s="97"/>
      <c r="V35" s="97"/>
      <c r="W35" s="97"/>
      <c r="X35" s="97"/>
      <c r="Y35" s="97"/>
      <c r="Z35" s="99"/>
      <c r="AA35" s="99"/>
      <c r="AB35" s="99"/>
      <c r="AC35" s="99"/>
      <c r="AD35" s="262"/>
      <c r="AE35" s="262"/>
      <c r="AF35" s="262"/>
      <c r="AG35" s="262"/>
      <c r="AH35" s="262"/>
      <c r="AI35" s="262"/>
      <c r="AJ35" s="262"/>
      <c r="AK35" s="262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99"/>
      <c r="BT35" s="99"/>
      <c r="BU35" s="350"/>
    </row>
    <row r="36" spans="1:73" x14ac:dyDescent="0.2">
      <c r="A36" s="3" t="s">
        <v>207</v>
      </c>
      <c r="B36" s="89"/>
      <c r="C36" s="89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90"/>
      <c r="W36" s="89"/>
      <c r="X36" s="89"/>
      <c r="Y36" s="89"/>
      <c r="Z36" s="88"/>
      <c r="AA36" s="88"/>
      <c r="AB36" s="88"/>
      <c r="AC36" s="88"/>
      <c r="AD36" s="263"/>
      <c r="AE36" s="263"/>
      <c r="AF36" s="263"/>
      <c r="AG36" s="263"/>
      <c r="AH36" s="263"/>
      <c r="AI36" s="263"/>
      <c r="AJ36" s="263"/>
      <c r="AK36" s="263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273"/>
      <c r="BJ36" s="273"/>
      <c r="BK36" s="273"/>
      <c r="BL36" s="273"/>
      <c r="BM36" s="273"/>
      <c r="BN36" s="273"/>
      <c r="BO36" s="273"/>
      <c r="BP36" s="273"/>
      <c r="BQ36" s="273"/>
      <c r="BR36" s="273"/>
      <c r="BS36" s="88"/>
      <c r="BT36" s="88"/>
      <c r="BU36" s="350"/>
    </row>
    <row r="37" spans="1:73" x14ac:dyDescent="0.2">
      <c r="A37" s="87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2"/>
      <c r="Q37" s="91"/>
      <c r="R37" s="91"/>
      <c r="S37" s="91"/>
      <c r="T37" s="91"/>
      <c r="U37" s="91"/>
      <c r="V37" s="91"/>
      <c r="W37" s="91"/>
      <c r="X37" s="91"/>
      <c r="Y37" s="263"/>
      <c r="Z37" s="88"/>
      <c r="AA37" s="88"/>
      <c r="AB37" s="88"/>
      <c r="AC37" s="88"/>
      <c r="AD37" s="263"/>
      <c r="AE37" s="263"/>
      <c r="AF37" s="263"/>
      <c r="AG37" s="263"/>
      <c r="AH37" s="263"/>
      <c r="AI37" s="263"/>
      <c r="AJ37" s="263"/>
      <c r="AK37" s="263"/>
      <c r="AL37" s="358"/>
      <c r="AM37" s="16"/>
      <c r="AN37" s="16"/>
      <c r="AO37" s="16"/>
      <c r="AP37" s="16"/>
      <c r="AQ37" s="16"/>
      <c r="AR37" s="16"/>
      <c r="AS37" s="16"/>
      <c r="AT37" s="376"/>
      <c r="AU37" s="16"/>
      <c r="AV37" s="16"/>
      <c r="AW37" s="499"/>
      <c r="AX37" s="16"/>
      <c r="AY37" s="16"/>
      <c r="AZ37" s="16"/>
      <c r="BA37" s="16"/>
      <c r="BI37" s="273"/>
      <c r="BJ37" s="273"/>
      <c r="BK37" s="273"/>
      <c r="BL37" s="273"/>
      <c r="BM37" s="273"/>
      <c r="BN37" s="273"/>
      <c r="BO37" s="273"/>
      <c r="BP37" s="273"/>
      <c r="BQ37" s="273"/>
      <c r="BR37" s="273"/>
      <c r="BS37" s="88"/>
      <c r="BT37" s="88"/>
      <c r="BU37" s="350"/>
    </row>
    <row r="38" spans="1:73" x14ac:dyDescent="0.2">
      <c r="A38" s="33"/>
      <c r="B38" s="89"/>
      <c r="C38" s="89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93"/>
      <c r="Q38" s="90"/>
      <c r="R38" s="89"/>
      <c r="S38" s="89"/>
      <c r="T38" s="89"/>
      <c r="U38" s="89"/>
      <c r="V38" s="89"/>
      <c r="W38" s="89"/>
      <c r="X38" s="89"/>
      <c r="Y38" s="28"/>
      <c r="Z38" s="88"/>
      <c r="AA38" s="88"/>
      <c r="AB38" s="88"/>
      <c r="AC38" s="88"/>
      <c r="AD38" s="263"/>
      <c r="AE38" s="263"/>
      <c r="AF38" s="263"/>
      <c r="AG38" s="263"/>
      <c r="AH38" s="263"/>
      <c r="AI38" s="263"/>
      <c r="AJ38" s="263"/>
      <c r="AK38" s="263"/>
      <c r="AW38" s="499"/>
      <c r="BI38" s="273"/>
      <c r="BJ38" s="273"/>
      <c r="BK38" s="273"/>
      <c r="BL38" s="273"/>
      <c r="BM38" s="273"/>
      <c r="BN38" s="273"/>
      <c r="BO38" s="273"/>
      <c r="BP38" s="273"/>
      <c r="BQ38" s="273"/>
      <c r="BR38" s="273"/>
      <c r="BS38" s="273"/>
      <c r="BT38" s="273"/>
      <c r="BU38" s="350"/>
    </row>
    <row r="39" spans="1:73" x14ac:dyDescent="0.2">
      <c r="Y39" s="300"/>
      <c r="AK39" s="263"/>
      <c r="AL39" s="350"/>
      <c r="AM39" s="273"/>
      <c r="AT39" s="273"/>
      <c r="BF39" s="273"/>
      <c r="BG39" s="273"/>
      <c r="BH39" s="273"/>
      <c r="BI39" s="273"/>
      <c r="BJ39" s="273"/>
      <c r="BK39" s="273"/>
      <c r="BL39" s="273"/>
      <c r="BM39" s="273"/>
      <c r="BN39" s="273"/>
      <c r="BO39" s="273"/>
      <c r="BP39" s="273"/>
      <c r="BQ39" s="273"/>
      <c r="BR39" s="273"/>
      <c r="BS39" s="376"/>
    </row>
    <row r="40" spans="1:73" x14ac:dyDescent="0.2">
      <c r="Y40" s="301"/>
      <c r="AK40" s="263"/>
      <c r="AL40" s="350"/>
      <c r="AM40" s="273"/>
      <c r="AN40" s="377"/>
      <c r="AO40" s="378"/>
    </row>
    <row r="41" spans="1:73" x14ac:dyDescent="0.2">
      <c r="AK41" s="263"/>
      <c r="AL41" s="350"/>
      <c r="AT41" s="273"/>
      <c r="AX41" s="506"/>
      <c r="BF41" s="273"/>
      <c r="BG41" s="273"/>
      <c r="BH41" s="273"/>
      <c r="BI41" s="273"/>
      <c r="BJ41" s="273"/>
      <c r="BK41" s="273"/>
      <c r="BL41" s="273"/>
      <c r="BM41" s="273"/>
      <c r="BN41" s="273"/>
      <c r="BO41" s="273"/>
      <c r="BP41" s="273"/>
      <c r="BQ41" s="273"/>
      <c r="BR41" s="273"/>
      <c r="BS41" s="376"/>
    </row>
    <row r="42" spans="1:73" x14ac:dyDescent="0.2">
      <c r="AK42" s="263"/>
      <c r="AL42" s="350"/>
      <c r="AM42" s="300"/>
      <c r="AN42" s="375"/>
      <c r="AW42" s="300"/>
      <c r="AX42" s="300"/>
    </row>
    <row r="43" spans="1:73" x14ac:dyDescent="0.2">
      <c r="AB43" s="110"/>
      <c r="AC43" s="110"/>
      <c r="AK43" s="263"/>
      <c r="AL43" s="350"/>
      <c r="AM43" s="300"/>
      <c r="AN43" s="375"/>
    </row>
    <row r="44" spans="1:73" x14ac:dyDescent="0.2">
      <c r="AL44" s="374"/>
      <c r="AM44" s="300"/>
      <c r="AN44" s="375"/>
      <c r="AW44" s="273"/>
    </row>
    <row r="45" spans="1:73" x14ac:dyDescent="0.2">
      <c r="AN45" s="375"/>
      <c r="AW45" s="506"/>
      <c r="AX45" s="506"/>
    </row>
    <row r="46" spans="1:73" x14ac:dyDescent="0.2">
      <c r="AN46" s="377"/>
      <c r="AW46" s="300"/>
      <c r="AX46" s="300"/>
    </row>
    <row r="52" spans="46:71" x14ac:dyDescent="0.2">
      <c r="AT52" s="273"/>
      <c r="BF52" s="273"/>
      <c r="BG52" s="273"/>
      <c r="BH52" s="273"/>
      <c r="BI52" s="273"/>
      <c r="BJ52" s="273"/>
      <c r="BK52" s="273"/>
      <c r="BL52" s="273"/>
      <c r="BM52" s="273"/>
      <c r="BN52" s="273"/>
      <c r="BO52" s="273"/>
      <c r="BP52" s="273"/>
      <c r="BQ52" s="273"/>
      <c r="BR52" s="273"/>
      <c r="BS52" s="376"/>
    </row>
    <row r="53" spans="46:71" x14ac:dyDescent="0.2">
      <c r="BF53" s="273"/>
      <c r="BG53" s="273"/>
      <c r="BH53" s="273"/>
      <c r="BI53" s="273"/>
      <c r="BJ53" s="273"/>
      <c r="BK53" s="273"/>
      <c r="BL53" s="273"/>
      <c r="BM53" s="273"/>
      <c r="BN53" s="273"/>
      <c r="BO53" s="273"/>
      <c r="BP53" s="273"/>
      <c r="BQ53" s="273"/>
      <c r="BR53" s="273"/>
    </row>
    <row r="54" spans="46:71" x14ac:dyDescent="0.2">
      <c r="BF54" s="273"/>
      <c r="BG54" s="273"/>
      <c r="BH54" s="273"/>
      <c r="BI54" s="273"/>
      <c r="BJ54" s="273"/>
      <c r="BK54" s="273"/>
      <c r="BL54" s="273"/>
      <c r="BM54" s="273"/>
      <c r="BN54" s="273"/>
      <c r="BO54" s="273"/>
      <c r="BP54" s="273"/>
      <c r="BQ54" s="273"/>
      <c r="BR54" s="273"/>
    </row>
  </sheetData>
  <mergeCells count="7">
    <mergeCell ref="AX7:BI7"/>
    <mergeCell ref="BJ7:BS7"/>
    <mergeCell ref="A7:A8"/>
    <mergeCell ref="B7:M7"/>
    <mergeCell ref="N7:Y7"/>
    <mergeCell ref="Z7:AK7"/>
    <mergeCell ref="AL7:AW7"/>
  </mergeCells>
  <phoneticPr fontId="19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7"/>
  <sheetViews>
    <sheetView showGridLines="0" zoomScale="70" zoomScaleNormal="70" workbookViewId="0">
      <pane xSplit="1" ySplit="8" topLeftCell="G9" activePane="bottomRight" state="frozen"/>
      <selection activeCell="AR52" sqref="AR52"/>
      <selection pane="topRight" activeCell="AR52" sqref="AR52"/>
      <selection pane="bottomLeft" activeCell="AR52" sqref="AR52"/>
      <selection pane="bottomRight" activeCell="U26" sqref="U26"/>
    </sheetView>
  </sheetViews>
  <sheetFormatPr baseColWidth="10" defaultColWidth="9.140625" defaultRowHeight="15" x14ac:dyDescent="0.25"/>
  <cols>
    <col min="1" max="1" width="25.140625" customWidth="1"/>
    <col min="2" max="3" width="7" customWidth="1"/>
    <col min="4" max="11" width="7" style="349" customWidth="1"/>
    <col min="12" max="12" width="8.140625" style="349" customWidth="1"/>
    <col min="13" max="13" width="7.85546875" style="349" customWidth="1"/>
    <col min="14" max="24" width="7" style="349" customWidth="1"/>
    <col min="25" max="25" width="8.7109375" style="349" bestFit="1" customWidth="1"/>
    <col min="26" max="32" width="7" style="349" customWidth="1"/>
    <col min="33" max="33" width="7" style="580" customWidth="1"/>
    <col min="34" max="34" width="7" style="588" customWidth="1"/>
    <col min="35" max="35" width="12.42578125" customWidth="1"/>
  </cols>
  <sheetData>
    <row r="1" spans="1:35" x14ac:dyDescent="0.25">
      <c r="A1" s="36" t="s">
        <v>198</v>
      </c>
    </row>
    <row r="2" spans="1:35" x14ac:dyDescent="0.25">
      <c r="A2" s="36"/>
    </row>
    <row r="3" spans="1:35" x14ac:dyDescent="0.25">
      <c r="A3" s="36"/>
    </row>
    <row r="4" spans="1:35" x14ac:dyDescent="0.25">
      <c r="A4" s="17" t="s">
        <v>108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</row>
    <row r="5" spans="1:35" ht="15" customHeight="1" x14ac:dyDescent="0.25">
      <c r="A5" s="17" t="s">
        <v>251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</row>
    <row r="6" spans="1:35" x14ac:dyDescent="0.25">
      <c r="A6" s="17" t="s">
        <v>212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</row>
    <row r="7" spans="1:35" ht="15" customHeight="1" x14ac:dyDescent="0.25">
      <c r="A7" s="638" t="s">
        <v>0</v>
      </c>
      <c r="B7" s="605">
        <v>2018</v>
      </c>
      <c r="C7" s="606"/>
      <c r="D7" s="606"/>
      <c r="E7" s="606"/>
      <c r="F7" s="606"/>
      <c r="G7" s="606"/>
      <c r="H7" s="606"/>
      <c r="I7" s="606"/>
      <c r="J7" s="606"/>
      <c r="K7" s="606"/>
      <c r="L7" s="606"/>
      <c r="M7" s="606"/>
      <c r="N7" s="600">
        <v>2019</v>
      </c>
      <c r="O7" s="601"/>
      <c r="P7" s="601"/>
      <c r="Q7" s="601"/>
      <c r="R7" s="601"/>
      <c r="S7" s="601"/>
      <c r="T7" s="601"/>
      <c r="U7" s="601"/>
      <c r="V7" s="601"/>
      <c r="W7" s="601"/>
      <c r="X7" s="601"/>
      <c r="Y7" s="601"/>
      <c r="Z7" s="605">
        <v>2020</v>
      </c>
      <c r="AA7" s="606"/>
      <c r="AB7" s="606"/>
      <c r="AC7" s="606"/>
      <c r="AD7" s="606"/>
      <c r="AE7" s="606"/>
      <c r="AF7" s="606"/>
      <c r="AG7" s="606"/>
      <c r="AH7" s="606"/>
      <c r="AI7" s="607"/>
    </row>
    <row r="8" spans="1:35" ht="25.5" x14ac:dyDescent="0.25">
      <c r="A8" s="639"/>
      <c r="B8" s="468" t="s">
        <v>1</v>
      </c>
      <c r="C8" s="475" t="s">
        <v>2</v>
      </c>
      <c r="D8" s="462" t="s">
        <v>3</v>
      </c>
      <c r="E8" s="462" t="s">
        <v>4</v>
      </c>
      <c r="F8" s="462" t="s">
        <v>5</v>
      </c>
      <c r="G8" s="462" t="s">
        <v>6</v>
      </c>
      <c r="H8" s="462" t="s">
        <v>7</v>
      </c>
      <c r="I8" s="462" t="s">
        <v>8</v>
      </c>
      <c r="J8" s="462" t="s">
        <v>9</v>
      </c>
      <c r="K8" s="462" t="s">
        <v>10</v>
      </c>
      <c r="L8" s="462" t="s">
        <v>11</v>
      </c>
      <c r="M8" s="463" t="s">
        <v>12</v>
      </c>
      <c r="N8" s="462" t="s">
        <v>1</v>
      </c>
      <c r="O8" s="472" t="s">
        <v>2</v>
      </c>
      <c r="P8" s="462" t="s">
        <v>3</v>
      </c>
      <c r="Q8" s="472" t="s">
        <v>4</v>
      </c>
      <c r="R8" s="498" t="s">
        <v>5</v>
      </c>
      <c r="S8" s="502" t="s">
        <v>6</v>
      </c>
      <c r="T8" s="503" t="s">
        <v>7</v>
      </c>
      <c r="U8" s="505" t="s">
        <v>8</v>
      </c>
      <c r="V8" s="510" t="s">
        <v>9</v>
      </c>
      <c r="W8" s="520" t="s">
        <v>10</v>
      </c>
      <c r="X8" s="532" t="s">
        <v>11</v>
      </c>
      <c r="Y8" s="542" t="s">
        <v>12</v>
      </c>
      <c r="Z8" s="595" t="s">
        <v>1</v>
      </c>
      <c r="AA8" s="595" t="s">
        <v>2</v>
      </c>
      <c r="AB8" s="595" t="s">
        <v>3</v>
      </c>
      <c r="AC8" s="595" t="s">
        <v>4</v>
      </c>
      <c r="AD8" s="595" t="s">
        <v>5</v>
      </c>
      <c r="AE8" s="595" t="s">
        <v>6</v>
      </c>
      <c r="AF8" s="595" t="s">
        <v>7</v>
      </c>
      <c r="AG8" s="595" t="s">
        <v>8</v>
      </c>
      <c r="AH8" s="595" t="s">
        <v>9</v>
      </c>
      <c r="AI8" s="595" t="s">
        <v>282</v>
      </c>
    </row>
    <row r="9" spans="1:35" x14ac:dyDescent="0.25">
      <c r="A9" s="116" t="s">
        <v>13</v>
      </c>
      <c r="B9" s="274">
        <f t="shared" ref="B9:P9" si="0">SUM(B10,B18)</f>
        <v>208.94</v>
      </c>
      <c r="C9" s="77">
        <f t="shared" si="0"/>
        <v>54.2</v>
      </c>
      <c r="D9" s="77">
        <f t="shared" si="0"/>
        <v>61.960000000000008</v>
      </c>
      <c r="E9" s="77">
        <f t="shared" si="0"/>
        <v>347.12</v>
      </c>
      <c r="F9" s="77">
        <f t="shared" si="0"/>
        <v>506.51</v>
      </c>
      <c r="G9" s="77">
        <f t="shared" si="0"/>
        <v>216.34999999999997</v>
      </c>
      <c r="H9" s="77">
        <f t="shared" si="0"/>
        <v>39.180000000000007</v>
      </c>
      <c r="I9" s="77">
        <f t="shared" si="0"/>
        <v>28.400000000000002</v>
      </c>
      <c r="J9" s="77">
        <f t="shared" si="0"/>
        <v>15.1</v>
      </c>
      <c r="K9" s="77">
        <f t="shared" si="0"/>
        <v>33.97</v>
      </c>
      <c r="L9" s="77">
        <f t="shared" si="0"/>
        <v>243.53000000000003</v>
      </c>
      <c r="M9" s="77">
        <f t="shared" si="0"/>
        <v>297.71000000000004</v>
      </c>
      <c r="N9" s="274">
        <f t="shared" si="0"/>
        <v>139.77000000000001</v>
      </c>
      <c r="O9" s="77">
        <f t="shared" si="0"/>
        <v>99.8</v>
      </c>
      <c r="P9" s="77">
        <f t="shared" si="0"/>
        <v>66.36999999999999</v>
      </c>
      <c r="Q9" s="77">
        <f t="shared" ref="Q9:Y9" si="1">SUM(Q10,Q18)</f>
        <v>70.33</v>
      </c>
      <c r="R9" s="77">
        <f t="shared" si="1"/>
        <v>325.03999999999996</v>
      </c>
      <c r="S9" s="77">
        <f t="shared" si="1"/>
        <v>235.20000000000002</v>
      </c>
      <c r="T9" s="77">
        <f t="shared" si="1"/>
        <v>103.53999999999999</v>
      </c>
      <c r="U9" s="77">
        <f t="shared" si="1"/>
        <v>42.429999999999993</v>
      </c>
      <c r="V9" s="77">
        <f t="shared" si="1"/>
        <v>32.470000000000006</v>
      </c>
      <c r="W9" s="77">
        <f t="shared" si="1"/>
        <v>41.52</v>
      </c>
      <c r="X9" s="77">
        <f t="shared" si="1"/>
        <v>223.9</v>
      </c>
      <c r="Y9" s="77">
        <f t="shared" si="1"/>
        <v>107.32</v>
      </c>
      <c r="Z9" s="274">
        <v>45.5</v>
      </c>
      <c r="AA9" s="77">
        <v>73.959999999999994</v>
      </c>
      <c r="AB9" s="77">
        <f>SUM(AB10,AB18)</f>
        <v>24.71</v>
      </c>
      <c r="AC9" s="77">
        <f>SUM(AC10,AC18)</f>
        <v>12.410000000000002</v>
      </c>
      <c r="AD9" s="77">
        <f>SUM(AD10,AD18)</f>
        <v>167.66000000000003</v>
      </c>
      <c r="AE9" s="77">
        <v>401.24</v>
      </c>
      <c r="AF9" s="77">
        <v>196.75</v>
      </c>
      <c r="AG9" s="77">
        <v>53.48</v>
      </c>
      <c r="AH9" s="77">
        <v>74.179999999999993</v>
      </c>
      <c r="AI9" s="676">
        <f>+IFERROR((AH9/V9-1)*100,"-")</f>
        <v>128.4570372651678</v>
      </c>
    </row>
    <row r="10" spans="1:35" x14ac:dyDescent="0.25">
      <c r="A10" s="117" t="s">
        <v>233</v>
      </c>
      <c r="B10" s="275">
        <f t="shared" ref="B10:F10" si="2">SUM(B11:B12,B15)</f>
        <v>23.21</v>
      </c>
      <c r="C10" s="276">
        <f t="shared" si="2"/>
        <v>36.68</v>
      </c>
      <c r="D10" s="276">
        <f t="shared" si="2"/>
        <v>56.680000000000007</v>
      </c>
      <c r="E10" s="276">
        <f t="shared" si="2"/>
        <v>47.13</v>
      </c>
      <c r="F10" s="276">
        <f t="shared" si="2"/>
        <v>37.85</v>
      </c>
      <c r="G10" s="276">
        <f t="shared" ref="G10:M10" si="3">SUM(G11:G12,G15)</f>
        <v>44.76</v>
      </c>
      <c r="H10" s="276">
        <f t="shared" si="3"/>
        <v>23.800000000000004</v>
      </c>
      <c r="I10" s="276">
        <f t="shared" si="3"/>
        <v>28.05</v>
      </c>
      <c r="J10" s="276">
        <f t="shared" si="3"/>
        <v>15.1</v>
      </c>
      <c r="K10" s="276">
        <f t="shared" si="3"/>
        <v>32.75</v>
      </c>
      <c r="L10" s="276">
        <f t="shared" si="3"/>
        <v>30.75</v>
      </c>
      <c r="M10" s="276">
        <f t="shared" si="3"/>
        <v>19.04</v>
      </c>
      <c r="N10" s="275">
        <v>61.57</v>
      </c>
      <c r="O10" s="276">
        <f>SUM(O11:O12,O15)</f>
        <v>91.77</v>
      </c>
      <c r="P10" s="276">
        <f>SUM(P11:P12,P15)</f>
        <v>66.36999999999999</v>
      </c>
      <c r="Q10" s="276">
        <f>SUM(Q11:Q12,Q15)</f>
        <v>40.229999999999997</v>
      </c>
      <c r="R10" s="276">
        <f t="shared" ref="R10:Y10" si="4">SUM(R11:R12,R15)</f>
        <v>33.409999999999997</v>
      </c>
      <c r="S10" s="276">
        <f t="shared" si="4"/>
        <v>51.37</v>
      </c>
      <c r="T10" s="276">
        <f t="shared" si="4"/>
        <v>48.73</v>
      </c>
      <c r="U10" s="276">
        <f t="shared" si="4"/>
        <v>41.599999999999994</v>
      </c>
      <c r="V10" s="276">
        <f t="shared" si="4"/>
        <v>32.450000000000003</v>
      </c>
      <c r="W10" s="276">
        <f t="shared" si="4"/>
        <v>40.840000000000003</v>
      </c>
      <c r="X10" s="276">
        <f t="shared" si="4"/>
        <v>32.06</v>
      </c>
      <c r="Y10" s="276">
        <f t="shared" si="4"/>
        <v>27.32</v>
      </c>
      <c r="Z10" s="275">
        <v>44.12</v>
      </c>
      <c r="AA10" s="276">
        <v>73.959999999999994</v>
      </c>
      <c r="AB10" s="276">
        <f>SUM(AB11:AB12,AB15)</f>
        <v>24.71</v>
      </c>
      <c r="AC10" s="276">
        <f>SUM(AC11:AC12,AC15)</f>
        <v>12.410000000000002</v>
      </c>
      <c r="AD10" s="276">
        <f>SUM(AD11:AD12,AD15)</f>
        <v>14.11</v>
      </c>
      <c r="AE10" s="276">
        <v>35.5</v>
      </c>
      <c r="AF10" s="276">
        <v>63.11</v>
      </c>
      <c r="AG10" s="276">
        <v>53.41</v>
      </c>
      <c r="AH10" s="276">
        <v>74.179999999999993</v>
      </c>
      <c r="AI10" s="677">
        <f t="shared" ref="AI10:AI20" si="5">+IFERROR((AH10/V10-1)*100,"-")</f>
        <v>128.5978428351309</v>
      </c>
    </row>
    <row r="11" spans="1:35" x14ac:dyDescent="0.25">
      <c r="A11" s="118" t="s">
        <v>15</v>
      </c>
      <c r="B11" s="140">
        <v>3.97</v>
      </c>
      <c r="C11" s="35">
        <v>4.45</v>
      </c>
      <c r="D11" s="35">
        <v>8.06</v>
      </c>
      <c r="E11" s="35">
        <v>6.54</v>
      </c>
      <c r="F11" s="35">
        <v>5.67</v>
      </c>
      <c r="G11" s="35">
        <v>3.13</v>
      </c>
      <c r="H11" s="35">
        <v>3.01</v>
      </c>
      <c r="I11" s="35">
        <v>6.37</v>
      </c>
      <c r="J11" s="35">
        <v>4.3899999999999997</v>
      </c>
      <c r="K11" s="35">
        <v>7.42</v>
      </c>
      <c r="L11" s="35">
        <v>7.66</v>
      </c>
      <c r="M11" s="35">
        <v>4.72</v>
      </c>
      <c r="N11" s="140">
        <v>7.17</v>
      </c>
      <c r="O11" s="35">
        <v>9.48</v>
      </c>
      <c r="P11" s="35">
        <v>8.86</v>
      </c>
      <c r="Q11" s="35">
        <v>6.58</v>
      </c>
      <c r="R11" s="35">
        <v>6.36</v>
      </c>
      <c r="S11" s="35">
        <v>7.32</v>
      </c>
      <c r="T11" s="35">
        <v>6.7</v>
      </c>
      <c r="U11" s="35">
        <v>7.18</v>
      </c>
      <c r="V11" s="35">
        <v>4.6900000000000004</v>
      </c>
      <c r="W11" s="35">
        <v>7.52</v>
      </c>
      <c r="X11" s="35">
        <v>7.97</v>
      </c>
      <c r="Y11" s="35">
        <v>5.97</v>
      </c>
      <c r="Z11" s="140">
        <v>7.25</v>
      </c>
      <c r="AA11" s="35">
        <v>12.25</v>
      </c>
      <c r="AB11" s="35">
        <v>7.71</v>
      </c>
      <c r="AC11" s="35">
        <v>5</v>
      </c>
      <c r="AD11" s="35">
        <v>4.59</v>
      </c>
      <c r="AE11" s="35">
        <v>7.12</v>
      </c>
      <c r="AF11" s="35">
        <v>8.61</v>
      </c>
      <c r="AG11" s="35">
        <v>7.89</v>
      </c>
      <c r="AH11" s="35">
        <v>9.5</v>
      </c>
      <c r="AI11" s="131">
        <f t="shared" si="5"/>
        <v>102.55863539445626</v>
      </c>
    </row>
    <row r="12" spans="1:35" x14ac:dyDescent="0.25">
      <c r="A12" s="118" t="s">
        <v>16</v>
      </c>
      <c r="B12" s="140">
        <f t="shared" ref="B12:D12" si="6">SUM(B13:B14)</f>
        <v>18.3</v>
      </c>
      <c r="C12" s="35">
        <f t="shared" si="6"/>
        <v>31.3</v>
      </c>
      <c r="D12" s="35">
        <f t="shared" si="6"/>
        <v>47.84</v>
      </c>
      <c r="E12" s="35">
        <f>SUM(E13:E14)</f>
        <v>39.42</v>
      </c>
      <c r="F12" s="35">
        <f>SUM(F13:F14)</f>
        <v>31.18</v>
      </c>
      <c r="G12" s="35">
        <f>SUM(G13:G14)</f>
        <v>40.669999999999995</v>
      </c>
      <c r="H12" s="35">
        <v>19.62</v>
      </c>
      <c r="I12" s="35">
        <f>SUM(I13:I14)</f>
        <v>20.62</v>
      </c>
      <c r="J12" s="35">
        <f>SUM(J13:J14)</f>
        <v>9.77</v>
      </c>
      <c r="K12" s="35">
        <f>SUM(K13:K14)</f>
        <v>24.39</v>
      </c>
      <c r="L12" s="35">
        <f>SUM(L13:L14)</f>
        <v>20.67</v>
      </c>
      <c r="M12" s="35">
        <f>SUM(M13:M14)</f>
        <v>12.870000000000001</v>
      </c>
      <c r="N12" s="140">
        <v>53</v>
      </c>
      <c r="O12" s="35">
        <f t="shared" ref="O12:Y12" si="7">SUM(O13:O14)</f>
        <v>81.429999999999993</v>
      </c>
      <c r="P12" s="35">
        <f t="shared" si="7"/>
        <v>56.62</v>
      </c>
      <c r="Q12" s="35">
        <f t="shared" si="7"/>
        <v>32.69</v>
      </c>
      <c r="R12" s="35">
        <f t="shared" si="7"/>
        <v>26.08</v>
      </c>
      <c r="S12" s="35">
        <f t="shared" si="7"/>
        <v>42.93</v>
      </c>
      <c r="T12" s="35">
        <f t="shared" si="7"/>
        <v>41.199999999999996</v>
      </c>
      <c r="U12" s="35">
        <f t="shared" si="7"/>
        <v>33.549999999999997</v>
      </c>
      <c r="V12" s="35">
        <f t="shared" si="7"/>
        <v>26.73</v>
      </c>
      <c r="W12" s="35">
        <f t="shared" si="7"/>
        <v>31.990000000000002</v>
      </c>
      <c r="X12" s="35">
        <f t="shared" si="7"/>
        <v>23.03</v>
      </c>
      <c r="Y12" s="35">
        <f t="shared" si="7"/>
        <v>20.53</v>
      </c>
      <c r="Z12" s="140">
        <v>36.049999999999997</v>
      </c>
      <c r="AA12" s="35">
        <v>59.39</v>
      </c>
      <c r="AB12" s="35">
        <f>SUM(AB13:AB14)</f>
        <v>15.91</v>
      </c>
      <c r="AC12" s="35">
        <f>SUM(AC13:AC14)</f>
        <v>6.69</v>
      </c>
      <c r="AD12" s="35">
        <f>SUM(AD13:AD14)</f>
        <v>8.59</v>
      </c>
      <c r="AE12" s="35">
        <v>27.04</v>
      </c>
      <c r="AF12" s="35">
        <v>52.29</v>
      </c>
      <c r="AG12" s="35">
        <v>44.52</v>
      </c>
      <c r="AH12" s="35">
        <v>63.29</v>
      </c>
      <c r="AI12" s="131">
        <f t="shared" si="5"/>
        <v>136.77515899738123</v>
      </c>
    </row>
    <row r="13" spans="1:35" x14ac:dyDescent="0.25">
      <c r="A13" s="119" t="s">
        <v>17</v>
      </c>
      <c r="B13" s="140">
        <v>18.09</v>
      </c>
      <c r="C13" s="35">
        <v>31.12</v>
      </c>
      <c r="D13" s="35">
        <v>47.67</v>
      </c>
      <c r="E13" s="35">
        <v>39.21</v>
      </c>
      <c r="F13" s="35">
        <v>30.97</v>
      </c>
      <c r="G13" s="35">
        <v>40.44</v>
      </c>
      <c r="H13" s="35">
        <v>19.34</v>
      </c>
      <c r="I13" s="35">
        <v>20.350000000000001</v>
      </c>
      <c r="J13" s="35">
        <v>9.41</v>
      </c>
      <c r="K13" s="35">
        <v>24</v>
      </c>
      <c r="L13" s="35">
        <v>20.32</v>
      </c>
      <c r="M13" s="35">
        <v>12.48</v>
      </c>
      <c r="N13" s="140">
        <v>52.78</v>
      </c>
      <c r="O13" s="35">
        <v>80.989999999999995</v>
      </c>
      <c r="P13" s="35">
        <v>56.19</v>
      </c>
      <c r="Q13" s="35">
        <v>32.25</v>
      </c>
      <c r="R13" s="35">
        <v>25.54</v>
      </c>
      <c r="S13" s="35">
        <v>42.43</v>
      </c>
      <c r="T13" s="35">
        <v>40.76</v>
      </c>
      <c r="U13" s="35">
        <v>32.89</v>
      </c>
      <c r="V13" s="35">
        <v>26.03</v>
      </c>
      <c r="W13" s="35">
        <v>31.42</v>
      </c>
      <c r="X13" s="35">
        <v>22.39</v>
      </c>
      <c r="Y13" s="35">
        <v>19.78</v>
      </c>
      <c r="Z13" s="140">
        <v>35.159999999999997</v>
      </c>
      <c r="AA13" s="35">
        <v>58.55</v>
      </c>
      <c r="AB13" s="35">
        <v>15.23</v>
      </c>
      <c r="AC13" s="35">
        <v>5.82</v>
      </c>
      <c r="AD13" s="35">
        <v>7.93</v>
      </c>
      <c r="AE13" s="35">
        <v>26.32</v>
      </c>
      <c r="AF13" s="35">
        <v>51.55</v>
      </c>
      <c r="AG13" s="35">
        <v>43.92</v>
      </c>
      <c r="AH13" s="35">
        <v>62.8</v>
      </c>
      <c r="AI13" s="131">
        <f t="shared" si="5"/>
        <v>141.26008451786399</v>
      </c>
    </row>
    <row r="14" spans="1:35" x14ac:dyDescent="0.25">
      <c r="A14" s="119" t="s">
        <v>18</v>
      </c>
      <c r="B14" s="140">
        <v>0.21</v>
      </c>
      <c r="C14" s="35">
        <v>0.18</v>
      </c>
      <c r="D14" s="35">
        <v>0.17</v>
      </c>
      <c r="E14" s="35">
        <v>0.21</v>
      </c>
      <c r="F14" s="35">
        <v>0.21</v>
      </c>
      <c r="G14" s="35">
        <v>0.23</v>
      </c>
      <c r="H14" s="35">
        <v>0.28000000000000003</v>
      </c>
      <c r="I14" s="35">
        <v>0.27</v>
      </c>
      <c r="J14" s="35">
        <v>0.36</v>
      </c>
      <c r="K14" s="35">
        <v>0.39</v>
      </c>
      <c r="L14" s="35">
        <v>0.35</v>
      </c>
      <c r="M14" s="35">
        <v>0.39</v>
      </c>
      <c r="N14" s="140">
        <v>0.22</v>
      </c>
      <c r="O14" s="35">
        <v>0.44</v>
      </c>
      <c r="P14" s="35">
        <v>0.43</v>
      </c>
      <c r="Q14" s="35">
        <v>0.44</v>
      </c>
      <c r="R14" s="35">
        <v>0.54</v>
      </c>
      <c r="S14" s="35">
        <v>0.5</v>
      </c>
      <c r="T14" s="35">
        <v>0.44</v>
      </c>
      <c r="U14" s="35">
        <v>0.66</v>
      </c>
      <c r="V14" s="35">
        <v>0.7</v>
      </c>
      <c r="W14" s="35">
        <v>0.56999999999999995</v>
      </c>
      <c r="X14" s="35">
        <v>0.64</v>
      </c>
      <c r="Y14" s="35">
        <v>0.75</v>
      </c>
      <c r="Z14" s="140">
        <v>0.89</v>
      </c>
      <c r="AA14" s="35">
        <v>0.84</v>
      </c>
      <c r="AB14" s="35">
        <v>0.68</v>
      </c>
      <c r="AC14" s="35">
        <v>0.87</v>
      </c>
      <c r="AD14" s="35">
        <v>0.66</v>
      </c>
      <c r="AE14" s="35">
        <v>0.72</v>
      </c>
      <c r="AF14" s="35">
        <v>0.74</v>
      </c>
      <c r="AG14" s="35">
        <v>0.6</v>
      </c>
      <c r="AH14" s="35">
        <v>0.49</v>
      </c>
      <c r="AI14" s="131">
        <f t="shared" si="5"/>
        <v>-29.999999999999993</v>
      </c>
    </row>
    <row r="15" spans="1:35" x14ac:dyDescent="0.25">
      <c r="A15" s="118" t="s">
        <v>19</v>
      </c>
      <c r="B15" s="140">
        <f t="shared" ref="B15:D15" si="8">SUM(B16:B17)</f>
        <v>0.94</v>
      </c>
      <c r="C15" s="35">
        <f t="shared" si="8"/>
        <v>0.93</v>
      </c>
      <c r="D15" s="35">
        <f t="shared" si="8"/>
        <v>0.78</v>
      </c>
      <c r="E15" s="35">
        <f>SUM(E16:E17)</f>
        <v>1.17</v>
      </c>
      <c r="F15" s="35">
        <f>SUM(F16:F17)</f>
        <v>1</v>
      </c>
      <c r="G15" s="35">
        <f>SUM(G16:G17)</f>
        <v>0.96</v>
      </c>
      <c r="H15" s="35">
        <v>1.17</v>
      </c>
      <c r="I15" s="35">
        <f>SUM(I16:I17)</f>
        <v>1.06</v>
      </c>
      <c r="J15" s="35">
        <f>SUM(J16:J17)</f>
        <v>0.94</v>
      </c>
      <c r="K15" s="35">
        <f>SUM(K16:K17)</f>
        <v>0.94</v>
      </c>
      <c r="L15" s="35">
        <f>SUM(L16:L17)</f>
        <v>2.42</v>
      </c>
      <c r="M15" s="35">
        <f>SUM(M16:M17)</f>
        <v>1.45</v>
      </c>
      <c r="N15" s="140">
        <v>1.4000000000000001</v>
      </c>
      <c r="O15" s="35">
        <f t="shared" ref="O15:Y15" si="9">SUM(O16:O17)</f>
        <v>0.86</v>
      </c>
      <c r="P15" s="35">
        <f t="shared" si="9"/>
        <v>0.89</v>
      </c>
      <c r="Q15" s="35">
        <f t="shared" si="9"/>
        <v>0.96</v>
      </c>
      <c r="R15" s="35">
        <f t="shared" si="9"/>
        <v>0.97</v>
      </c>
      <c r="S15" s="35">
        <f t="shared" si="9"/>
        <v>1.1199999999999999</v>
      </c>
      <c r="T15" s="35">
        <f t="shared" si="9"/>
        <v>0.83</v>
      </c>
      <c r="U15" s="35">
        <f t="shared" si="9"/>
        <v>0.87</v>
      </c>
      <c r="V15" s="35">
        <f t="shared" si="9"/>
        <v>1.03</v>
      </c>
      <c r="W15" s="35">
        <f t="shared" si="9"/>
        <v>1.33</v>
      </c>
      <c r="X15" s="35">
        <f t="shared" si="9"/>
        <v>1.06</v>
      </c>
      <c r="Y15" s="35">
        <f t="shared" si="9"/>
        <v>0.82000000000000006</v>
      </c>
      <c r="Z15" s="140">
        <v>0.82000000000000006</v>
      </c>
      <c r="AA15" s="35">
        <v>2.3199999999999998</v>
      </c>
      <c r="AB15" s="35">
        <f>SUM(AB16:AB17)</f>
        <v>1.0899999999999999</v>
      </c>
      <c r="AC15" s="35">
        <f>SUM(AC16:AC17)</f>
        <v>0.72</v>
      </c>
      <c r="AD15" s="35">
        <f>SUM(AD16:AD17)</f>
        <v>0.93</v>
      </c>
      <c r="AE15" s="35">
        <v>1.34</v>
      </c>
      <c r="AF15" s="35">
        <v>2.21</v>
      </c>
      <c r="AG15" s="35">
        <v>1</v>
      </c>
      <c r="AH15" s="35">
        <v>1.3900000000000001</v>
      </c>
      <c r="AI15" s="131">
        <f t="shared" si="5"/>
        <v>34.951456310679617</v>
      </c>
    </row>
    <row r="16" spans="1:35" x14ac:dyDescent="0.25">
      <c r="A16" s="119" t="s">
        <v>17</v>
      </c>
      <c r="B16" s="140">
        <v>0.6</v>
      </c>
      <c r="C16" s="35">
        <v>0.54</v>
      </c>
      <c r="D16" s="35">
        <v>0.44</v>
      </c>
      <c r="E16" s="35">
        <v>0.74</v>
      </c>
      <c r="F16" s="35">
        <v>0.5</v>
      </c>
      <c r="G16" s="35">
        <v>0.51</v>
      </c>
      <c r="H16" s="35">
        <v>0.63</v>
      </c>
      <c r="I16" s="35">
        <v>0.63</v>
      </c>
      <c r="J16" s="35">
        <v>0.49</v>
      </c>
      <c r="K16" s="35">
        <v>0.53</v>
      </c>
      <c r="L16" s="35">
        <v>2.0299999999999998</v>
      </c>
      <c r="M16" s="35">
        <v>1.02</v>
      </c>
      <c r="N16" s="140">
        <v>1.08</v>
      </c>
      <c r="O16" s="35">
        <v>0.5</v>
      </c>
      <c r="P16" s="35">
        <v>0.46</v>
      </c>
      <c r="Q16" s="35">
        <v>0.46</v>
      </c>
      <c r="R16" s="35">
        <v>0.54</v>
      </c>
      <c r="S16" s="35">
        <v>0.71</v>
      </c>
      <c r="T16" s="35">
        <v>0.42</v>
      </c>
      <c r="U16" s="35">
        <v>0.42</v>
      </c>
      <c r="V16" s="35">
        <v>0.53</v>
      </c>
      <c r="W16" s="35">
        <v>0.9</v>
      </c>
      <c r="X16" s="35">
        <v>0.65</v>
      </c>
      <c r="Y16" s="35">
        <v>0.37</v>
      </c>
      <c r="Z16" s="140">
        <v>0.44</v>
      </c>
      <c r="AA16" s="35">
        <v>1.89</v>
      </c>
      <c r="AB16" s="35">
        <v>0.69</v>
      </c>
      <c r="AC16" s="35">
        <v>0.45</v>
      </c>
      <c r="AD16" s="35">
        <v>0.66</v>
      </c>
      <c r="AE16" s="35">
        <v>1.07</v>
      </c>
      <c r="AF16" s="35">
        <v>1.85</v>
      </c>
      <c r="AG16" s="35">
        <v>0.59</v>
      </c>
      <c r="AH16" s="35">
        <v>0.89</v>
      </c>
      <c r="AI16" s="131">
        <f t="shared" si="5"/>
        <v>67.924528301886781</v>
      </c>
    </row>
    <row r="17" spans="1:35" x14ac:dyDescent="0.25">
      <c r="A17" s="119" t="s">
        <v>18</v>
      </c>
      <c r="B17" s="140">
        <v>0.34</v>
      </c>
      <c r="C17" s="35">
        <v>0.39</v>
      </c>
      <c r="D17" s="35">
        <v>0.34</v>
      </c>
      <c r="E17" s="35">
        <v>0.43</v>
      </c>
      <c r="F17" s="35">
        <v>0.5</v>
      </c>
      <c r="G17" s="35">
        <v>0.45</v>
      </c>
      <c r="H17" s="35">
        <v>0.54</v>
      </c>
      <c r="I17" s="35">
        <v>0.43</v>
      </c>
      <c r="J17" s="35">
        <v>0.45</v>
      </c>
      <c r="K17" s="35">
        <v>0.41</v>
      </c>
      <c r="L17" s="35">
        <v>0.39</v>
      </c>
      <c r="M17" s="35">
        <v>0.43</v>
      </c>
      <c r="N17" s="140">
        <v>0.32</v>
      </c>
      <c r="O17" s="35">
        <v>0.36</v>
      </c>
      <c r="P17" s="35">
        <v>0.43</v>
      </c>
      <c r="Q17" s="35">
        <v>0.5</v>
      </c>
      <c r="R17" s="35">
        <v>0.43</v>
      </c>
      <c r="S17" s="35">
        <v>0.41</v>
      </c>
      <c r="T17" s="35">
        <v>0.41</v>
      </c>
      <c r="U17" s="35">
        <v>0.45</v>
      </c>
      <c r="V17" s="35">
        <v>0.5</v>
      </c>
      <c r="W17" s="35">
        <v>0.43</v>
      </c>
      <c r="X17" s="35">
        <v>0.41</v>
      </c>
      <c r="Y17" s="35">
        <v>0.45</v>
      </c>
      <c r="Z17" s="140">
        <v>0.38</v>
      </c>
      <c r="AA17" s="35">
        <v>0.43</v>
      </c>
      <c r="AB17" s="35">
        <v>0.4</v>
      </c>
      <c r="AC17" s="35">
        <v>0.27</v>
      </c>
      <c r="AD17" s="35">
        <v>0.27</v>
      </c>
      <c r="AE17" s="35">
        <v>0.27</v>
      </c>
      <c r="AF17" s="35">
        <v>0.36</v>
      </c>
      <c r="AG17" s="35">
        <v>0.41</v>
      </c>
      <c r="AH17" s="35">
        <v>0.5</v>
      </c>
      <c r="AI17" s="131">
        <f t="shared" si="5"/>
        <v>0</v>
      </c>
    </row>
    <row r="18" spans="1:35" x14ac:dyDescent="0.25">
      <c r="A18" s="117" t="s">
        <v>234</v>
      </c>
      <c r="B18" s="277">
        <f t="shared" ref="B18:D18" si="10">SUM(B19:B20)</f>
        <v>185.73</v>
      </c>
      <c r="C18" s="278">
        <f t="shared" si="10"/>
        <v>17.52</v>
      </c>
      <c r="D18" s="278">
        <f t="shared" si="10"/>
        <v>5.28</v>
      </c>
      <c r="E18" s="278">
        <f t="shared" ref="E18:M18" si="11">SUM(E19:E20)</f>
        <v>299.99</v>
      </c>
      <c r="F18" s="278">
        <f t="shared" si="11"/>
        <v>468.65999999999997</v>
      </c>
      <c r="G18" s="278">
        <f t="shared" si="11"/>
        <v>171.58999999999997</v>
      </c>
      <c r="H18" s="278">
        <f t="shared" si="11"/>
        <v>15.379999999999999</v>
      </c>
      <c r="I18" s="278">
        <f t="shared" si="11"/>
        <v>0.35000000000000003</v>
      </c>
      <c r="J18" s="278">
        <f t="shared" si="11"/>
        <v>0</v>
      </c>
      <c r="K18" s="278">
        <f t="shared" si="11"/>
        <v>1.22</v>
      </c>
      <c r="L18" s="278">
        <f t="shared" si="11"/>
        <v>212.78000000000003</v>
      </c>
      <c r="M18" s="278">
        <f t="shared" si="11"/>
        <v>278.67</v>
      </c>
      <c r="N18" s="277">
        <v>78.2</v>
      </c>
      <c r="O18" s="278">
        <f t="shared" ref="O18:Y18" si="12">SUM(O19:O20)</f>
        <v>8.0299999999999994</v>
      </c>
      <c r="P18" s="278">
        <f t="shared" si="12"/>
        <v>0</v>
      </c>
      <c r="Q18" s="278">
        <f t="shared" si="12"/>
        <v>30.1</v>
      </c>
      <c r="R18" s="278">
        <f t="shared" si="12"/>
        <v>291.63</v>
      </c>
      <c r="S18" s="278">
        <f t="shared" si="12"/>
        <v>183.83</v>
      </c>
      <c r="T18" s="278">
        <f t="shared" si="12"/>
        <v>54.81</v>
      </c>
      <c r="U18" s="278">
        <f t="shared" si="12"/>
        <v>0.83000000000000007</v>
      </c>
      <c r="V18" s="278">
        <f t="shared" si="12"/>
        <v>0.02</v>
      </c>
      <c r="W18" s="278">
        <f t="shared" si="12"/>
        <v>0.68</v>
      </c>
      <c r="X18" s="278">
        <f t="shared" si="12"/>
        <v>191.84</v>
      </c>
      <c r="Y18" s="278">
        <f t="shared" si="12"/>
        <v>80</v>
      </c>
      <c r="Z18" s="277">
        <v>1.3800000000000001</v>
      </c>
      <c r="AA18" s="278">
        <v>0</v>
      </c>
      <c r="AB18" s="278">
        <f>SUM(AB19:AB20)</f>
        <v>0</v>
      </c>
      <c r="AC18" s="278">
        <f>SUM(AC19:AC20)</f>
        <v>0</v>
      </c>
      <c r="AD18" s="278">
        <f>SUM(AD19:AD20)</f>
        <v>153.55000000000001</v>
      </c>
      <c r="AE18" s="278">
        <v>365.74</v>
      </c>
      <c r="AF18" s="278">
        <v>133.63999999999999</v>
      </c>
      <c r="AG18" s="278">
        <v>7.0000000000000007E-2</v>
      </c>
      <c r="AH18" s="278">
        <v>0</v>
      </c>
      <c r="AI18" s="678">
        <f t="shared" si="5"/>
        <v>-100</v>
      </c>
    </row>
    <row r="19" spans="1:35" x14ac:dyDescent="0.25">
      <c r="A19" s="118" t="s">
        <v>110</v>
      </c>
      <c r="B19" s="140">
        <v>161.47</v>
      </c>
      <c r="C19" s="35">
        <v>16.559999999999999</v>
      </c>
      <c r="D19" s="35">
        <v>4.82</v>
      </c>
      <c r="E19" s="35">
        <v>253.67</v>
      </c>
      <c r="F19" s="35">
        <v>386.89</v>
      </c>
      <c r="G19" s="35">
        <v>136.54</v>
      </c>
      <c r="H19" s="35">
        <v>14.26</v>
      </c>
      <c r="I19" s="35">
        <v>0.33</v>
      </c>
      <c r="J19" s="35">
        <v>0</v>
      </c>
      <c r="K19" s="35">
        <v>1.21</v>
      </c>
      <c r="L19" s="35">
        <v>191.61</v>
      </c>
      <c r="M19" s="35">
        <v>248.02</v>
      </c>
      <c r="N19" s="140">
        <v>69.89</v>
      </c>
      <c r="O19" s="35">
        <v>7.76</v>
      </c>
      <c r="P19" s="35">
        <v>0</v>
      </c>
      <c r="Q19" s="35">
        <v>25.14</v>
      </c>
      <c r="R19" s="35">
        <v>252.55</v>
      </c>
      <c r="S19" s="35">
        <v>161.9</v>
      </c>
      <c r="T19" s="35">
        <v>47.35</v>
      </c>
      <c r="U19" s="35">
        <v>0.79</v>
      </c>
      <c r="V19" s="35">
        <v>0.02</v>
      </c>
      <c r="W19" s="35">
        <v>0.51</v>
      </c>
      <c r="X19" s="35">
        <v>170.62</v>
      </c>
      <c r="Y19" s="35">
        <v>74.319999999999993</v>
      </c>
      <c r="Z19" s="140">
        <v>1.31</v>
      </c>
      <c r="AA19" s="35">
        <v>0</v>
      </c>
      <c r="AB19" s="35">
        <v>0</v>
      </c>
      <c r="AC19" s="35">
        <v>0</v>
      </c>
      <c r="AD19" s="35">
        <v>132.24</v>
      </c>
      <c r="AE19" s="35">
        <v>320.32</v>
      </c>
      <c r="AF19" s="35">
        <v>120.49</v>
      </c>
      <c r="AG19" s="35">
        <v>7.0000000000000007E-2</v>
      </c>
      <c r="AH19" s="35">
        <v>0</v>
      </c>
      <c r="AI19" s="131">
        <f t="shared" si="5"/>
        <v>-100</v>
      </c>
    </row>
    <row r="20" spans="1:35" x14ac:dyDescent="0.25">
      <c r="A20" s="120" t="s">
        <v>111</v>
      </c>
      <c r="B20" s="132">
        <v>24.26</v>
      </c>
      <c r="C20" s="133">
        <v>0.96</v>
      </c>
      <c r="D20" s="133">
        <v>0.46</v>
      </c>
      <c r="E20" s="133">
        <v>46.32</v>
      </c>
      <c r="F20" s="133">
        <v>81.77</v>
      </c>
      <c r="G20" s="133">
        <v>35.049999999999997</v>
      </c>
      <c r="H20" s="133">
        <v>1.1200000000000001</v>
      </c>
      <c r="I20" s="133">
        <v>0.02</v>
      </c>
      <c r="J20" s="133">
        <v>0</v>
      </c>
      <c r="K20" s="133">
        <v>0.01</v>
      </c>
      <c r="L20" s="133">
        <v>21.17</v>
      </c>
      <c r="M20" s="133">
        <v>30.65</v>
      </c>
      <c r="N20" s="132">
        <v>8.31</v>
      </c>
      <c r="O20" s="133">
        <v>0.27</v>
      </c>
      <c r="P20" s="133">
        <v>0</v>
      </c>
      <c r="Q20" s="133">
        <v>4.96</v>
      </c>
      <c r="R20" s="133">
        <v>39.08</v>
      </c>
      <c r="S20" s="133">
        <v>21.93</v>
      </c>
      <c r="T20" s="133">
        <v>7.46</v>
      </c>
      <c r="U20" s="133">
        <v>0.04</v>
      </c>
      <c r="V20" s="133">
        <v>0</v>
      </c>
      <c r="W20" s="133">
        <v>0.17</v>
      </c>
      <c r="X20" s="133">
        <v>21.22</v>
      </c>
      <c r="Y20" s="133">
        <v>5.68</v>
      </c>
      <c r="Z20" s="132">
        <v>7.0000000000000007E-2</v>
      </c>
      <c r="AA20" s="133">
        <v>0</v>
      </c>
      <c r="AB20" s="133">
        <v>0</v>
      </c>
      <c r="AC20" s="133">
        <v>0</v>
      </c>
      <c r="AD20" s="133">
        <v>21.31</v>
      </c>
      <c r="AE20" s="133">
        <v>45.42</v>
      </c>
      <c r="AF20" s="133">
        <v>13.15</v>
      </c>
      <c r="AG20" s="133">
        <v>0</v>
      </c>
      <c r="AH20" s="133">
        <v>0</v>
      </c>
      <c r="AI20" s="134" t="str">
        <f t="shared" si="5"/>
        <v>-</v>
      </c>
    </row>
    <row r="21" spans="1:35" x14ac:dyDescent="0.25">
      <c r="A21" s="2" t="s">
        <v>23</v>
      </c>
      <c r="B21" s="309"/>
      <c r="C21" s="309"/>
      <c r="D21" s="309"/>
      <c r="E21" s="309"/>
      <c r="F21" s="309"/>
      <c r="G21" s="309"/>
      <c r="H21" s="309"/>
      <c r="I21" s="309"/>
      <c r="J21" s="309"/>
      <c r="K21" s="309"/>
      <c r="L21" s="309"/>
      <c r="M21" s="309"/>
      <c r="N21" s="309"/>
      <c r="O21" s="309"/>
      <c r="P21" s="309"/>
      <c r="Q21" s="309"/>
      <c r="R21" s="309"/>
      <c r="S21" s="309"/>
      <c r="T21" s="309"/>
      <c r="U21" s="309"/>
      <c r="V21" s="309"/>
      <c r="W21" s="309"/>
      <c r="X21" s="309"/>
      <c r="Y21" s="309"/>
      <c r="Z21" s="309"/>
      <c r="AA21" s="309"/>
      <c r="AB21" s="309"/>
      <c r="AC21" s="309"/>
      <c r="AD21" s="309"/>
      <c r="AE21" s="309"/>
      <c r="AF21" s="309"/>
      <c r="AG21" s="309"/>
      <c r="AH21" s="309"/>
      <c r="AI21" s="309"/>
    </row>
    <row r="22" spans="1:35" x14ac:dyDescent="0.25">
      <c r="A22" s="2" t="s">
        <v>24</v>
      </c>
      <c r="B22" s="309"/>
      <c r="C22" s="309"/>
      <c r="D22" s="309"/>
      <c r="E22" s="309"/>
      <c r="F22" s="309"/>
      <c r="G22" s="309"/>
      <c r="H22" s="309"/>
      <c r="I22" s="309"/>
      <c r="J22" s="309"/>
      <c r="K22" s="309"/>
      <c r="L22" s="309"/>
      <c r="M22" s="534"/>
      <c r="N22" s="309"/>
      <c r="O22" s="309"/>
      <c r="P22" s="309"/>
      <c r="Q22" s="309"/>
      <c r="R22" s="309"/>
      <c r="S22" s="309"/>
      <c r="T22" s="309"/>
      <c r="U22" s="309"/>
      <c r="V22" s="309"/>
      <c r="W22" s="309"/>
      <c r="X22" s="309"/>
      <c r="Y22" s="309"/>
      <c r="Z22" s="309"/>
      <c r="AA22" s="309"/>
      <c r="AB22" s="309"/>
      <c r="AC22" s="309"/>
      <c r="AD22" s="309"/>
      <c r="AE22" s="309"/>
      <c r="AF22" s="309"/>
      <c r="AG22" s="309"/>
      <c r="AH22" s="309"/>
      <c r="AI22" s="309"/>
    </row>
    <row r="23" spans="1:35" x14ac:dyDescent="0.25">
      <c r="A23" s="3" t="s">
        <v>207</v>
      </c>
      <c r="B23" s="309"/>
      <c r="C23" s="309"/>
      <c r="D23" s="309"/>
      <c r="E23" s="309"/>
      <c r="F23" s="309"/>
      <c r="G23" s="309"/>
      <c r="H23" s="309"/>
      <c r="I23" s="309"/>
      <c r="J23" s="309"/>
      <c r="K23" s="309"/>
      <c r="L23" s="309"/>
      <c r="M23" s="309"/>
      <c r="N23" s="309"/>
      <c r="O23" s="309"/>
      <c r="P23" s="309"/>
      <c r="Q23" s="309"/>
      <c r="R23" s="309"/>
      <c r="S23" s="309"/>
      <c r="T23" s="309"/>
      <c r="U23" s="309"/>
      <c r="V23" s="309"/>
      <c r="W23" s="309"/>
      <c r="X23" s="309"/>
      <c r="Y23" s="309"/>
      <c r="Z23" s="309"/>
      <c r="AA23" s="309"/>
      <c r="AB23" s="309"/>
      <c r="AC23" s="309"/>
      <c r="AD23" s="309"/>
      <c r="AE23" s="309"/>
      <c r="AF23" s="309"/>
      <c r="AG23" s="309"/>
      <c r="AH23" s="309"/>
      <c r="AI23" s="309"/>
    </row>
    <row r="24" spans="1:35" x14ac:dyDescent="0.25">
      <c r="B24" s="309"/>
      <c r="C24" s="309"/>
      <c r="D24" s="309"/>
      <c r="E24" s="309"/>
      <c r="F24" s="309"/>
      <c r="H24" s="309"/>
      <c r="I24" s="309"/>
      <c r="J24" s="309"/>
      <c r="K24" s="309"/>
      <c r="L24" s="309"/>
      <c r="M24" s="309"/>
      <c r="N24" s="509"/>
      <c r="O24" s="309"/>
      <c r="P24" s="309"/>
      <c r="Q24" s="309"/>
      <c r="R24" s="309"/>
      <c r="S24" s="309"/>
      <c r="T24" s="309"/>
      <c r="U24" s="309"/>
      <c r="V24" s="309"/>
      <c r="W24" s="309"/>
      <c r="X24" s="309"/>
      <c r="Y24" s="309"/>
      <c r="Z24" s="309"/>
      <c r="AA24" s="309"/>
      <c r="AB24" s="309"/>
      <c r="AC24" s="309"/>
      <c r="AD24" s="309"/>
      <c r="AE24" s="309"/>
      <c r="AF24" s="309"/>
      <c r="AG24" s="309"/>
      <c r="AH24" s="309"/>
      <c r="AI24" s="309"/>
    </row>
    <row r="25" spans="1:35" x14ac:dyDescent="0.25">
      <c r="B25" s="309"/>
      <c r="C25" s="309"/>
      <c r="D25" s="309"/>
      <c r="E25" s="309"/>
      <c r="F25" s="309"/>
      <c r="G25" s="309"/>
      <c r="H25" s="309"/>
      <c r="I25" s="309"/>
      <c r="J25" s="309"/>
      <c r="K25" s="309"/>
      <c r="L25" s="309"/>
      <c r="M25" s="309"/>
      <c r="N25" s="309"/>
      <c r="O25" s="309"/>
      <c r="P25" s="309"/>
      <c r="Q25" s="309"/>
      <c r="R25" s="309"/>
      <c r="S25" s="309"/>
      <c r="T25" s="309"/>
      <c r="U25" s="309"/>
      <c r="V25" s="309"/>
      <c r="W25" s="309"/>
      <c r="X25" s="309"/>
      <c r="Y25" s="309"/>
      <c r="Z25" s="309"/>
      <c r="AA25" s="309"/>
      <c r="AB25" s="309"/>
      <c r="AC25" s="309"/>
      <c r="AD25" s="309"/>
      <c r="AE25" s="309"/>
      <c r="AF25" s="309"/>
      <c r="AG25" s="309"/>
      <c r="AH25" s="309"/>
      <c r="AI25" s="309"/>
    </row>
    <row r="26" spans="1:35" x14ac:dyDescent="0.25">
      <c r="B26" s="309"/>
      <c r="C26" s="309"/>
      <c r="D26" s="309"/>
      <c r="E26" s="309"/>
      <c r="F26" s="309"/>
      <c r="G26" s="309"/>
      <c r="H26" s="309"/>
      <c r="I26" s="309"/>
      <c r="J26" s="309"/>
      <c r="K26" s="309"/>
      <c r="L26" s="309"/>
      <c r="M26" s="309"/>
      <c r="N26" s="309"/>
      <c r="O26" s="309"/>
      <c r="P26" s="309"/>
      <c r="Q26" s="309"/>
      <c r="R26" s="309"/>
      <c r="S26" s="309"/>
      <c r="T26" s="309"/>
      <c r="U26" s="309"/>
      <c r="V26" s="309"/>
      <c r="W26" s="309"/>
      <c r="X26" s="309"/>
      <c r="Y26" s="309"/>
      <c r="Z26" s="309"/>
      <c r="AA26" s="309"/>
      <c r="AB26" s="309"/>
      <c r="AC26" s="309"/>
      <c r="AD26" s="309"/>
      <c r="AE26" s="309"/>
      <c r="AF26" s="309"/>
      <c r="AG26" s="309"/>
      <c r="AH26" s="309"/>
      <c r="AI26" s="309"/>
    </row>
    <row r="27" spans="1:35" x14ac:dyDescent="0.25">
      <c r="B27" s="309"/>
      <c r="C27" s="309"/>
      <c r="D27" s="309"/>
      <c r="E27" s="309"/>
      <c r="F27" s="309"/>
      <c r="G27" s="309"/>
      <c r="H27" s="309"/>
      <c r="I27" s="309"/>
      <c r="J27" s="309"/>
      <c r="K27" s="309"/>
      <c r="L27" s="309"/>
      <c r="M27" s="309"/>
      <c r="N27" s="309"/>
      <c r="O27" s="309"/>
      <c r="P27" s="309"/>
      <c r="Q27" s="309"/>
      <c r="R27" s="309"/>
      <c r="S27" s="309"/>
      <c r="T27" s="309"/>
      <c r="U27" s="309"/>
      <c r="V27" s="309"/>
      <c r="W27" s="309"/>
      <c r="X27" s="309"/>
      <c r="Y27" s="309"/>
      <c r="Z27" s="309"/>
      <c r="AA27" s="309"/>
      <c r="AB27" s="309"/>
      <c r="AC27" s="309"/>
      <c r="AD27" s="309"/>
      <c r="AE27" s="309"/>
      <c r="AF27" s="309"/>
      <c r="AG27" s="309"/>
      <c r="AH27" s="309"/>
      <c r="AI27" s="309"/>
    </row>
    <row r="28" spans="1:35" x14ac:dyDescent="0.25">
      <c r="B28" s="309"/>
      <c r="C28" s="309"/>
      <c r="D28" s="309"/>
      <c r="E28" s="309"/>
      <c r="F28" s="309"/>
      <c r="G28" s="309"/>
      <c r="H28" s="309"/>
      <c r="I28" s="309"/>
      <c r="J28" s="309"/>
      <c r="K28" s="309"/>
      <c r="L28" s="309"/>
      <c r="M28" s="309"/>
      <c r="N28" s="309"/>
      <c r="O28" s="309"/>
      <c r="P28" s="309"/>
      <c r="Q28" s="309"/>
      <c r="R28" s="309"/>
      <c r="S28" s="309"/>
      <c r="T28" s="309"/>
      <c r="U28" s="309"/>
      <c r="V28" s="309"/>
      <c r="W28" s="309"/>
      <c r="X28" s="309"/>
      <c r="Y28" s="309"/>
      <c r="Z28" s="309"/>
      <c r="AA28" s="309"/>
      <c r="AB28" s="309"/>
      <c r="AC28" s="309"/>
      <c r="AD28" s="309"/>
      <c r="AE28" s="309"/>
      <c r="AF28" s="309"/>
      <c r="AG28" s="309"/>
      <c r="AH28" s="309"/>
      <c r="AI28" s="309"/>
    </row>
    <row r="29" spans="1:35" x14ac:dyDescent="0.25">
      <c r="B29" s="309"/>
      <c r="C29" s="309"/>
      <c r="D29" s="309"/>
      <c r="E29" s="309"/>
      <c r="F29" s="309"/>
      <c r="G29" s="309"/>
      <c r="H29" s="309"/>
      <c r="I29" s="309"/>
      <c r="J29" s="309"/>
      <c r="K29" s="309"/>
      <c r="L29" s="309"/>
      <c r="M29" s="309"/>
      <c r="N29" s="309"/>
      <c r="O29" s="309"/>
      <c r="P29" s="309"/>
      <c r="Q29" s="309"/>
      <c r="R29" s="309"/>
      <c r="S29" s="309"/>
      <c r="T29" s="309"/>
      <c r="U29" s="309"/>
      <c r="V29" s="309"/>
      <c r="W29" s="309"/>
      <c r="X29" s="309"/>
      <c r="Y29" s="309"/>
      <c r="Z29" s="309"/>
      <c r="AA29" s="309"/>
      <c r="AB29" s="309"/>
      <c r="AC29" s="309"/>
      <c r="AD29" s="309"/>
      <c r="AE29" s="309"/>
      <c r="AF29" s="309"/>
      <c r="AG29" s="309"/>
      <c r="AH29" s="309"/>
      <c r="AI29" s="309"/>
    </row>
    <row r="30" spans="1:35" x14ac:dyDescent="0.25">
      <c r="B30" s="309"/>
      <c r="C30" s="309"/>
      <c r="D30" s="309"/>
      <c r="E30" s="309"/>
      <c r="F30" s="309"/>
      <c r="G30" s="309"/>
      <c r="H30" s="309"/>
      <c r="I30" s="309"/>
      <c r="J30" s="309"/>
      <c r="K30" s="309"/>
      <c r="L30" s="309"/>
      <c r="M30" s="309"/>
      <c r="N30" s="309"/>
      <c r="O30" s="309"/>
      <c r="P30" s="309"/>
      <c r="Q30" s="309"/>
      <c r="R30" s="309"/>
      <c r="S30" s="309"/>
      <c r="T30" s="309"/>
      <c r="U30" s="309"/>
      <c r="V30" s="309"/>
      <c r="W30" s="309"/>
      <c r="X30" s="309"/>
      <c r="Y30" s="309"/>
      <c r="Z30" s="309"/>
      <c r="AA30" s="309"/>
      <c r="AB30" s="309"/>
      <c r="AC30" s="309"/>
      <c r="AD30" s="309"/>
      <c r="AE30" s="309"/>
      <c r="AF30" s="309"/>
      <c r="AG30" s="309"/>
      <c r="AH30" s="309"/>
      <c r="AI30" s="309"/>
    </row>
    <row r="31" spans="1:35" x14ac:dyDescent="0.25">
      <c r="B31" s="309"/>
      <c r="C31" s="309"/>
      <c r="D31" s="309"/>
      <c r="E31" s="309"/>
      <c r="F31" s="309"/>
      <c r="G31" s="309"/>
      <c r="H31" s="309"/>
      <c r="I31" s="309"/>
      <c r="J31" s="309"/>
      <c r="K31" s="309"/>
      <c r="L31" s="309"/>
      <c r="M31" s="309"/>
      <c r="N31" s="309"/>
      <c r="O31" s="309"/>
      <c r="P31" s="309"/>
      <c r="Q31" s="309"/>
      <c r="R31" s="309"/>
      <c r="S31" s="309"/>
      <c r="T31" s="309"/>
      <c r="U31" s="309"/>
      <c r="V31" s="309"/>
      <c r="W31" s="309"/>
      <c r="X31" s="309"/>
      <c r="Y31" s="309"/>
      <c r="Z31" s="309"/>
      <c r="AA31" s="309"/>
      <c r="AB31" s="309"/>
      <c r="AC31" s="309"/>
      <c r="AD31" s="309"/>
      <c r="AE31" s="309"/>
      <c r="AF31" s="309"/>
      <c r="AG31" s="309"/>
      <c r="AH31" s="309"/>
      <c r="AI31" s="309"/>
    </row>
    <row r="32" spans="1:35" x14ac:dyDescent="0.25">
      <c r="C32" s="309"/>
      <c r="D32" s="309"/>
      <c r="E32" s="309"/>
      <c r="F32" s="309"/>
      <c r="G32" s="309"/>
      <c r="H32" s="309"/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  <c r="T32" s="309"/>
      <c r="U32" s="309"/>
      <c r="V32" s="309"/>
      <c r="W32" s="309"/>
      <c r="X32" s="309"/>
      <c r="Y32" s="309"/>
      <c r="Z32" s="309"/>
      <c r="AA32" s="309"/>
      <c r="AB32" s="309"/>
      <c r="AC32" s="309"/>
      <c r="AD32" s="309"/>
      <c r="AE32" s="309"/>
      <c r="AF32" s="309"/>
      <c r="AG32" s="309"/>
      <c r="AH32" s="309"/>
    </row>
    <row r="33" spans="3:34" x14ac:dyDescent="0.25">
      <c r="C33" s="309"/>
      <c r="D33" s="309"/>
      <c r="E33" s="309"/>
      <c r="F33" s="309"/>
      <c r="G33" s="309"/>
      <c r="H33" s="309"/>
      <c r="I33" s="309"/>
      <c r="J33" s="309"/>
      <c r="K33" s="309"/>
      <c r="L33" s="309"/>
      <c r="M33" s="309"/>
      <c r="N33" s="309"/>
      <c r="O33" s="309"/>
      <c r="P33" s="309"/>
      <c r="Q33" s="309"/>
      <c r="R33" s="309"/>
      <c r="S33" s="309"/>
      <c r="T33" s="309"/>
      <c r="U33" s="309"/>
      <c r="V33" s="309"/>
      <c r="W33" s="309"/>
      <c r="X33" s="309"/>
      <c r="Y33" s="309"/>
      <c r="Z33" s="309"/>
      <c r="AA33" s="309"/>
      <c r="AB33" s="309"/>
      <c r="AC33" s="309"/>
      <c r="AD33" s="309"/>
      <c r="AE33" s="309"/>
      <c r="AF33" s="309"/>
      <c r="AG33" s="309"/>
      <c r="AH33" s="309"/>
    </row>
    <row r="34" spans="3:34" x14ac:dyDescent="0.25">
      <c r="C34" s="309"/>
      <c r="D34" s="309"/>
      <c r="E34" s="309"/>
      <c r="F34" s="309"/>
      <c r="G34" s="309"/>
      <c r="H34" s="309"/>
      <c r="I34" s="309"/>
      <c r="J34" s="309"/>
      <c r="K34" s="309"/>
      <c r="L34" s="309"/>
      <c r="M34" s="309"/>
      <c r="N34" s="309"/>
      <c r="O34" s="309"/>
      <c r="P34" s="309"/>
      <c r="Q34" s="309"/>
      <c r="R34" s="309"/>
      <c r="S34" s="309"/>
      <c r="T34" s="309"/>
      <c r="U34" s="309"/>
      <c r="V34" s="309"/>
      <c r="W34" s="309"/>
      <c r="X34" s="309"/>
      <c r="Y34" s="309"/>
      <c r="Z34" s="309"/>
      <c r="AA34" s="309"/>
      <c r="AB34" s="309"/>
      <c r="AC34" s="309"/>
      <c r="AD34" s="309"/>
      <c r="AE34" s="309"/>
      <c r="AF34" s="309"/>
      <c r="AG34" s="309"/>
      <c r="AH34" s="309"/>
    </row>
    <row r="35" spans="3:34" x14ac:dyDescent="0.25">
      <c r="C35" s="309"/>
      <c r="D35" s="309"/>
      <c r="E35" s="309"/>
      <c r="F35" s="309"/>
      <c r="G35" s="309"/>
      <c r="H35" s="309"/>
      <c r="I35" s="309"/>
      <c r="J35" s="309"/>
      <c r="K35" s="309"/>
      <c r="L35" s="309"/>
      <c r="M35" s="309"/>
      <c r="N35" s="309"/>
      <c r="O35" s="309"/>
      <c r="P35" s="309"/>
      <c r="Q35" s="309"/>
      <c r="R35" s="309"/>
      <c r="S35" s="309"/>
      <c r="T35" s="309"/>
      <c r="U35" s="309"/>
      <c r="V35" s="309"/>
      <c r="W35" s="309"/>
      <c r="X35" s="309"/>
      <c r="Y35" s="309"/>
      <c r="Z35" s="309"/>
      <c r="AA35" s="309"/>
      <c r="AB35" s="309"/>
      <c r="AC35" s="309"/>
      <c r="AD35" s="309"/>
      <c r="AE35" s="309"/>
      <c r="AF35" s="309"/>
      <c r="AG35" s="309"/>
      <c r="AH35" s="309"/>
    </row>
    <row r="36" spans="3:34" x14ac:dyDescent="0.25">
      <c r="C36" s="309"/>
      <c r="D36" s="309"/>
      <c r="E36" s="309"/>
      <c r="F36" s="309"/>
      <c r="G36" s="309"/>
      <c r="H36" s="309"/>
      <c r="I36" s="309"/>
      <c r="J36" s="309"/>
      <c r="K36" s="309"/>
      <c r="L36" s="309"/>
      <c r="M36" s="309"/>
      <c r="N36" s="309"/>
      <c r="O36" s="309"/>
      <c r="P36" s="309"/>
      <c r="Q36" s="309"/>
      <c r="R36" s="309"/>
      <c r="S36" s="309"/>
      <c r="T36" s="309"/>
      <c r="U36" s="309"/>
      <c r="V36" s="309"/>
      <c r="W36" s="309"/>
      <c r="X36" s="309"/>
      <c r="Y36" s="309"/>
      <c r="Z36" s="309"/>
      <c r="AA36" s="309"/>
      <c r="AB36" s="309"/>
      <c r="AC36" s="309"/>
      <c r="AD36" s="309"/>
      <c r="AE36" s="309"/>
      <c r="AF36" s="309"/>
      <c r="AG36" s="309"/>
      <c r="AH36" s="309"/>
    </row>
    <row r="37" spans="3:34" x14ac:dyDescent="0.25">
      <c r="C37" s="309"/>
      <c r="D37" s="309"/>
      <c r="E37" s="309"/>
      <c r="F37" s="309"/>
      <c r="G37" s="309"/>
      <c r="H37" s="309"/>
      <c r="I37" s="309"/>
      <c r="J37" s="309"/>
      <c r="K37" s="309"/>
      <c r="L37" s="309"/>
      <c r="M37" s="309"/>
      <c r="N37" s="309"/>
      <c r="O37" s="309"/>
      <c r="P37" s="309"/>
      <c r="Q37" s="309"/>
      <c r="R37" s="309"/>
      <c r="S37" s="309"/>
      <c r="T37" s="309"/>
      <c r="U37" s="309"/>
      <c r="V37" s="309"/>
      <c r="W37" s="309"/>
      <c r="X37" s="309"/>
      <c r="Y37" s="309"/>
      <c r="Z37" s="309"/>
      <c r="AA37" s="309"/>
      <c r="AB37" s="309"/>
      <c r="AC37" s="309"/>
      <c r="AD37" s="309"/>
      <c r="AE37" s="309"/>
      <c r="AF37" s="309"/>
      <c r="AG37" s="309"/>
      <c r="AH37" s="309"/>
    </row>
  </sheetData>
  <mergeCells count="4">
    <mergeCell ref="Z7:AI7"/>
    <mergeCell ref="A7:A8"/>
    <mergeCell ref="B7:M7"/>
    <mergeCell ref="N7:Y7"/>
  </mergeCells>
  <phoneticPr fontId="19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55"/>
  <sheetViews>
    <sheetView showGridLines="0" zoomScale="70" zoomScaleNormal="70" workbookViewId="0">
      <pane xSplit="1" ySplit="7" topLeftCell="AS8" activePane="bottomRight" state="frozen"/>
      <selection activeCell="BE28" sqref="BE28"/>
      <selection pane="topRight" activeCell="BE28" sqref="BE28"/>
      <selection pane="bottomLeft" activeCell="BE28" sqref="BE28"/>
      <selection pane="bottomRight" activeCell="BG9" sqref="BG9"/>
    </sheetView>
  </sheetViews>
  <sheetFormatPr baseColWidth="10" defaultRowHeight="15" x14ac:dyDescent="0.25"/>
  <cols>
    <col min="1" max="1" width="15.42578125" customWidth="1"/>
    <col min="18" max="22" width="11.42578125" style="239"/>
    <col min="23" max="25" width="11.42578125" style="252"/>
    <col min="28" max="48" width="11.42578125" style="349"/>
    <col min="49" max="49" width="13.5703125" style="349" bestFit="1" customWidth="1"/>
    <col min="50" max="55" width="13.5703125" style="349" customWidth="1"/>
    <col min="56" max="57" width="13.5703125" style="580" customWidth="1"/>
    <col min="58" max="58" width="13.5703125" style="588" customWidth="1"/>
    <col min="59" max="59" width="13.42578125" bestFit="1" customWidth="1"/>
    <col min="61" max="61" width="14" bestFit="1" customWidth="1"/>
  </cols>
  <sheetData>
    <row r="1" spans="1:60" x14ac:dyDescent="0.25">
      <c r="A1" s="36" t="s">
        <v>198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240"/>
      <c r="S1" s="240"/>
      <c r="T1" s="240"/>
      <c r="U1" s="240"/>
      <c r="V1" s="240"/>
      <c r="W1" s="253"/>
      <c r="X1" s="253"/>
      <c r="Y1" s="253"/>
    </row>
    <row r="2" spans="1:60" x14ac:dyDescent="0.25">
      <c r="A2" s="36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240"/>
      <c r="S2" s="240"/>
      <c r="T2" s="240"/>
      <c r="U2" s="240"/>
      <c r="V2" s="240"/>
      <c r="W2" s="253"/>
      <c r="X2" s="253"/>
      <c r="Y2" s="253"/>
    </row>
    <row r="3" spans="1:60" ht="15" customHeight="1" x14ac:dyDescent="0.25">
      <c r="A3" s="17" t="s">
        <v>112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243"/>
      <c r="S3" s="243"/>
      <c r="T3" s="243"/>
      <c r="U3" s="243"/>
      <c r="V3" s="243"/>
      <c r="W3" s="264"/>
      <c r="X3" s="264"/>
      <c r="Y3" s="264"/>
    </row>
    <row r="4" spans="1:60" x14ac:dyDescent="0.25">
      <c r="A4" s="62" t="s">
        <v>252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243"/>
      <c r="S4" s="243"/>
      <c r="T4" s="243"/>
      <c r="U4" s="243"/>
      <c r="V4" s="243"/>
      <c r="W4" s="264"/>
      <c r="X4" s="264"/>
      <c r="Y4" s="264"/>
    </row>
    <row r="5" spans="1:60" x14ac:dyDescent="0.25">
      <c r="A5" s="62" t="s">
        <v>213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243"/>
      <c r="S5" s="243"/>
      <c r="T5" s="243"/>
      <c r="U5" s="243"/>
      <c r="V5" s="243"/>
      <c r="W5" s="264"/>
      <c r="X5" s="264"/>
      <c r="Y5" s="264"/>
    </row>
    <row r="6" spans="1:60" x14ac:dyDescent="0.25">
      <c r="A6" s="641" t="s">
        <v>26</v>
      </c>
      <c r="B6" s="637">
        <v>2016</v>
      </c>
      <c r="C6" s="637"/>
      <c r="D6" s="637"/>
      <c r="E6" s="637"/>
      <c r="F6" s="637"/>
      <c r="G6" s="637"/>
      <c r="H6" s="637"/>
      <c r="I6" s="637"/>
      <c r="J6" s="637"/>
      <c r="K6" s="637"/>
      <c r="L6" s="637"/>
      <c r="M6" s="637"/>
      <c r="N6" s="643">
        <v>2017</v>
      </c>
      <c r="O6" s="644"/>
      <c r="P6" s="644"/>
      <c r="Q6" s="645"/>
      <c r="R6" s="645"/>
      <c r="S6" s="645"/>
      <c r="T6" s="645"/>
      <c r="U6" s="645"/>
      <c r="V6" s="645"/>
      <c r="W6" s="645"/>
      <c r="X6" s="645"/>
      <c r="Y6" s="645"/>
      <c r="Z6" s="605">
        <v>2018</v>
      </c>
      <c r="AA6" s="606"/>
      <c r="AB6" s="606"/>
      <c r="AC6" s="606"/>
      <c r="AD6" s="606"/>
      <c r="AE6" s="606"/>
      <c r="AF6" s="606"/>
      <c r="AG6" s="606"/>
      <c r="AH6" s="606"/>
      <c r="AI6" s="606"/>
      <c r="AJ6" s="606"/>
      <c r="AK6" s="606"/>
      <c r="AL6" s="600">
        <v>2019</v>
      </c>
      <c r="AM6" s="601"/>
      <c r="AN6" s="601"/>
      <c r="AO6" s="601"/>
      <c r="AP6" s="601"/>
      <c r="AQ6" s="601"/>
      <c r="AR6" s="601"/>
      <c r="AS6" s="601"/>
      <c r="AT6" s="601"/>
      <c r="AU6" s="601"/>
      <c r="AV6" s="601"/>
      <c r="AW6" s="601"/>
      <c r="AX6" s="605">
        <v>2020</v>
      </c>
      <c r="AY6" s="606"/>
      <c r="AZ6" s="606"/>
      <c r="BA6" s="606"/>
      <c r="BB6" s="606"/>
      <c r="BC6" s="606"/>
      <c r="BD6" s="606"/>
      <c r="BE6" s="606"/>
      <c r="BF6" s="606"/>
      <c r="BG6" s="607"/>
    </row>
    <row r="7" spans="1:60" ht="25.5" x14ac:dyDescent="0.25">
      <c r="A7" s="642"/>
      <c r="B7" s="461" t="s">
        <v>1</v>
      </c>
      <c r="C7" s="461" t="s">
        <v>2</v>
      </c>
      <c r="D7" s="461" t="s">
        <v>3</v>
      </c>
      <c r="E7" s="461" t="s">
        <v>4</v>
      </c>
      <c r="F7" s="461" t="s">
        <v>5</v>
      </c>
      <c r="G7" s="461" t="s">
        <v>6</v>
      </c>
      <c r="H7" s="461" t="s">
        <v>7</v>
      </c>
      <c r="I7" s="461" t="s">
        <v>8</v>
      </c>
      <c r="J7" s="462" t="s">
        <v>203</v>
      </c>
      <c r="K7" s="461" t="s">
        <v>10</v>
      </c>
      <c r="L7" s="462" t="s">
        <v>11</v>
      </c>
      <c r="M7" s="462" t="s">
        <v>12</v>
      </c>
      <c r="N7" s="462" t="s">
        <v>1</v>
      </c>
      <c r="O7" s="462" t="s">
        <v>2</v>
      </c>
      <c r="P7" s="462" t="s">
        <v>3</v>
      </c>
      <c r="Q7" s="462" t="s">
        <v>4</v>
      </c>
      <c r="R7" s="462" t="s">
        <v>5</v>
      </c>
      <c r="S7" s="462" t="s">
        <v>6</v>
      </c>
      <c r="T7" s="470" t="s">
        <v>7</v>
      </c>
      <c r="U7" s="462" t="s">
        <v>8</v>
      </c>
      <c r="V7" s="470" t="s">
        <v>9</v>
      </c>
      <c r="W7" s="464" t="s">
        <v>10</v>
      </c>
      <c r="X7" s="464" t="s">
        <v>11</v>
      </c>
      <c r="Y7" s="464" t="s">
        <v>12</v>
      </c>
      <c r="Z7" s="464" t="s">
        <v>1</v>
      </c>
      <c r="AA7" s="464" t="s">
        <v>2</v>
      </c>
      <c r="AB7" s="464" t="s">
        <v>3</v>
      </c>
      <c r="AC7" s="462" t="s">
        <v>4</v>
      </c>
      <c r="AD7" s="462" t="s">
        <v>5</v>
      </c>
      <c r="AE7" s="462" t="s">
        <v>6</v>
      </c>
      <c r="AF7" s="462" t="s">
        <v>7</v>
      </c>
      <c r="AG7" s="462" t="s">
        <v>8</v>
      </c>
      <c r="AH7" s="462" t="s">
        <v>9</v>
      </c>
      <c r="AI7" s="462" t="s">
        <v>10</v>
      </c>
      <c r="AJ7" s="462" t="s">
        <v>11</v>
      </c>
      <c r="AK7" s="463" t="s">
        <v>12</v>
      </c>
      <c r="AL7" s="462" t="s">
        <v>1</v>
      </c>
      <c r="AM7" s="472" t="s">
        <v>2</v>
      </c>
      <c r="AN7" s="462" t="s">
        <v>3</v>
      </c>
      <c r="AO7" s="472" t="s">
        <v>4</v>
      </c>
      <c r="AP7" s="498" t="s">
        <v>5</v>
      </c>
      <c r="AQ7" s="502" t="s">
        <v>6</v>
      </c>
      <c r="AR7" s="503" t="s">
        <v>7</v>
      </c>
      <c r="AS7" s="505" t="s">
        <v>8</v>
      </c>
      <c r="AT7" s="511" t="s">
        <v>9</v>
      </c>
      <c r="AU7" s="520" t="s">
        <v>10</v>
      </c>
      <c r="AV7" s="532" t="s">
        <v>11</v>
      </c>
      <c r="AW7" s="542" t="s">
        <v>12</v>
      </c>
      <c r="AX7" s="595" t="s">
        <v>1</v>
      </c>
      <c r="AY7" s="595" t="s">
        <v>2</v>
      </c>
      <c r="AZ7" s="595" t="s">
        <v>3</v>
      </c>
      <c r="BA7" s="595" t="s">
        <v>4</v>
      </c>
      <c r="BB7" s="595" t="s">
        <v>5</v>
      </c>
      <c r="BC7" s="595" t="s">
        <v>6</v>
      </c>
      <c r="BD7" s="595" t="s">
        <v>7</v>
      </c>
      <c r="BE7" s="595" t="s">
        <v>8</v>
      </c>
      <c r="BF7" s="595" t="s">
        <v>9</v>
      </c>
      <c r="BG7" s="595" t="s">
        <v>282</v>
      </c>
    </row>
    <row r="8" spans="1:60" x14ac:dyDescent="0.25">
      <c r="A8" s="121" t="s">
        <v>13</v>
      </c>
      <c r="B8" s="125">
        <f t="shared" ref="B8:AA8" si="0">SUM(B9:B30)</f>
        <v>62105.030000000013</v>
      </c>
      <c r="C8" s="126">
        <f t="shared" si="0"/>
        <v>35.200000000000003</v>
      </c>
      <c r="D8" s="126">
        <f t="shared" si="0"/>
        <v>0</v>
      </c>
      <c r="E8" s="126">
        <f t="shared" si="0"/>
        <v>3383.97</v>
      </c>
      <c r="F8" s="126">
        <f t="shared" si="0"/>
        <v>11305.03</v>
      </c>
      <c r="G8" s="126">
        <f t="shared" si="0"/>
        <v>86852.2</v>
      </c>
      <c r="H8" s="126">
        <f t="shared" si="0"/>
        <v>151357.42000000001</v>
      </c>
      <c r="I8" s="126">
        <f t="shared" si="0"/>
        <v>6869.8399999999992</v>
      </c>
      <c r="J8" s="126">
        <f t="shared" si="0"/>
        <v>0</v>
      </c>
      <c r="K8" s="126">
        <f t="shared" si="0"/>
        <v>0</v>
      </c>
      <c r="L8" s="126">
        <f t="shared" si="0"/>
        <v>102338.70999999996</v>
      </c>
      <c r="M8" s="127">
        <f t="shared" si="0"/>
        <v>221772.31</v>
      </c>
      <c r="N8" s="246">
        <f t="shared" si="0"/>
        <v>146323.23000000001</v>
      </c>
      <c r="O8" s="246">
        <f t="shared" si="0"/>
        <v>7737.62</v>
      </c>
      <c r="P8" s="246">
        <f t="shared" si="0"/>
        <v>13736.93</v>
      </c>
      <c r="Q8" s="126">
        <f t="shared" si="0"/>
        <v>88350</v>
      </c>
      <c r="R8" s="126">
        <f t="shared" si="0"/>
        <v>288256.39</v>
      </c>
      <c r="S8" s="126">
        <f t="shared" si="0"/>
        <v>160658.26</v>
      </c>
      <c r="T8" s="126">
        <f t="shared" si="0"/>
        <v>42889.55</v>
      </c>
      <c r="U8" s="126">
        <f t="shared" si="0"/>
        <v>652.20000000000005</v>
      </c>
      <c r="V8" s="126">
        <f t="shared" si="0"/>
        <v>159.29999999999998</v>
      </c>
      <c r="W8" s="317">
        <f t="shared" si="0"/>
        <v>125.10000000000001</v>
      </c>
      <c r="X8" s="126">
        <f t="shared" si="0"/>
        <v>1418.8899999999999</v>
      </c>
      <c r="Y8" s="127">
        <f t="shared" si="0"/>
        <v>0</v>
      </c>
      <c r="Z8" s="348">
        <f t="shared" si="0"/>
        <v>161465.36000000002</v>
      </c>
      <c r="AA8" s="126">
        <f t="shared" si="0"/>
        <v>16555.25</v>
      </c>
      <c r="AB8" s="126">
        <f t="shared" ref="AB8:AO8" si="1">SUM(AB9:AB30)</f>
        <v>4821.1900000000005</v>
      </c>
      <c r="AC8" s="126">
        <f t="shared" si="1"/>
        <v>253666.14</v>
      </c>
      <c r="AD8" s="126">
        <f t="shared" si="1"/>
        <v>386886.76000000007</v>
      </c>
      <c r="AE8" s="126">
        <f t="shared" si="1"/>
        <v>136537.76999999999</v>
      </c>
      <c r="AF8" s="126">
        <f t="shared" si="1"/>
        <v>14263.55</v>
      </c>
      <c r="AG8" s="126">
        <f t="shared" si="1"/>
        <v>328.20000000000005</v>
      </c>
      <c r="AH8" s="126">
        <f t="shared" si="1"/>
        <v>0</v>
      </c>
      <c r="AI8" s="126">
        <f t="shared" si="1"/>
        <v>1209.3600000000001</v>
      </c>
      <c r="AJ8" s="126">
        <f t="shared" si="1"/>
        <v>191605.55</v>
      </c>
      <c r="AK8" s="126">
        <f t="shared" si="1"/>
        <v>248019.79</v>
      </c>
      <c r="AL8" s="125">
        <f t="shared" si="1"/>
        <v>69889.559999999983</v>
      </c>
      <c r="AM8" s="436">
        <f t="shared" si="1"/>
        <v>7756.6900000000005</v>
      </c>
      <c r="AN8" s="126">
        <f t="shared" si="1"/>
        <v>0</v>
      </c>
      <c r="AO8" s="126">
        <f t="shared" si="1"/>
        <v>25140.04</v>
      </c>
      <c r="AP8" s="126">
        <f t="shared" ref="AP8:AU8" si="2">SUM(AP9:AP30)</f>
        <v>252551.41999999998</v>
      </c>
      <c r="AQ8" s="126">
        <f t="shared" si="2"/>
        <v>161897.03000000003</v>
      </c>
      <c r="AR8" s="126">
        <f t="shared" si="2"/>
        <v>47352.469999999994</v>
      </c>
      <c r="AS8" s="126">
        <f t="shared" si="2"/>
        <v>795.02</v>
      </c>
      <c r="AT8" s="126">
        <f t="shared" si="2"/>
        <v>16.37</v>
      </c>
      <c r="AU8" s="126">
        <f t="shared" si="2"/>
        <v>505.53999999999996</v>
      </c>
      <c r="AV8" s="126">
        <f t="shared" ref="AV8:BB8" si="3">SUM(AV9:AV30)</f>
        <v>170622.20999999996</v>
      </c>
      <c r="AW8" s="126">
        <f t="shared" si="3"/>
        <v>74317.820000000007</v>
      </c>
      <c r="AX8" s="125">
        <f t="shared" si="3"/>
        <v>1314.41</v>
      </c>
      <c r="AY8" s="126">
        <f t="shared" si="3"/>
        <v>0</v>
      </c>
      <c r="AZ8" s="126">
        <f t="shared" si="3"/>
        <v>0</v>
      </c>
      <c r="BA8" s="126">
        <f t="shared" si="3"/>
        <v>0</v>
      </c>
      <c r="BB8" s="126">
        <f t="shared" si="3"/>
        <v>132235.41</v>
      </c>
      <c r="BC8" s="126">
        <f t="shared" ref="BC8" si="4">SUM(BC9:BC30)</f>
        <v>320315.66000000003</v>
      </c>
      <c r="BD8" s="126">
        <v>120487.9</v>
      </c>
      <c r="BE8" s="126">
        <v>65.099999999999994</v>
      </c>
      <c r="BF8" s="317">
        <v>0</v>
      </c>
      <c r="BG8" s="680">
        <f>+IFERROR((BF8/AT8-1)*100,"-")</f>
        <v>-100</v>
      </c>
      <c r="BH8" s="580"/>
    </row>
    <row r="9" spans="1:60" x14ac:dyDescent="0.25">
      <c r="A9" s="135" t="s">
        <v>60</v>
      </c>
      <c r="B9" s="128">
        <v>0</v>
      </c>
      <c r="C9" s="129">
        <v>0</v>
      </c>
      <c r="D9" s="129">
        <v>0</v>
      </c>
      <c r="E9" s="129">
        <v>0</v>
      </c>
      <c r="F9" s="129">
        <v>0</v>
      </c>
      <c r="G9" s="129">
        <v>86.35</v>
      </c>
      <c r="H9" s="129">
        <v>1969.3</v>
      </c>
      <c r="I9" s="129">
        <v>0</v>
      </c>
      <c r="J9" s="129">
        <v>0</v>
      </c>
      <c r="K9" s="129">
        <v>0</v>
      </c>
      <c r="L9" s="129">
        <v>1356.7</v>
      </c>
      <c r="M9" s="130">
        <v>4622.75</v>
      </c>
      <c r="N9" s="128">
        <v>0</v>
      </c>
      <c r="O9" s="129">
        <v>0</v>
      </c>
      <c r="P9" s="129">
        <v>0</v>
      </c>
      <c r="Q9" s="129">
        <v>0</v>
      </c>
      <c r="R9" s="129">
        <v>3037.5</v>
      </c>
      <c r="S9" s="129">
        <v>5349</v>
      </c>
      <c r="T9" s="129">
        <v>238.5</v>
      </c>
      <c r="U9" s="129">
        <v>0</v>
      </c>
      <c r="V9" s="129">
        <v>0</v>
      </c>
      <c r="W9" s="318">
        <v>0</v>
      </c>
      <c r="X9" s="129">
        <v>0</v>
      </c>
      <c r="Y9" s="130">
        <v>0</v>
      </c>
      <c r="Z9" s="128">
        <v>0</v>
      </c>
      <c r="AA9" s="347">
        <v>0</v>
      </c>
      <c r="AB9" s="347">
        <v>0</v>
      </c>
      <c r="AC9" s="347">
        <v>0</v>
      </c>
      <c r="AD9" s="347">
        <v>0</v>
      </c>
      <c r="AE9" s="347">
        <v>0</v>
      </c>
      <c r="AF9" s="347">
        <v>0</v>
      </c>
      <c r="AG9" s="347">
        <v>0</v>
      </c>
      <c r="AH9" s="347">
        <v>0</v>
      </c>
      <c r="AI9" s="347">
        <v>0</v>
      </c>
      <c r="AJ9" s="347">
        <v>0</v>
      </c>
      <c r="AK9" s="347">
        <v>0</v>
      </c>
      <c r="AL9" s="128">
        <v>0</v>
      </c>
      <c r="AM9" s="347">
        <v>0</v>
      </c>
      <c r="AN9" s="347">
        <v>0</v>
      </c>
      <c r="AO9" s="347">
        <v>0</v>
      </c>
      <c r="AP9" s="347">
        <v>0</v>
      </c>
      <c r="AQ9" s="347">
        <v>0</v>
      </c>
      <c r="AR9" s="347">
        <v>0</v>
      </c>
      <c r="AS9" s="347">
        <v>0</v>
      </c>
      <c r="AT9" s="347">
        <v>0</v>
      </c>
      <c r="AU9" s="347">
        <v>0</v>
      </c>
      <c r="AV9" s="347">
        <v>0</v>
      </c>
      <c r="AW9" s="347">
        <v>0</v>
      </c>
      <c r="AX9" s="128">
        <v>0</v>
      </c>
      <c r="AY9" s="347">
        <v>0</v>
      </c>
      <c r="AZ9" s="347">
        <v>0</v>
      </c>
      <c r="BA9" s="347">
        <v>0</v>
      </c>
      <c r="BB9" s="347">
        <v>0</v>
      </c>
      <c r="BC9" s="347">
        <v>0</v>
      </c>
      <c r="BD9" s="347">
        <v>0</v>
      </c>
      <c r="BE9" s="347">
        <v>0</v>
      </c>
      <c r="BF9" s="318">
        <v>0</v>
      </c>
      <c r="BG9" s="681" t="str">
        <f t="shared" ref="BG9:BG30" si="5">+IFERROR((BF9/AT9-1)*100,"-")</f>
        <v>-</v>
      </c>
      <c r="BH9" s="580"/>
    </row>
    <row r="10" spans="1:60" x14ac:dyDescent="0.25">
      <c r="A10" s="135" t="s">
        <v>61</v>
      </c>
      <c r="B10" s="128">
        <v>0</v>
      </c>
      <c r="C10" s="129">
        <v>0</v>
      </c>
      <c r="D10" s="129">
        <v>0</v>
      </c>
      <c r="E10" s="129">
        <v>6.85</v>
      </c>
      <c r="F10" s="129">
        <v>0</v>
      </c>
      <c r="G10" s="129">
        <v>0</v>
      </c>
      <c r="H10" s="129">
        <v>0</v>
      </c>
      <c r="I10" s="129">
        <v>0</v>
      </c>
      <c r="J10" s="129">
        <v>0</v>
      </c>
      <c r="K10" s="129">
        <v>0</v>
      </c>
      <c r="L10" s="129">
        <v>0</v>
      </c>
      <c r="M10" s="130">
        <v>0</v>
      </c>
      <c r="N10" s="128">
        <v>0</v>
      </c>
      <c r="O10" s="129">
        <v>0</v>
      </c>
      <c r="P10" s="129">
        <v>0</v>
      </c>
      <c r="Q10" s="129">
        <v>0</v>
      </c>
      <c r="R10" s="129">
        <v>0</v>
      </c>
      <c r="S10" s="129">
        <v>0</v>
      </c>
      <c r="T10" s="129">
        <v>0</v>
      </c>
      <c r="U10" s="129">
        <v>0</v>
      </c>
      <c r="V10" s="129">
        <v>0</v>
      </c>
      <c r="W10" s="318">
        <v>0</v>
      </c>
      <c r="X10" s="129">
        <v>0</v>
      </c>
      <c r="Y10" s="130">
        <v>0</v>
      </c>
      <c r="Z10" s="128">
        <v>0</v>
      </c>
      <c r="AA10" s="347">
        <v>0</v>
      </c>
      <c r="AB10" s="347">
        <v>0</v>
      </c>
      <c r="AC10" s="347">
        <v>0</v>
      </c>
      <c r="AD10" s="347">
        <v>0</v>
      </c>
      <c r="AE10" s="347">
        <v>0</v>
      </c>
      <c r="AF10" s="347">
        <v>0</v>
      </c>
      <c r="AG10" s="347">
        <v>0</v>
      </c>
      <c r="AH10" s="347">
        <v>0</v>
      </c>
      <c r="AI10" s="347">
        <v>0</v>
      </c>
      <c r="AJ10" s="347">
        <v>0</v>
      </c>
      <c r="AK10" s="347">
        <v>0</v>
      </c>
      <c r="AL10" s="128">
        <v>0</v>
      </c>
      <c r="AM10" s="347">
        <v>0</v>
      </c>
      <c r="AN10" s="347">
        <v>0</v>
      </c>
      <c r="AO10" s="347">
        <v>0</v>
      </c>
      <c r="AP10" s="347">
        <v>0</v>
      </c>
      <c r="AQ10" s="347">
        <v>0</v>
      </c>
      <c r="AR10" s="347">
        <v>0</v>
      </c>
      <c r="AS10" s="347">
        <v>0</v>
      </c>
      <c r="AT10" s="347">
        <v>0</v>
      </c>
      <c r="AU10" s="347">
        <v>0</v>
      </c>
      <c r="AV10" s="347">
        <v>0</v>
      </c>
      <c r="AW10" s="347">
        <v>0</v>
      </c>
      <c r="AX10" s="128">
        <v>0</v>
      </c>
      <c r="AY10" s="347">
        <v>0</v>
      </c>
      <c r="AZ10" s="347">
        <v>0</v>
      </c>
      <c r="BA10" s="347">
        <v>0</v>
      </c>
      <c r="BB10" s="347">
        <v>33.75</v>
      </c>
      <c r="BC10" s="347">
        <v>0</v>
      </c>
      <c r="BD10" s="347">
        <v>0</v>
      </c>
      <c r="BE10" s="347">
        <v>0</v>
      </c>
      <c r="BF10" s="318">
        <v>0</v>
      </c>
      <c r="BG10" s="681" t="str">
        <f t="shared" si="5"/>
        <v>-</v>
      </c>
      <c r="BH10" s="580"/>
    </row>
    <row r="11" spans="1:60" x14ac:dyDescent="0.25">
      <c r="A11" s="135" t="s">
        <v>86</v>
      </c>
      <c r="B11" s="128">
        <v>1229.6300000000001</v>
      </c>
      <c r="C11" s="129">
        <v>0</v>
      </c>
      <c r="D11" s="129">
        <v>0</v>
      </c>
      <c r="E11" s="129">
        <v>0</v>
      </c>
      <c r="F11" s="129">
        <v>0</v>
      </c>
      <c r="G11" s="129">
        <v>1142.47</v>
      </c>
      <c r="H11" s="129">
        <v>6259.9</v>
      </c>
      <c r="I11" s="129">
        <v>0</v>
      </c>
      <c r="J11" s="129">
        <v>0</v>
      </c>
      <c r="K11" s="129">
        <v>0</v>
      </c>
      <c r="L11" s="129">
        <v>1804.8</v>
      </c>
      <c r="M11" s="130">
        <v>9763.5</v>
      </c>
      <c r="N11" s="128">
        <v>7055.91</v>
      </c>
      <c r="O11" s="129">
        <v>0</v>
      </c>
      <c r="P11" s="129">
        <v>0</v>
      </c>
      <c r="Q11" s="129">
        <v>1194</v>
      </c>
      <c r="R11" s="129">
        <v>11496.9</v>
      </c>
      <c r="S11" s="129">
        <v>11844.6</v>
      </c>
      <c r="T11" s="129">
        <v>1983.01</v>
      </c>
      <c r="U11" s="129">
        <v>0</v>
      </c>
      <c r="V11" s="129">
        <v>0</v>
      </c>
      <c r="W11" s="318">
        <v>0</v>
      </c>
      <c r="X11" s="129">
        <v>21.1</v>
      </c>
      <c r="Y11" s="130">
        <v>0</v>
      </c>
      <c r="Z11" s="128">
        <v>4662.8999999999996</v>
      </c>
      <c r="AA11" s="347">
        <v>0</v>
      </c>
      <c r="AB11" s="347">
        <v>0</v>
      </c>
      <c r="AC11" s="347">
        <v>9515.44</v>
      </c>
      <c r="AD11" s="347">
        <v>10718.5</v>
      </c>
      <c r="AE11" s="347">
        <v>6224.43</v>
      </c>
      <c r="AF11" s="347">
        <v>0</v>
      </c>
      <c r="AG11" s="347">
        <v>0</v>
      </c>
      <c r="AH11" s="347">
        <v>0</v>
      </c>
      <c r="AI11" s="347">
        <v>0</v>
      </c>
      <c r="AJ11" s="347">
        <v>2874.71</v>
      </c>
      <c r="AK11" s="347">
        <v>3420.34</v>
      </c>
      <c r="AL11" s="128">
        <v>0</v>
      </c>
      <c r="AM11" s="347">
        <v>0</v>
      </c>
      <c r="AN11" s="347">
        <v>0</v>
      </c>
      <c r="AO11" s="347">
        <v>364.68</v>
      </c>
      <c r="AP11" s="347">
        <v>6275.72</v>
      </c>
      <c r="AQ11" s="347">
        <v>14434.75</v>
      </c>
      <c r="AR11" s="347">
        <v>9632.82</v>
      </c>
      <c r="AS11" s="347">
        <v>0</v>
      </c>
      <c r="AT11" s="347">
        <v>0</v>
      </c>
      <c r="AU11" s="347">
        <v>0</v>
      </c>
      <c r="AV11" s="347">
        <v>760.52</v>
      </c>
      <c r="AW11" s="347">
        <v>1826.28</v>
      </c>
      <c r="AX11" s="128">
        <v>119.68</v>
      </c>
      <c r="AY11" s="347">
        <v>0</v>
      </c>
      <c r="AZ11" s="347">
        <v>0</v>
      </c>
      <c r="BA11" s="347">
        <v>0</v>
      </c>
      <c r="BB11" s="347">
        <v>0</v>
      </c>
      <c r="BC11" s="347">
        <v>14334.98</v>
      </c>
      <c r="BD11" s="347">
        <v>10345.74</v>
      </c>
      <c r="BE11" s="347">
        <v>0</v>
      </c>
      <c r="BF11" s="318">
        <v>0</v>
      </c>
      <c r="BG11" s="681" t="str">
        <f t="shared" si="5"/>
        <v>-</v>
      </c>
      <c r="BH11" s="580"/>
    </row>
    <row r="12" spans="1:60" x14ac:dyDescent="0.25">
      <c r="A12" s="135" t="s">
        <v>87</v>
      </c>
      <c r="B12" s="128">
        <v>10191.82</v>
      </c>
      <c r="C12" s="129">
        <v>0</v>
      </c>
      <c r="D12" s="129">
        <v>0</v>
      </c>
      <c r="E12" s="129">
        <v>0</v>
      </c>
      <c r="F12" s="129">
        <v>0</v>
      </c>
      <c r="G12" s="129">
        <v>986.89</v>
      </c>
      <c r="H12" s="129">
        <v>7553.59</v>
      </c>
      <c r="I12" s="129">
        <v>0</v>
      </c>
      <c r="J12" s="129">
        <v>0</v>
      </c>
      <c r="K12" s="129">
        <v>0</v>
      </c>
      <c r="L12" s="129">
        <v>33121.730000000003</v>
      </c>
      <c r="M12" s="130">
        <v>54373.87</v>
      </c>
      <c r="N12" s="128">
        <v>26052.82</v>
      </c>
      <c r="O12" s="129">
        <v>0</v>
      </c>
      <c r="P12" s="129">
        <v>0</v>
      </c>
      <c r="Q12" s="129">
        <v>13124</v>
      </c>
      <c r="R12" s="129">
        <v>62063.03</v>
      </c>
      <c r="S12" s="129">
        <v>47584.2</v>
      </c>
      <c r="T12" s="129">
        <v>10193</v>
      </c>
      <c r="U12" s="129">
        <v>0</v>
      </c>
      <c r="V12" s="129">
        <v>0</v>
      </c>
      <c r="W12" s="318">
        <v>0</v>
      </c>
      <c r="X12" s="129">
        <v>220.76</v>
      </c>
      <c r="Y12" s="130">
        <v>0</v>
      </c>
      <c r="Z12" s="128">
        <v>56096.1</v>
      </c>
      <c r="AA12" s="347">
        <v>0</v>
      </c>
      <c r="AB12" s="347">
        <v>0</v>
      </c>
      <c r="AC12" s="347">
        <v>48381.53</v>
      </c>
      <c r="AD12" s="347">
        <v>66822.62</v>
      </c>
      <c r="AE12" s="347">
        <v>15000.39</v>
      </c>
      <c r="AF12" s="347">
        <v>0</v>
      </c>
      <c r="AG12" s="347">
        <v>0</v>
      </c>
      <c r="AH12" s="347">
        <v>0</v>
      </c>
      <c r="AI12" s="347">
        <v>0</v>
      </c>
      <c r="AJ12" s="347">
        <v>40466.400000000001</v>
      </c>
      <c r="AK12" s="347">
        <v>51568.28</v>
      </c>
      <c r="AL12" s="128">
        <v>6556.72</v>
      </c>
      <c r="AM12" s="347">
        <v>0</v>
      </c>
      <c r="AN12" s="347">
        <v>0</v>
      </c>
      <c r="AO12" s="347">
        <v>2085.0300000000002</v>
      </c>
      <c r="AP12" s="347">
        <v>53592.56</v>
      </c>
      <c r="AQ12" s="347">
        <v>54886.76</v>
      </c>
      <c r="AR12" s="347">
        <v>24759.91</v>
      </c>
      <c r="AS12" s="347">
        <v>0</v>
      </c>
      <c r="AT12" s="347">
        <v>0</v>
      </c>
      <c r="AU12" s="347">
        <v>0</v>
      </c>
      <c r="AV12" s="347">
        <v>48765</v>
      </c>
      <c r="AW12" s="347">
        <v>18308.2</v>
      </c>
      <c r="AX12" s="128">
        <v>1194.73</v>
      </c>
      <c r="AY12" s="347">
        <v>0</v>
      </c>
      <c r="AZ12" s="347">
        <v>0</v>
      </c>
      <c r="BA12" s="347">
        <v>0</v>
      </c>
      <c r="BB12" s="347">
        <v>33790.76</v>
      </c>
      <c r="BC12" s="347">
        <v>80872.789999999994</v>
      </c>
      <c r="BD12" s="347">
        <v>51269.14</v>
      </c>
      <c r="BE12" s="347">
        <v>65.099999999999994</v>
      </c>
      <c r="BF12" s="318">
        <v>0</v>
      </c>
      <c r="BG12" s="681" t="str">
        <f t="shared" si="5"/>
        <v>-</v>
      </c>
      <c r="BH12" s="580"/>
    </row>
    <row r="13" spans="1:60" x14ac:dyDescent="0.25">
      <c r="A13" s="135" t="s">
        <v>62</v>
      </c>
      <c r="B13" s="128">
        <v>9863.15</v>
      </c>
      <c r="C13" s="129">
        <v>0</v>
      </c>
      <c r="D13" s="129">
        <v>0</v>
      </c>
      <c r="E13" s="129">
        <v>0</v>
      </c>
      <c r="F13" s="129">
        <v>0</v>
      </c>
      <c r="G13" s="129">
        <v>5931.9</v>
      </c>
      <c r="H13" s="129">
        <v>4796.7</v>
      </c>
      <c r="I13" s="129">
        <v>0</v>
      </c>
      <c r="J13" s="129">
        <v>0</v>
      </c>
      <c r="K13" s="129">
        <v>0</v>
      </c>
      <c r="L13" s="129">
        <v>8657.1</v>
      </c>
      <c r="M13" s="130">
        <v>16928.150000000001</v>
      </c>
      <c r="N13" s="128">
        <v>6904.6</v>
      </c>
      <c r="O13" s="129">
        <v>0</v>
      </c>
      <c r="P13" s="129">
        <v>0</v>
      </c>
      <c r="Q13" s="129">
        <v>3610</v>
      </c>
      <c r="R13" s="129">
        <v>23455</v>
      </c>
      <c r="S13" s="129">
        <v>5533.17</v>
      </c>
      <c r="T13" s="129">
        <v>1128.9000000000001</v>
      </c>
      <c r="U13" s="129">
        <v>0</v>
      </c>
      <c r="V13" s="129">
        <v>0</v>
      </c>
      <c r="W13" s="318">
        <v>0</v>
      </c>
      <c r="X13" s="129">
        <v>185.7</v>
      </c>
      <c r="Y13" s="130">
        <v>0</v>
      </c>
      <c r="Z13" s="128">
        <v>11522.75</v>
      </c>
      <c r="AA13" s="347">
        <v>0</v>
      </c>
      <c r="AB13" s="347">
        <v>0</v>
      </c>
      <c r="AC13" s="347">
        <v>27039.88</v>
      </c>
      <c r="AD13" s="347">
        <v>20760</v>
      </c>
      <c r="AE13" s="347">
        <v>7226.9</v>
      </c>
      <c r="AF13" s="347">
        <v>0</v>
      </c>
      <c r="AG13" s="347">
        <v>0</v>
      </c>
      <c r="AH13" s="347">
        <v>0</v>
      </c>
      <c r="AI13" s="347">
        <v>0</v>
      </c>
      <c r="AJ13" s="347">
        <v>11515.84</v>
      </c>
      <c r="AK13" s="347">
        <v>13796.46</v>
      </c>
      <c r="AL13" s="128">
        <v>282.3</v>
      </c>
      <c r="AM13" s="347">
        <v>0</v>
      </c>
      <c r="AN13" s="347">
        <v>0</v>
      </c>
      <c r="AO13" s="347">
        <v>972.8</v>
      </c>
      <c r="AP13" s="347">
        <v>14014.08</v>
      </c>
      <c r="AQ13" s="347">
        <v>2870.8</v>
      </c>
      <c r="AR13" s="347">
        <v>521</v>
      </c>
      <c r="AS13" s="347">
        <v>0</v>
      </c>
      <c r="AT13" s="347">
        <v>0</v>
      </c>
      <c r="AU13" s="347">
        <v>0</v>
      </c>
      <c r="AV13" s="347">
        <v>14500.75</v>
      </c>
      <c r="AW13" s="347">
        <v>4620.7</v>
      </c>
      <c r="AX13" s="128">
        <v>0</v>
      </c>
      <c r="AY13" s="347">
        <v>0</v>
      </c>
      <c r="AZ13" s="347">
        <v>0</v>
      </c>
      <c r="BA13" s="347">
        <v>0</v>
      </c>
      <c r="BB13" s="347">
        <v>20604.75</v>
      </c>
      <c r="BC13" s="347">
        <v>37290.050000000003</v>
      </c>
      <c r="BD13" s="347">
        <v>11786.24</v>
      </c>
      <c r="BE13" s="347">
        <v>0</v>
      </c>
      <c r="BF13" s="318">
        <v>0</v>
      </c>
      <c r="BG13" s="681" t="str">
        <f t="shared" si="5"/>
        <v>-</v>
      </c>
      <c r="BH13" s="580"/>
    </row>
    <row r="14" spans="1:60" x14ac:dyDescent="0.25">
      <c r="A14" s="135" t="s">
        <v>63</v>
      </c>
      <c r="B14" s="128">
        <v>16884.45</v>
      </c>
      <c r="C14" s="129">
        <v>0</v>
      </c>
      <c r="D14" s="129">
        <v>0</v>
      </c>
      <c r="E14" s="129">
        <v>0</v>
      </c>
      <c r="F14" s="129">
        <v>0</v>
      </c>
      <c r="G14" s="129">
        <v>22080.89</v>
      </c>
      <c r="H14" s="129">
        <v>16739.400000000001</v>
      </c>
      <c r="I14" s="129">
        <v>0</v>
      </c>
      <c r="J14" s="129">
        <v>0</v>
      </c>
      <c r="K14" s="129">
        <v>0</v>
      </c>
      <c r="L14" s="129">
        <v>33147.85</v>
      </c>
      <c r="M14" s="130">
        <v>68659.48</v>
      </c>
      <c r="N14" s="128">
        <v>29562.52</v>
      </c>
      <c r="O14" s="129">
        <v>0</v>
      </c>
      <c r="P14" s="129">
        <v>0</v>
      </c>
      <c r="Q14" s="129">
        <v>14793</v>
      </c>
      <c r="R14" s="129">
        <v>55685.01</v>
      </c>
      <c r="S14" s="129">
        <v>23052</v>
      </c>
      <c r="T14" s="129">
        <v>2613.63</v>
      </c>
      <c r="U14" s="129">
        <v>93.1</v>
      </c>
      <c r="V14" s="129">
        <v>18.850000000000001</v>
      </c>
      <c r="W14" s="318">
        <v>7.2</v>
      </c>
      <c r="X14" s="129">
        <v>913.83</v>
      </c>
      <c r="Y14" s="130">
        <v>0</v>
      </c>
      <c r="Z14" s="128">
        <v>54591.59</v>
      </c>
      <c r="AA14" s="347">
        <v>0</v>
      </c>
      <c r="AB14" s="347">
        <v>457.97</v>
      </c>
      <c r="AC14" s="347">
        <v>57493.68</v>
      </c>
      <c r="AD14" s="347">
        <v>94387.39</v>
      </c>
      <c r="AE14" s="347">
        <v>29887.62</v>
      </c>
      <c r="AF14" s="347">
        <v>0</v>
      </c>
      <c r="AG14" s="347">
        <v>0</v>
      </c>
      <c r="AH14" s="347">
        <v>0</v>
      </c>
      <c r="AI14" s="347">
        <v>0</v>
      </c>
      <c r="AJ14" s="347">
        <v>42942.73</v>
      </c>
      <c r="AK14" s="347">
        <v>62955.61</v>
      </c>
      <c r="AL14" s="128">
        <v>22482.25</v>
      </c>
      <c r="AM14" s="347">
        <v>0</v>
      </c>
      <c r="AN14" s="347">
        <v>0</v>
      </c>
      <c r="AO14" s="347">
        <v>7337.43</v>
      </c>
      <c r="AP14" s="347">
        <v>55812.31</v>
      </c>
      <c r="AQ14" s="347">
        <v>25254.81</v>
      </c>
      <c r="AR14" s="347">
        <v>11929.22</v>
      </c>
      <c r="AS14" s="347">
        <v>145.69999999999999</v>
      </c>
      <c r="AT14" s="347">
        <v>16.37</v>
      </c>
      <c r="AU14" s="347">
        <v>0</v>
      </c>
      <c r="AV14" s="347">
        <v>71914.73</v>
      </c>
      <c r="AW14" s="347">
        <v>14381.94</v>
      </c>
      <c r="AX14" s="128">
        <v>0</v>
      </c>
      <c r="AY14" s="347">
        <v>0</v>
      </c>
      <c r="AZ14" s="347">
        <v>0</v>
      </c>
      <c r="BA14" s="347">
        <v>0</v>
      </c>
      <c r="BB14" s="347">
        <v>36156.28</v>
      </c>
      <c r="BC14" s="347">
        <v>63093.79</v>
      </c>
      <c r="BD14" s="347">
        <v>16806.39</v>
      </c>
      <c r="BE14" s="347">
        <v>0</v>
      </c>
      <c r="BF14" s="318">
        <v>0</v>
      </c>
      <c r="BG14" s="681">
        <f t="shared" si="5"/>
        <v>-100</v>
      </c>
      <c r="BH14" s="580"/>
    </row>
    <row r="15" spans="1:60" x14ac:dyDescent="0.25">
      <c r="A15" s="135" t="s">
        <v>64</v>
      </c>
      <c r="B15" s="128">
        <v>2136.79</v>
      </c>
      <c r="C15" s="129">
        <v>0</v>
      </c>
      <c r="D15" s="129">
        <v>0</v>
      </c>
      <c r="E15" s="129">
        <v>0</v>
      </c>
      <c r="F15" s="129">
        <v>0</v>
      </c>
      <c r="G15" s="129">
        <v>1197.5</v>
      </c>
      <c r="H15" s="129">
        <v>554.45000000000005</v>
      </c>
      <c r="I15" s="129">
        <v>0</v>
      </c>
      <c r="J15" s="129">
        <v>0</v>
      </c>
      <c r="K15" s="129">
        <v>0</v>
      </c>
      <c r="L15" s="129">
        <v>2130.15</v>
      </c>
      <c r="M15" s="130">
        <v>5388.7</v>
      </c>
      <c r="N15" s="128">
        <v>1203.25</v>
      </c>
      <c r="O15" s="129">
        <v>0</v>
      </c>
      <c r="P15" s="129">
        <v>0</v>
      </c>
      <c r="Q15" s="129">
        <v>0</v>
      </c>
      <c r="R15" s="129">
        <v>3960.75</v>
      </c>
      <c r="S15" s="129">
        <v>600</v>
      </c>
      <c r="T15" s="129">
        <v>0</v>
      </c>
      <c r="U15" s="129">
        <v>0</v>
      </c>
      <c r="V15" s="129">
        <v>0</v>
      </c>
      <c r="W15" s="318">
        <v>0</v>
      </c>
      <c r="X15" s="129">
        <v>0</v>
      </c>
      <c r="Y15" s="130">
        <v>0</v>
      </c>
      <c r="Z15" s="128">
        <v>3186.25</v>
      </c>
      <c r="AA15" s="347">
        <v>0</v>
      </c>
      <c r="AB15" s="347">
        <v>0</v>
      </c>
      <c r="AC15" s="347">
        <v>4214</v>
      </c>
      <c r="AD15" s="347">
        <v>5646.4</v>
      </c>
      <c r="AE15" s="347">
        <v>431.2</v>
      </c>
      <c r="AF15" s="347">
        <v>0</v>
      </c>
      <c r="AG15" s="347">
        <v>0</v>
      </c>
      <c r="AH15" s="347">
        <v>0</v>
      </c>
      <c r="AI15" s="347">
        <v>0</v>
      </c>
      <c r="AJ15" s="347">
        <v>3750</v>
      </c>
      <c r="AK15" s="347">
        <v>2715.35</v>
      </c>
      <c r="AL15" s="128">
        <v>1026</v>
      </c>
      <c r="AM15" s="347">
        <v>0</v>
      </c>
      <c r="AN15" s="347">
        <v>0</v>
      </c>
      <c r="AO15" s="347">
        <v>417.75</v>
      </c>
      <c r="AP15" s="347">
        <v>3290.25</v>
      </c>
      <c r="AQ15" s="347">
        <v>185.45</v>
      </c>
      <c r="AR15" s="347">
        <v>367.85</v>
      </c>
      <c r="AS15" s="347">
        <v>0</v>
      </c>
      <c r="AT15" s="347">
        <v>0</v>
      </c>
      <c r="AU15" s="347">
        <v>0</v>
      </c>
      <c r="AV15" s="347">
        <v>4498.1099999999997</v>
      </c>
      <c r="AW15" s="347">
        <v>600.67999999999995</v>
      </c>
      <c r="AX15" s="128">
        <v>0</v>
      </c>
      <c r="AY15" s="347">
        <v>0</v>
      </c>
      <c r="AZ15" s="347">
        <v>0</v>
      </c>
      <c r="BA15" s="347">
        <v>0</v>
      </c>
      <c r="BB15" s="347">
        <v>356</v>
      </c>
      <c r="BC15" s="347">
        <v>1261.25</v>
      </c>
      <c r="BD15" s="347">
        <v>0</v>
      </c>
      <c r="BE15" s="347">
        <v>0</v>
      </c>
      <c r="BF15" s="318">
        <v>0</v>
      </c>
      <c r="BG15" s="681" t="str">
        <f t="shared" si="5"/>
        <v>-</v>
      </c>
      <c r="BH15" s="580"/>
    </row>
    <row r="16" spans="1:60" x14ac:dyDescent="0.25">
      <c r="A16" s="135" t="s">
        <v>78</v>
      </c>
      <c r="B16" s="128">
        <v>0</v>
      </c>
      <c r="C16" s="129">
        <v>0</v>
      </c>
      <c r="D16" s="129">
        <v>0</v>
      </c>
      <c r="E16" s="129">
        <v>0</v>
      </c>
      <c r="F16" s="129">
        <v>0</v>
      </c>
      <c r="G16" s="129">
        <v>0</v>
      </c>
      <c r="H16" s="129">
        <v>0</v>
      </c>
      <c r="I16" s="129">
        <v>0</v>
      </c>
      <c r="J16" s="129">
        <v>0</v>
      </c>
      <c r="K16" s="129">
        <v>0</v>
      </c>
      <c r="L16" s="129">
        <v>0</v>
      </c>
      <c r="M16" s="130">
        <v>0</v>
      </c>
      <c r="N16" s="128">
        <v>0</v>
      </c>
      <c r="O16" s="129">
        <v>0</v>
      </c>
      <c r="P16" s="129">
        <v>0</v>
      </c>
      <c r="Q16" s="129">
        <v>0</v>
      </c>
      <c r="R16" s="129">
        <v>0</v>
      </c>
      <c r="S16" s="129">
        <v>0</v>
      </c>
      <c r="T16" s="129">
        <v>0</v>
      </c>
      <c r="U16" s="129">
        <v>29.25</v>
      </c>
      <c r="V16" s="129">
        <v>0</v>
      </c>
      <c r="W16" s="318">
        <v>0</v>
      </c>
      <c r="X16" s="129">
        <v>0</v>
      </c>
      <c r="Y16" s="130">
        <v>0</v>
      </c>
      <c r="Z16" s="128">
        <v>0</v>
      </c>
      <c r="AA16" s="347">
        <v>0</v>
      </c>
      <c r="AB16" s="347">
        <v>0</v>
      </c>
      <c r="AC16" s="347">
        <v>0</v>
      </c>
      <c r="AD16" s="347">
        <v>0</v>
      </c>
      <c r="AE16" s="347">
        <v>0</v>
      </c>
      <c r="AF16" s="347">
        <v>0</v>
      </c>
      <c r="AG16" s="347">
        <v>0</v>
      </c>
      <c r="AH16" s="347">
        <v>0</v>
      </c>
      <c r="AI16" s="347">
        <v>0</v>
      </c>
      <c r="AJ16" s="347">
        <v>0</v>
      </c>
      <c r="AK16" s="347">
        <v>0</v>
      </c>
      <c r="AL16" s="128">
        <v>0</v>
      </c>
      <c r="AM16" s="347">
        <v>0</v>
      </c>
      <c r="AN16" s="347">
        <v>0</v>
      </c>
      <c r="AO16" s="347">
        <v>0</v>
      </c>
      <c r="AP16" s="347">
        <v>0</v>
      </c>
      <c r="AQ16" s="347">
        <v>0</v>
      </c>
      <c r="AR16" s="347">
        <v>0</v>
      </c>
      <c r="AS16" s="347">
        <v>0</v>
      </c>
      <c r="AT16" s="347">
        <v>0</v>
      </c>
      <c r="AU16" s="347">
        <v>0</v>
      </c>
      <c r="AV16" s="347">
        <v>0</v>
      </c>
      <c r="AW16" s="347">
        <v>0</v>
      </c>
      <c r="AX16" s="128">
        <v>0</v>
      </c>
      <c r="AY16" s="347">
        <v>0</v>
      </c>
      <c r="AZ16" s="347">
        <v>0</v>
      </c>
      <c r="BA16" s="347">
        <v>0</v>
      </c>
      <c r="BB16" s="347">
        <v>0</v>
      </c>
      <c r="BC16" s="347">
        <v>0</v>
      </c>
      <c r="BD16" s="347">
        <v>0</v>
      </c>
      <c r="BE16" s="347">
        <v>0</v>
      </c>
      <c r="BF16" s="318">
        <v>0</v>
      </c>
      <c r="BG16" s="681" t="str">
        <f t="shared" si="5"/>
        <v>-</v>
      </c>
      <c r="BH16" s="580"/>
    </row>
    <row r="17" spans="1:61" x14ac:dyDescent="0.25">
      <c r="A17" s="135" t="s">
        <v>65</v>
      </c>
      <c r="B17" s="128">
        <v>3139.98</v>
      </c>
      <c r="C17" s="129">
        <v>0</v>
      </c>
      <c r="D17" s="129">
        <v>0</v>
      </c>
      <c r="E17" s="129">
        <v>0</v>
      </c>
      <c r="F17" s="129">
        <v>0</v>
      </c>
      <c r="G17" s="129">
        <v>3705.07</v>
      </c>
      <c r="H17" s="129">
        <v>9841.34</v>
      </c>
      <c r="I17" s="129">
        <v>0</v>
      </c>
      <c r="J17" s="129">
        <v>0</v>
      </c>
      <c r="K17" s="129">
        <v>0</v>
      </c>
      <c r="L17" s="129">
        <v>4306.08</v>
      </c>
      <c r="M17" s="130">
        <v>17621.47</v>
      </c>
      <c r="N17" s="128">
        <v>6185.28</v>
      </c>
      <c r="O17" s="129">
        <v>0</v>
      </c>
      <c r="P17" s="129">
        <v>0</v>
      </c>
      <c r="Q17" s="129">
        <v>8487</v>
      </c>
      <c r="R17" s="129">
        <v>14038.29</v>
      </c>
      <c r="S17" s="129">
        <v>1706</v>
      </c>
      <c r="T17" s="129">
        <v>479.9</v>
      </c>
      <c r="U17" s="129">
        <v>0</v>
      </c>
      <c r="V17" s="129">
        <v>0</v>
      </c>
      <c r="W17" s="318">
        <v>0</v>
      </c>
      <c r="X17" s="129">
        <v>0</v>
      </c>
      <c r="Y17" s="130">
        <v>0</v>
      </c>
      <c r="Z17" s="128">
        <v>13348.42</v>
      </c>
      <c r="AA17" s="347">
        <v>0</v>
      </c>
      <c r="AB17" s="347">
        <v>0</v>
      </c>
      <c r="AC17" s="347">
        <v>18271.27</v>
      </c>
      <c r="AD17" s="347">
        <v>29610.080000000002</v>
      </c>
      <c r="AE17" s="347">
        <v>2053.31</v>
      </c>
      <c r="AF17" s="347">
        <v>0</v>
      </c>
      <c r="AG17" s="347">
        <v>0</v>
      </c>
      <c r="AH17" s="347">
        <v>0</v>
      </c>
      <c r="AI17" s="347">
        <v>0</v>
      </c>
      <c r="AJ17" s="347">
        <v>14421.91</v>
      </c>
      <c r="AK17" s="347">
        <v>17826.810000000001</v>
      </c>
      <c r="AL17" s="128">
        <v>212.16</v>
      </c>
      <c r="AM17" s="347">
        <v>0</v>
      </c>
      <c r="AN17" s="347">
        <v>0</v>
      </c>
      <c r="AO17" s="347">
        <v>2767.95</v>
      </c>
      <c r="AP17" s="347">
        <v>15615.65</v>
      </c>
      <c r="AQ17" s="347">
        <v>233.3</v>
      </c>
      <c r="AR17" s="347">
        <v>0</v>
      </c>
      <c r="AS17" s="347">
        <v>0</v>
      </c>
      <c r="AT17" s="347">
        <v>0</v>
      </c>
      <c r="AU17" s="347">
        <v>0</v>
      </c>
      <c r="AV17" s="347">
        <v>7970.29</v>
      </c>
      <c r="AW17" s="347">
        <v>8137.07</v>
      </c>
      <c r="AX17" s="128">
        <v>0</v>
      </c>
      <c r="AY17" s="347">
        <v>0</v>
      </c>
      <c r="AZ17" s="347">
        <v>0</v>
      </c>
      <c r="BA17" s="347">
        <v>0</v>
      </c>
      <c r="BB17" s="347">
        <v>4147.46</v>
      </c>
      <c r="BC17" s="347">
        <v>9941.68</v>
      </c>
      <c r="BD17" s="347">
        <v>2108.52</v>
      </c>
      <c r="BE17" s="347">
        <v>0</v>
      </c>
      <c r="BF17" s="318">
        <v>0</v>
      </c>
      <c r="BG17" s="681" t="str">
        <f t="shared" si="5"/>
        <v>-</v>
      </c>
      <c r="BH17" s="580"/>
    </row>
    <row r="18" spans="1:61" x14ac:dyDescent="0.25">
      <c r="A18" s="135" t="s">
        <v>89</v>
      </c>
      <c r="B18" s="128">
        <v>1051.3</v>
      </c>
      <c r="C18" s="129">
        <v>0</v>
      </c>
      <c r="D18" s="129">
        <v>0</v>
      </c>
      <c r="E18" s="129">
        <v>0</v>
      </c>
      <c r="F18" s="129">
        <v>0</v>
      </c>
      <c r="G18" s="129">
        <v>5472.65</v>
      </c>
      <c r="H18" s="129">
        <v>9544.1</v>
      </c>
      <c r="I18" s="129">
        <v>0</v>
      </c>
      <c r="J18" s="129">
        <v>0</v>
      </c>
      <c r="K18" s="129">
        <v>0</v>
      </c>
      <c r="L18" s="129">
        <v>3540.95</v>
      </c>
      <c r="M18" s="130">
        <v>12150.8</v>
      </c>
      <c r="N18" s="128">
        <v>4573.05</v>
      </c>
      <c r="O18" s="129">
        <v>0</v>
      </c>
      <c r="P18" s="129">
        <v>0</v>
      </c>
      <c r="Q18" s="129">
        <v>6251</v>
      </c>
      <c r="R18" s="129">
        <v>10789.2</v>
      </c>
      <c r="S18" s="129">
        <v>1474.75</v>
      </c>
      <c r="T18" s="129">
        <v>1238.3900000000001</v>
      </c>
      <c r="U18" s="129">
        <v>0</v>
      </c>
      <c r="V18" s="129">
        <v>0</v>
      </c>
      <c r="W18" s="318">
        <v>0</v>
      </c>
      <c r="X18" s="129">
        <v>0</v>
      </c>
      <c r="Y18" s="130">
        <v>0</v>
      </c>
      <c r="Z18" s="128">
        <v>7583.7</v>
      </c>
      <c r="AA18" s="347">
        <v>0</v>
      </c>
      <c r="AB18" s="347">
        <v>0</v>
      </c>
      <c r="AC18" s="347">
        <v>13476.46</v>
      </c>
      <c r="AD18" s="347">
        <v>25216.3</v>
      </c>
      <c r="AE18" s="347">
        <v>2718.8</v>
      </c>
      <c r="AF18" s="347">
        <v>0</v>
      </c>
      <c r="AG18" s="347">
        <v>0</v>
      </c>
      <c r="AH18" s="347">
        <v>0</v>
      </c>
      <c r="AI18" s="347">
        <v>0</v>
      </c>
      <c r="AJ18" s="347">
        <v>9526.2199999999993</v>
      </c>
      <c r="AK18" s="347">
        <v>15314.1</v>
      </c>
      <c r="AL18" s="128">
        <v>254.8</v>
      </c>
      <c r="AM18" s="347">
        <v>0</v>
      </c>
      <c r="AN18" s="347">
        <v>0</v>
      </c>
      <c r="AO18" s="347">
        <v>2059.5</v>
      </c>
      <c r="AP18" s="347">
        <v>12256.67</v>
      </c>
      <c r="AQ18" s="347">
        <v>0</v>
      </c>
      <c r="AR18" s="347">
        <v>50.02</v>
      </c>
      <c r="AS18" s="347">
        <v>0</v>
      </c>
      <c r="AT18" s="347">
        <v>0</v>
      </c>
      <c r="AU18" s="347">
        <v>0</v>
      </c>
      <c r="AV18" s="347">
        <v>6188.93</v>
      </c>
      <c r="AW18" s="347">
        <v>7208.42</v>
      </c>
      <c r="AX18" s="128">
        <v>0</v>
      </c>
      <c r="AY18" s="347">
        <v>0</v>
      </c>
      <c r="AZ18" s="347">
        <v>0</v>
      </c>
      <c r="BA18" s="347">
        <v>0</v>
      </c>
      <c r="BB18" s="347">
        <v>3770.6</v>
      </c>
      <c r="BC18" s="347">
        <v>20974.35</v>
      </c>
      <c r="BD18" s="347">
        <v>6774.55</v>
      </c>
      <c r="BE18" s="347">
        <v>0</v>
      </c>
      <c r="BF18" s="318">
        <v>0</v>
      </c>
      <c r="BG18" s="681" t="str">
        <f t="shared" si="5"/>
        <v>-</v>
      </c>
      <c r="BH18" s="580"/>
    </row>
    <row r="19" spans="1:61" x14ac:dyDescent="0.25">
      <c r="A19" s="135" t="s">
        <v>79</v>
      </c>
      <c r="B19" s="128">
        <v>1730.65</v>
      </c>
      <c r="C19" s="129">
        <v>0</v>
      </c>
      <c r="D19" s="129">
        <v>0</v>
      </c>
      <c r="E19" s="129">
        <v>0</v>
      </c>
      <c r="F19" s="129">
        <v>0</v>
      </c>
      <c r="G19" s="129">
        <v>1520</v>
      </c>
      <c r="H19" s="129">
        <v>6061.73</v>
      </c>
      <c r="I19" s="129">
        <v>0</v>
      </c>
      <c r="J19" s="129">
        <v>0</v>
      </c>
      <c r="K19" s="129">
        <v>0</v>
      </c>
      <c r="L19" s="129">
        <v>3446.4</v>
      </c>
      <c r="M19" s="130">
        <v>8955.4500000000007</v>
      </c>
      <c r="N19" s="128">
        <v>5348.7</v>
      </c>
      <c r="O19" s="129">
        <v>0</v>
      </c>
      <c r="P19" s="129">
        <v>0</v>
      </c>
      <c r="Q19" s="129">
        <v>0</v>
      </c>
      <c r="R19" s="129">
        <v>4898.3999999999996</v>
      </c>
      <c r="S19" s="129">
        <v>2722.75</v>
      </c>
      <c r="T19" s="129">
        <v>1222.55</v>
      </c>
      <c r="U19" s="129">
        <v>0</v>
      </c>
      <c r="V19" s="129">
        <v>0</v>
      </c>
      <c r="W19" s="318">
        <v>0</v>
      </c>
      <c r="X19" s="129">
        <v>0</v>
      </c>
      <c r="Y19" s="130">
        <v>0</v>
      </c>
      <c r="Z19" s="128">
        <v>4065.3</v>
      </c>
      <c r="AA19" s="347">
        <v>0</v>
      </c>
      <c r="AB19" s="347">
        <v>0</v>
      </c>
      <c r="AC19" s="347">
        <v>7435.75</v>
      </c>
      <c r="AD19" s="347">
        <v>14377.7</v>
      </c>
      <c r="AE19" s="347">
        <v>5920.8</v>
      </c>
      <c r="AF19" s="347">
        <v>0</v>
      </c>
      <c r="AG19" s="347">
        <v>0</v>
      </c>
      <c r="AH19" s="347">
        <v>0</v>
      </c>
      <c r="AI19" s="347">
        <v>0</v>
      </c>
      <c r="AJ19" s="347">
        <v>6414.3</v>
      </c>
      <c r="AK19" s="347">
        <v>9764.5</v>
      </c>
      <c r="AL19" s="128">
        <v>234.65</v>
      </c>
      <c r="AM19" s="347">
        <v>0</v>
      </c>
      <c r="AN19" s="347">
        <v>0</v>
      </c>
      <c r="AO19" s="347">
        <v>784</v>
      </c>
      <c r="AP19" s="347">
        <v>6869.64</v>
      </c>
      <c r="AQ19" s="347">
        <v>198.2</v>
      </c>
      <c r="AR19" s="347">
        <v>0</v>
      </c>
      <c r="AS19" s="347">
        <v>0</v>
      </c>
      <c r="AT19" s="347">
        <v>0</v>
      </c>
      <c r="AU19" s="347">
        <v>0</v>
      </c>
      <c r="AV19" s="347">
        <v>3228.55</v>
      </c>
      <c r="AW19" s="347">
        <v>3937.4</v>
      </c>
      <c r="AX19" s="128">
        <v>0</v>
      </c>
      <c r="AY19" s="347">
        <v>0</v>
      </c>
      <c r="AZ19" s="347">
        <v>0</v>
      </c>
      <c r="BA19" s="347">
        <v>0</v>
      </c>
      <c r="BB19" s="347">
        <v>4577.7</v>
      </c>
      <c r="BC19" s="347">
        <v>11309.95</v>
      </c>
      <c r="BD19" s="347">
        <v>4893.8999999999996</v>
      </c>
      <c r="BE19" s="347">
        <v>0</v>
      </c>
      <c r="BF19" s="318">
        <v>0</v>
      </c>
      <c r="BG19" s="681" t="str">
        <f t="shared" si="5"/>
        <v>-</v>
      </c>
      <c r="BH19" s="580"/>
    </row>
    <row r="20" spans="1:61" x14ac:dyDescent="0.25">
      <c r="A20" s="135" t="s">
        <v>66</v>
      </c>
      <c r="B20" s="128">
        <v>0</v>
      </c>
      <c r="C20" s="129">
        <v>0</v>
      </c>
      <c r="D20" s="129">
        <v>0</v>
      </c>
      <c r="E20" s="129">
        <v>0</v>
      </c>
      <c r="F20" s="129">
        <v>0</v>
      </c>
      <c r="G20" s="129">
        <v>0</v>
      </c>
      <c r="H20" s="129">
        <v>0</v>
      </c>
      <c r="I20" s="129">
        <v>0</v>
      </c>
      <c r="J20" s="129">
        <v>0</v>
      </c>
      <c r="K20" s="129">
        <v>0</v>
      </c>
      <c r="L20" s="129">
        <v>0</v>
      </c>
      <c r="M20" s="130">
        <v>0</v>
      </c>
      <c r="N20" s="128">
        <v>0</v>
      </c>
      <c r="O20" s="129">
        <v>0</v>
      </c>
      <c r="P20" s="129">
        <v>0</v>
      </c>
      <c r="Q20" s="129">
        <v>0</v>
      </c>
      <c r="R20" s="129">
        <v>0</v>
      </c>
      <c r="S20" s="129">
        <v>0</v>
      </c>
      <c r="T20" s="129">
        <v>0</v>
      </c>
      <c r="U20" s="129">
        <v>0</v>
      </c>
      <c r="V20" s="129">
        <v>0</v>
      </c>
      <c r="W20" s="318">
        <v>0</v>
      </c>
      <c r="X20" s="129">
        <v>0</v>
      </c>
      <c r="Y20" s="130">
        <v>0</v>
      </c>
      <c r="Z20" s="128">
        <v>0</v>
      </c>
      <c r="AA20" s="347">
        <v>0</v>
      </c>
      <c r="AB20" s="347">
        <v>0</v>
      </c>
      <c r="AC20" s="347">
        <v>0</v>
      </c>
      <c r="AD20" s="347">
        <v>0</v>
      </c>
      <c r="AE20" s="347">
        <v>0</v>
      </c>
      <c r="AF20" s="347">
        <v>0</v>
      </c>
      <c r="AG20" s="347">
        <v>0</v>
      </c>
      <c r="AH20" s="347">
        <v>0</v>
      </c>
      <c r="AI20" s="347">
        <v>0</v>
      </c>
      <c r="AJ20" s="347">
        <v>0</v>
      </c>
      <c r="AK20" s="347">
        <v>0</v>
      </c>
      <c r="AL20" s="128">
        <v>0</v>
      </c>
      <c r="AM20" s="347">
        <v>0</v>
      </c>
      <c r="AN20" s="347">
        <v>0</v>
      </c>
      <c r="AO20" s="347">
        <v>0</v>
      </c>
      <c r="AP20" s="347">
        <v>0</v>
      </c>
      <c r="AQ20" s="347">
        <v>0</v>
      </c>
      <c r="AR20" s="347">
        <v>0</v>
      </c>
      <c r="AS20" s="347">
        <v>0</v>
      </c>
      <c r="AT20" s="347">
        <v>0</v>
      </c>
      <c r="AU20" s="347">
        <v>0</v>
      </c>
      <c r="AV20" s="347">
        <v>0</v>
      </c>
      <c r="AW20" s="347">
        <v>0</v>
      </c>
      <c r="AX20" s="128">
        <v>0</v>
      </c>
      <c r="AY20" s="347">
        <v>0</v>
      </c>
      <c r="AZ20" s="347">
        <v>0</v>
      </c>
      <c r="BA20" s="347">
        <v>0</v>
      </c>
      <c r="BB20" s="347">
        <v>0</v>
      </c>
      <c r="BC20" s="347">
        <v>0</v>
      </c>
      <c r="BD20" s="347">
        <v>0</v>
      </c>
      <c r="BE20" s="347">
        <v>0</v>
      </c>
      <c r="BF20" s="318">
        <v>0</v>
      </c>
      <c r="BG20" s="681" t="str">
        <f t="shared" si="5"/>
        <v>-</v>
      </c>
      <c r="BH20" s="580"/>
    </row>
    <row r="21" spans="1:61" x14ac:dyDescent="0.25">
      <c r="A21" s="135" t="s">
        <v>67</v>
      </c>
      <c r="B21" s="128">
        <v>3046.3</v>
      </c>
      <c r="C21" s="129">
        <v>0</v>
      </c>
      <c r="D21" s="129">
        <v>0</v>
      </c>
      <c r="E21" s="129">
        <v>0</v>
      </c>
      <c r="F21" s="129">
        <v>0</v>
      </c>
      <c r="G21" s="129">
        <v>4215.6400000000003</v>
      </c>
      <c r="H21" s="129">
        <v>18068.27</v>
      </c>
      <c r="I21" s="129">
        <v>0</v>
      </c>
      <c r="J21" s="129">
        <v>0</v>
      </c>
      <c r="K21" s="129">
        <v>0</v>
      </c>
      <c r="L21" s="129">
        <v>2913.26</v>
      </c>
      <c r="M21" s="130">
        <v>11626.39</v>
      </c>
      <c r="N21" s="128">
        <v>14498.32</v>
      </c>
      <c r="O21" s="129">
        <v>0</v>
      </c>
      <c r="P21" s="129">
        <v>0</v>
      </c>
      <c r="Q21" s="129">
        <v>9089</v>
      </c>
      <c r="R21" s="129">
        <v>15994.54</v>
      </c>
      <c r="S21" s="129">
        <v>4288.12</v>
      </c>
      <c r="T21" s="129">
        <v>1774.83</v>
      </c>
      <c r="U21" s="129">
        <v>0</v>
      </c>
      <c r="V21" s="129">
        <v>0</v>
      </c>
      <c r="W21" s="318">
        <v>0</v>
      </c>
      <c r="X21" s="129">
        <v>0</v>
      </c>
      <c r="Y21" s="130">
        <v>0</v>
      </c>
      <c r="Z21" s="128">
        <v>4440.4799999999996</v>
      </c>
      <c r="AA21" s="347">
        <v>0</v>
      </c>
      <c r="AB21" s="347">
        <v>0</v>
      </c>
      <c r="AC21" s="347">
        <v>17316.04</v>
      </c>
      <c r="AD21" s="347">
        <v>40401.449999999997</v>
      </c>
      <c r="AE21" s="347">
        <v>10884.72</v>
      </c>
      <c r="AF21" s="347">
        <v>0</v>
      </c>
      <c r="AG21" s="347">
        <v>0</v>
      </c>
      <c r="AH21" s="347">
        <v>0</v>
      </c>
      <c r="AI21" s="347">
        <v>0</v>
      </c>
      <c r="AJ21" s="347">
        <v>9961.15</v>
      </c>
      <c r="AK21" s="347">
        <v>19730.46</v>
      </c>
      <c r="AL21" s="128">
        <v>631.41999999999996</v>
      </c>
      <c r="AM21" s="347">
        <v>0</v>
      </c>
      <c r="AN21" s="347">
        <v>0</v>
      </c>
      <c r="AO21" s="347">
        <v>2040.18</v>
      </c>
      <c r="AP21" s="347">
        <v>17154.900000000001</v>
      </c>
      <c r="AQ21" s="347">
        <v>2459.0500000000002</v>
      </c>
      <c r="AR21" s="347">
        <v>0</v>
      </c>
      <c r="AS21" s="347">
        <v>0</v>
      </c>
      <c r="AT21" s="347">
        <v>0</v>
      </c>
      <c r="AU21" s="347">
        <v>0</v>
      </c>
      <c r="AV21" s="347">
        <v>3262.59</v>
      </c>
      <c r="AW21" s="347">
        <v>8647.61</v>
      </c>
      <c r="AX21" s="128">
        <v>0</v>
      </c>
      <c r="AY21" s="347">
        <v>0</v>
      </c>
      <c r="AZ21" s="347">
        <v>0</v>
      </c>
      <c r="BA21" s="347">
        <v>0</v>
      </c>
      <c r="BB21" s="347">
        <v>2056.11</v>
      </c>
      <c r="BC21" s="347">
        <v>17954.669999999998</v>
      </c>
      <c r="BD21" s="347">
        <v>6428.59</v>
      </c>
      <c r="BE21" s="347">
        <v>0</v>
      </c>
      <c r="BF21" s="318">
        <v>0</v>
      </c>
      <c r="BG21" s="681" t="str">
        <f t="shared" si="5"/>
        <v>-</v>
      </c>
      <c r="BH21" s="580"/>
    </row>
    <row r="22" spans="1:61" x14ac:dyDescent="0.25">
      <c r="A22" s="135" t="s">
        <v>68</v>
      </c>
      <c r="B22" s="128">
        <v>3777.6</v>
      </c>
      <c r="C22" s="129">
        <v>0</v>
      </c>
      <c r="D22" s="129">
        <v>0</v>
      </c>
      <c r="E22" s="35">
        <v>2.4500000000000002</v>
      </c>
      <c r="F22" s="129">
        <v>0</v>
      </c>
      <c r="G22" s="35">
        <v>10882.29</v>
      </c>
      <c r="H22" s="35">
        <v>23242.75</v>
      </c>
      <c r="I22" s="35">
        <v>114.45</v>
      </c>
      <c r="J22" s="129">
        <v>0</v>
      </c>
      <c r="K22" s="129">
        <v>0</v>
      </c>
      <c r="L22" s="35">
        <v>6887.9</v>
      </c>
      <c r="M22" s="131">
        <v>10631.1</v>
      </c>
      <c r="N22" s="128">
        <v>21278.25</v>
      </c>
      <c r="O22" s="129">
        <v>0</v>
      </c>
      <c r="P22" s="129">
        <v>0</v>
      </c>
      <c r="Q22" s="129">
        <v>8229</v>
      </c>
      <c r="R22" s="129">
        <v>21865.55</v>
      </c>
      <c r="S22" s="129">
        <v>11326.7</v>
      </c>
      <c r="T22" s="129">
        <v>9450.9599999999991</v>
      </c>
      <c r="U22" s="129">
        <v>232.6</v>
      </c>
      <c r="V22" s="129">
        <v>140.44999999999999</v>
      </c>
      <c r="W22" s="318">
        <v>117.9</v>
      </c>
      <c r="X22" s="129">
        <v>72.400000000000006</v>
      </c>
      <c r="Y22" s="131">
        <v>0</v>
      </c>
      <c r="Z22" s="128">
        <v>861.6</v>
      </c>
      <c r="AA22" s="347">
        <v>0</v>
      </c>
      <c r="AB22" s="347">
        <v>46.2</v>
      </c>
      <c r="AC22" s="347">
        <v>22533.71</v>
      </c>
      <c r="AD22" s="347">
        <v>43066.34</v>
      </c>
      <c r="AE22" s="347">
        <v>11672.15</v>
      </c>
      <c r="AF22" s="347">
        <v>835.3</v>
      </c>
      <c r="AG22" s="347">
        <v>0</v>
      </c>
      <c r="AH22" s="347">
        <v>0</v>
      </c>
      <c r="AI22" s="347">
        <v>0</v>
      </c>
      <c r="AJ22" s="347">
        <v>8418.81</v>
      </c>
      <c r="AK22" s="347">
        <v>28168.77</v>
      </c>
      <c r="AL22" s="128">
        <v>4622.6499999999996</v>
      </c>
      <c r="AM22" s="347">
        <v>0</v>
      </c>
      <c r="AN22" s="347">
        <v>0</v>
      </c>
      <c r="AO22" s="347">
        <v>2125.6999999999998</v>
      </c>
      <c r="AP22" s="347">
        <v>30463.45</v>
      </c>
      <c r="AQ22" s="347">
        <v>8545.6</v>
      </c>
      <c r="AR22" s="347">
        <v>91.65</v>
      </c>
      <c r="AS22" s="347">
        <v>8.1999999999999993</v>
      </c>
      <c r="AT22" s="347">
        <v>0</v>
      </c>
      <c r="AU22" s="347">
        <v>45.54</v>
      </c>
      <c r="AV22" s="347">
        <v>5859.27</v>
      </c>
      <c r="AW22" s="347">
        <v>5884.12</v>
      </c>
      <c r="AX22" s="128">
        <v>0</v>
      </c>
      <c r="AY22" s="347">
        <v>0</v>
      </c>
      <c r="AZ22" s="347">
        <v>0</v>
      </c>
      <c r="BA22" s="347">
        <v>0</v>
      </c>
      <c r="BB22" s="347">
        <v>17488.63</v>
      </c>
      <c r="BC22" s="347">
        <v>45885.75</v>
      </c>
      <c r="BD22" s="347">
        <v>9004.66</v>
      </c>
      <c r="BE22" s="347">
        <v>0</v>
      </c>
      <c r="BF22" s="318">
        <v>0</v>
      </c>
      <c r="BG22" s="681" t="str">
        <f t="shared" si="5"/>
        <v>-</v>
      </c>
      <c r="BH22" s="580"/>
    </row>
    <row r="23" spans="1:61" x14ac:dyDescent="0.25">
      <c r="A23" s="123" t="s">
        <v>81</v>
      </c>
      <c r="B23" s="128">
        <v>2619.23</v>
      </c>
      <c r="C23" s="129">
        <v>0</v>
      </c>
      <c r="D23" s="129">
        <v>0</v>
      </c>
      <c r="E23" s="129">
        <v>0</v>
      </c>
      <c r="F23" s="129">
        <v>0</v>
      </c>
      <c r="G23" s="35">
        <v>2131</v>
      </c>
      <c r="H23" s="35">
        <v>11539.88</v>
      </c>
      <c r="I23" s="129">
        <v>0</v>
      </c>
      <c r="J23" s="129">
        <v>0</v>
      </c>
      <c r="K23" s="129">
        <v>0</v>
      </c>
      <c r="L23" s="35">
        <v>115.65</v>
      </c>
      <c r="M23" s="131">
        <v>259.45999999999998</v>
      </c>
      <c r="N23" s="128">
        <v>2873.8</v>
      </c>
      <c r="O23" s="129">
        <v>0</v>
      </c>
      <c r="P23" s="129">
        <v>0</v>
      </c>
      <c r="Q23" s="129">
        <v>2134</v>
      </c>
      <c r="R23" s="129">
        <v>16215.93</v>
      </c>
      <c r="S23" s="129">
        <v>10756.55</v>
      </c>
      <c r="T23" s="129">
        <v>3015.15</v>
      </c>
      <c r="U23" s="129">
        <v>0</v>
      </c>
      <c r="V23" s="129">
        <v>0</v>
      </c>
      <c r="W23" s="318">
        <v>0</v>
      </c>
      <c r="X23" s="129">
        <v>0</v>
      </c>
      <c r="Y23" s="131">
        <v>0</v>
      </c>
      <c r="Z23" s="128">
        <v>0</v>
      </c>
      <c r="AA23" s="347">
        <v>0</v>
      </c>
      <c r="AB23" s="347">
        <v>0</v>
      </c>
      <c r="AC23" s="347">
        <v>11419.79</v>
      </c>
      <c r="AD23" s="347">
        <v>15216.03</v>
      </c>
      <c r="AE23" s="347">
        <v>15014.82</v>
      </c>
      <c r="AF23" s="347">
        <v>0</v>
      </c>
      <c r="AG23" s="347">
        <v>0</v>
      </c>
      <c r="AH23" s="347">
        <v>0</v>
      </c>
      <c r="AI23" s="347">
        <v>0</v>
      </c>
      <c r="AJ23" s="347">
        <v>15553.5</v>
      </c>
      <c r="AK23" s="347">
        <v>6599.1</v>
      </c>
      <c r="AL23" s="128">
        <v>412.34</v>
      </c>
      <c r="AM23" s="347">
        <v>0</v>
      </c>
      <c r="AN23" s="347">
        <v>0</v>
      </c>
      <c r="AO23" s="347">
        <v>957.36</v>
      </c>
      <c r="AP23" s="347">
        <v>13408.58</v>
      </c>
      <c r="AQ23" s="347">
        <v>12416.37</v>
      </c>
      <c r="AR23" s="347">
        <v>0</v>
      </c>
      <c r="AS23" s="347">
        <v>0</v>
      </c>
      <c r="AT23" s="347">
        <v>0</v>
      </c>
      <c r="AU23" s="347">
        <v>0</v>
      </c>
      <c r="AV23" s="347">
        <v>1767.01</v>
      </c>
      <c r="AW23" s="347">
        <v>357.13</v>
      </c>
      <c r="AX23" s="128">
        <v>0</v>
      </c>
      <c r="AY23" s="347">
        <v>0</v>
      </c>
      <c r="AZ23" s="347">
        <v>0</v>
      </c>
      <c r="BA23" s="347">
        <v>0</v>
      </c>
      <c r="BB23" s="347">
        <v>8309.26</v>
      </c>
      <c r="BC23" s="347">
        <v>11443.9</v>
      </c>
      <c r="BD23" s="347">
        <v>1050.19</v>
      </c>
      <c r="BE23" s="347">
        <v>0</v>
      </c>
      <c r="BF23" s="318">
        <v>0</v>
      </c>
      <c r="BG23" s="681" t="str">
        <f t="shared" si="5"/>
        <v>-</v>
      </c>
      <c r="BH23" s="580"/>
    </row>
    <row r="24" spans="1:61" x14ac:dyDescent="0.25">
      <c r="A24" s="123" t="s">
        <v>69</v>
      </c>
      <c r="B24" s="128">
        <v>6434.13</v>
      </c>
      <c r="C24" s="129">
        <v>0</v>
      </c>
      <c r="D24" s="129">
        <v>0</v>
      </c>
      <c r="E24" s="129">
        <v>0</v>
      </c>
      <c r="F24" s="129">
        <v>0</v>
      </c>
      <c r="G24" s="35">
        <v>11476.87</v>
      </c>
      <c r="H24" s="35">
        <v>34547.730000000003</v>
      </c>
      <c r="I24" s="129">
        <v>0</v>
      </c>
      <c r="J24" s="129">
        <v>0</v>
      </c>
      <c r="K24" s="129">
        <v>0</v>
      </c>
      <c r="L24" s="35">
        <v>910.14</v>
      </c>
      <c r="M24" s="131">
        <v>791.19</v>
      </c>
      <c r="N24" s="128">
        <v>17062.740000000002</v>
      </c>
      <c r="O24" s="129">
        <v>0</v>
      </c>
      <c r="P24" s="129">
        <v>66.849999999999994</v>
      </c>
      <c r="Q24" s="129">
        <v>10405</v>
      </c>
      <c r="R24" s="129">
        <v>44412.86</v>
      </c>
      <c r="S24" s="129">
        <v>31110.36</v>
      </c>
      <c r="T24" s="129">
        <v>7507.51</v>
      </c>
      <c r="U24" s="129">
        <v>29.2</v>
      </c>
      <c r="V24" s="129">
        <v>0</v>
      </c>
      <c r="W24" s="318">
        <v>0</v>
      </c>
      <c r="X24" s="129">
        <v>5.0999999999999996</v>
      </c>
      <c r="Y24" s="131">
        <v>0</v>
      </c>
      <c r="Z24" s="128">
        <v>0</v>
      </c>
      <c r="AA24" s="347">
        <v>0</v>
      </c>
      <c r="AB24" s="347">
        <v>0</v>
      </c>
      <c r="AC24" s="347">
        <v>15835.67</v>
      </c>
      <c r="AD24" s="347">
        <v>19950.240000000002</v>
      </c>
      <c r="AE24" s="347">
        <v>16101.34</v>
      </c>
      <c r="AF24" s="347">
        <v>0</v>
      </c>
      <c r="AG24" s="347">
        <v>73.56</v>
      </c>
      <c r="AH24" s="347">
        <v>0</v>
      </c>
      <c r="AI24" s="347">
        <v>0</v>
      </c>
      <c r="AJ24" s="347">
        <v>23765.45</v>
      </c>
      <c r="AK24" s="347">
        <v>16160.01</v>
      </c>
      <c r="AL24" s="128">
        <v>2726.93</v>
      </c>
      <c r="AM24" s="347">
        <v>0</v>
      </c>
      <c r="AN24" s="347">
        <v>0</v>
      </c>
      <c r="AO24" s="347">
        <v>3227.66</v>
      </c>
      <c r="AP24" s="347">
        <v>23797.61</v>
      </c>
      <c r="AQ24" s="347">
        <v>31407.759999999998</v>
      </c>
      <c r="AR24" s="347">
        <v>0</v>
      </c>
      <c r="AS24" s="347">
        <v>0</v>
      </c>
      <c r="AT24" s="347">
        <v>0</v>
      </c>
      <c r="AU24" s="347">
        <v>0</v>
      </c>
      <c r="AV24" s="347">
        <v>1906.46</v>
      </c>
      <c r="AW24" s="347">
        <v>408.27</v>
      </c>
      <c r="AX24" s="128">
        <v>0</v>
      </c>
      <c r="AY24" s="347">
        <v>0</v>
      </c>
      <c r="AZ24" s="347">
        <v>0</v>
      </c>
      <c r="BA24" s="347">
        <v>0</v>
      </c>
      <c r="BB24" s="347">
        <v>944.11</v>
      </c>
      <c r="BC24" s="347">
        <v>5952.5</v>
      </c>
      <c r="BD24" s="347">
        <v>19.98</v>
      </c>
      <c r="BE24" s="347">
        <v>0</v>
      </c>
      <c r="BF24" s="318">
        <v>0</v>
      </c>
      <c r="BG24" s="681" t="str">
        <f t="shared" si="5"/>
        <v>-</v>
      </c>
      <c r="BH24" s="580"/>
    </row>
    <row r="25" spans="1:61" x14ac:dyDescent="0.25">
      <c r="A25" s="123" t="s">
        <v>82</v>
      </c>
      <c r="B25" s="128">
        <v>0</v>
      </c>
      <c r="C25" s="35">
        <v>6.2</v>
      </c>
      <c r="D25" s="129">
        <v>0</v>
      </c>
      <c r="E25" s="35">
        <v>525.65</v>
      </c>
      <c r="F25" s="35">
        <v>954</v>
      </c>
      <c r="G25" s="35">
        <v>572.25</v>
      </c>
      <c r="H25" s="35">
        <v>191.05</v>
      </c>
      <c r="I25" s="35">
        <v>2927.75</v>
      </c>
      <c r="J25" s="129">
        <v>0</v>
      </c>
      <c r="K25" s="129">
        <v>0</v>
      </c>
      <c r="L25" s="129">
        <v>0</v>
      </c>
      <c r="M25" s="130">
        <v>0</v>
      </c>
      <c r="N25" s="128">
        <v>1038</v>
      </c>
      <c r="O25" s="129">
        <v>1694.11</v>
      </c>
      <c r="P25" s="129">
        <v>2877.3</v>
      </c>
      <c r="Q25" s="129">
        <v>2016</v>
      </c>
      <c r="R25" s="129">
        <v>0</v>
      </c>
      <c r="S25" s="129">
        <v>1615.85</v>
      </c>
      <c r="T25" s="129">
        <v>238.15</v>
      </c>
      <c r="U25" s="129">
        <v>0</v>
      </c>
      <c r="V25" s="129">
        <v>0</v>
      </c>
      <c r="W25" s="318">
        <v>0</v>
      </c>
      <c r="X25" s="129">
        <v>0</v>
      </c>
      <c r="Y25" s="130">
        <v>0</v>
      </c>
      <c r="Z25" s="128">
        <v>206.1</v>
      </c>
      <c r="AA25" s="347">
        <v>1239.75</v>
      </c>
      <c r="AB25" s="347">
        <v>0</v>
      </c>
      <c r="AC25" s="347">
        <v>0</v>
      </c>
      <c r="AD25" s="347">
        <v>0</v>
      </c>
      <c r="AE25" s="347">
        <v>534.20000000000005</v>
      </c>
      <c r="AF25" s="347">
        <v>254.35</v>
      </c>
      <c r="AG25" s="347">
        <v>0</v>
      </c>
      <c r="AH25" s="347">
        <v>0</v>
      </c>
      <c r="AI25" s="347">
        <v>0</v>
      </c>
      <c r="AJ25" s="347">
        <v>0</v>
      </c>
      <c r="AK25" s="347">
        <v>0</v>
      </c>
      <c r="AL25" s="128">
        <v>8174</v>
      </c>
      <c r="AM25" s="347">
        <v>1040</v>
      </c>
      <c r="AN25" s="347">
        <v>0</v>
      </c>
      <c r="AO25" s="347">
        <v>0</v>
      </c>
      <c r="AP25" s="347">
        <v>0</v>
      </c>
      <c r="AQ25" s="347">
        <v>1403.9</v>
      </c>
      <c r="AR25" s="347">
        <v>0</v>
      </c>
      <c r="AS25" s="347">
        <v>70.75</v>
      </c>
      <c r="AT25" s="347">
        <v>0</v>
      </c>
      <c r="AU25" s="347">
        <v>22.25</v>
      </c>
      <c r="AV25" s="347">
        <v>0</v>
      </c>
      <c r="AW25" s="347">
        <v>0</v>
      </c>
      <c r="AX25" s="128">
        <v>0</v>
      </c>
      <c r="AY25" s="347">
        <v>0</v>
      </c>
      <c r="AZ25" s="347">
        <v>0</v>
      </c>
      <c r="BA25" s="347">
        <v>0</v>
      </c>
      <c r="BB25" s="347">
        <v>0</v>
      </c>
      <c r="BC25" s="347">
        <v>0</v>
      </c>
      <c r="BD25" s="347">
        <v>0</v>
      </c>
      <c r="BE25" s="347">
        <v>0</v>
      </c>
      <c r="BF25" s="318">
        <v>0</v>
      </c>
      <c r="BG25" s="681" t="str">
        <f t="shared" si="5"/>
        <v>-</v>
      </c>
      <c r="BH25" s="580"/>
    </row>
    <row r="26" spans="1:61" x14ac:dyDescent="0.25">
      <c r="A26" s="123" t="s">
        <v>91</v>
      </c>
      <c r="B26" s="128">
        <v>0</v>
      </c>
      <c r="C26" s="129">
        <v>0</v>
      </c>
      <c r="D26" s="129">
        <v>0</v>
      </c>
      <c r="E26" s="129">
        <v>0</v>
      </c>
      <c r="F26" s="129">
        <v>0</v>
      </c>
      <c r="G26" s="35">
        <v>4352.1099999999997</v>
      </c>
      <c r="H26" s="35">
        <v>447.23</v>
      </c>
      <c r="I26" s="35">
        <v>3120.64</v>
      </c>
      <c r="J26" s="129">
        <v>0</v>
      </c>
      <c r="K26" s="129">
        <v>0</v>
      </c>
      <c r="L26" s="129">
        <v>0</v>
      </c>
      <c r="M26" s="130">
        <v>0</v>
      </c>
      <c r="N26" s="128">
        <v>1806.23</v>
      </c>
      <c r="O26" s="129">
        <v>2319.6999999999998</v>
      </c>
      <c r="P26" s="129">
        <v>2395.4</v>
      </c>
      <c r="Q26" s="129">
        <v>1847</v>
      </c>
      <c r="R26" s="129">
        <v>0</v>
      </c>
      <c r="S26" s="129">
        <v>634.80999999999995</v>
      </c>
      <c r="T26" s="129">
        <v>0</v>
      </c>
      <c r="U26" s="129">
        <v>0</v>
      </c>
      <c r="V26" s="129">
        <v>0</v>
      </c>
      <c r="W26" s="318">
        <v>0</v>
      </c>
      <c r="X26" s="129">
        <v>0</v>
      </c>
      <c r="Y26" s="130">
        <v>0</v>
      </c>
      <c r="Z26" s="128">
        <v>95</v>
      </c>
      <c r="AA26" s="347">
        <v>2743.33</v>
      </c>
      <c r="AB26" s="347">
        <v>9.56</v>
      </c>
      <c r="AC26" s="347">
        <v>0</v>
      </c>
      <c r="AD26" s="347">
        <v>0</v>
      </c>
      <c r="AE26" s="347">
        <v>286.99</v>
      </c>
      <c r="AF26" s="347">
        <v>2700.26</v>
      </c>
      <c r="AG26" s="347">
        <v>36.869999999999997</v>
      </c>
      <c r="AH26" s="347">
        <v>0</v>
      </c>
      <c r="AI26" s="347">
        <v>1.91</v>
      </c>
      <c r="AJ26" s="347">
        <v>0</v>
      </c>
      <c r="AK26" s="347">
        <v>0</v>
      </c>
      <c r="AL26" s="128">
        <v>5277.99</v>
      </c>
      <c r="AM26" s="347">
        <v>942.63</v>
      </c>
      <c r="AN26" s="347">
        <v>0</v>
      </c>
      <c r="AO26" s="347">
        <v>0</v>
      </c>
      <c r="AP26" s="347">
        <v>0</v>
      </c>
      <c r="AQ26" s="347">
        <v>268.7</v>
      </c>
      <c r="AR26" s="347">
        <v>0</v>
      </c>
      <c r="AS26" s="347">
        <v>18.54</v>
      </c>
      <c r="AT26" s="347">
        <v>0</v>
      </c>
      <c r="AU26" s="347">
        <v>0</v>
      </c>
      <c r="AV26" s="347">
        <v>0</v>
      </c>
      <c r="AW26" s="347">
        <v>0</v>
      </c>
      <c r="AX26" s="128">
        <v>0</v>
      </c>
      <c r="AY26" s="347">
        <v>0</v>
      </c>
      <c r="AZ26" s="347">
        <v>0</v>
      </c>
      <c r="BA26" s="347">
        <v>0</v>
      </c>
      <c r="BB26" s="347">
        <v>0</v>
      </c>
      <c r="BC26" s="347">
        <v>0</v>
      </c>
      <c r="BD26" s="347">
        <v>0</v>
      </c>
      <c r="BE26" s="347">
        <v>0</v>
      </c>
      <c r="BF26" s="318">
        <v>0</v>
      </c>
      <c r="BG26" s="681" t="str">
        <f t="shared" si="5"/>
        <v>-</v>
      </c>
      <c r="BH26" s="580"/>
    </row>
    <row r="27" spans="1:61" x14ac:dyDescent="0.25">
      <c r="A27" s="136" t="s">
        <v>83</v>
      </c>
      <c r="B27" s="128">
        <v>0</v>
      </c>
      <c r="C27" s="129">
        <v>0</v>
      </c>
      <c r="D27" s="129">
        <v>0</v>
      </c>
      <c r="E27" s="35">
        <v>331.7</v>
      </c>
      <c r="F27" s="35">
        <v>2221</v>
      </c>
      <c r="G27" s="35">
        <v>1782.95</v>
      </c>
      <c r="H27" s="129">
        <v>0</v>
      </c>
      <c r="I27" s="35">
        <v>179.15</v>
      </c>
      <c r="J27" s="129">
        <v>0</v>
      </c>
      <c r="K27" s="129">
        <v>0</v>
      </c>
      <c r="L27" s="129">
        <v>0</v>
      </c>
      <c r="M27" s="130">
        <v>0</v>
      </c>
      <c r="N27" s="128">
        <v>168.75</v>
      </c>
      <c r="O27" s="129">
        <v>1449.6</v>
      </c>
      <c r="P27" s="129">
        <v>2744.79</v>
      </c>
      <c r="Q27" s="129">
        <v>2012</v>
      </c>
      <c r="R27" s="129">
        <v>0</v>
      </c>
      <c r="S27" s="129">
        <v>0</v>
      </c>
      <c r="T27" s="129">
        <v>1181.2</v>
      </c>
      <c r="U27" s="129">
        <v>0</v>
      </c>
      <c r="V27" s="129">
        <v>0</v>
      </c>
      <c r="W27" s="318">
        <v>0</v>
      </c>
      <c r="X27" s="129">
        <v>0</v>
      </c>
      <c r="Y27" s="130">
        <v>0</v>
      </c>
      <c r="Z27" s="128">
        <v>369.55</v>
      </c>
      <c r="AA27" s="347">
        <v>1433.95</v>
      </c>
      <c r="AB27" s="347">
        <v>589.15</v>
      </c>
      <c r="AC27" s="347">
        <v>0</v>
      </c>
      <c r="AD27" s="347">
        <v>0</v>
      </c>
      <c r="AE27" s="347">
        <v>4602.5</v>
      </c>
      <c r="AF27" s="347">
        <v>3195.7</v>
      </c>
      <c r="AG27" s="347">
        <v>27.25</v>
      </c>
      <c r="AH27" s="347">
        <v>0</v>
      </c>
      <c r="AI27" s="347">
        <v>0</v>
      </c>
      <c r="AJ27" s="347">
        <v>0</v>
      </c>
      <c r="AK27" s="347">
        <v>0</v>
      </c>
      <c r="AL27" s="128">
        <v>6880.75</v>
      </c>
      <c r="AM27" s="347">
        <v>2158.75</v>
      </c>
      <c r="AN27" s="347">
        <v>0</v>
      </c>
      <c r="AO27" s="347">
        <v>0</v>
      </c>
      <c r="AP27" s="347">
        <v>0</v>
      </c>
      <c r="AQ27" s="347">
        <v>1392.2</v>
      </c>
      <c r="AR27" s="347">
        <v>0</v>
      </c>
      <c r="AS27" s="347">
        <v>0</v>
      </c>
      <c r="AT27" s="347">
        <v>0</v>
      </c>
      <c r="AU27" s="347">
        <v>437.75</v>
      </c>
      <c r="AV27" s="347">
        <v>0</v>
      </c>
      <c r="AW27" s="347">
        <v>0</v>
      </c>
      <c r="AX27" s="128">
        <v>0</v>
      </c>
      <c r="AY27" s="347">
        <v>0</v>
      </c>
      <c r="AZ27" s="347">
        <v>0</v>
      </c>
      <c r="BA27" s="347">
        <v>0</v>
      </c>
      <c r="BB27" s="347">
        <v>0</v>
      </c>
      <c r="BC27" s="347">
        <v>0</v>
      </c>
      <c r="BD27" s="347">
        <v>0</v>
      </c>
      <c r="BE27" s="347">
        <v>0</v>
      </c>
      <c r="BF27" s="318">
        <v>0</v>
      </c>
      <c r="BG27" s="681" t="str">
        <f t="shared" si="5"/>
        <v>-</v>
      </c>
      <c r="BH27" s="580"/>
    </row>
    <row r="28" spans="1:61" x14ac:dyDescent="0.25">
      <c r="A28" s="123" t="s">
        <v>92</v>
      </c>
      <c r="B28" s="128">
        <v>0</v>
      </c>
      <c r="C28" s="129">
        <v>0</v>
      </c>
      <c r="D28" s="129">
        <v>0</v>
      </c>
      <c r="E28" s="35">
        <v>1219.55</v>
      </c>
      <c r="F28" s="35">
        <v>2379.35</v>
      </c>
      <c r="G28" s="35">
        <v>1997.4</v>
      </c>
      <c r="H28" s="129">
        <v>0</v>
      </c>
      <c r="I28" s="35">
        <v>425.9</v>
      </c>
      <c r="J28" s="129">
        <v>0</v>
      </c>
      <c r="K28" s="129">
        <v>0</v>
      </c>
      <c r="L28" s="129">
        <v>0</v>
      </c>
      <c r="M28" s="130">
        <v>0</v>
      </c>
      <c r="N28" s="128">
        <v>179.26</v>
      </c>
      <c r="O28" s="129">
        <v>579.99</v>
      </c>
      <c r="P28" s="129">
        <v>1519.6</v>
      </c>
      <c r="Q28" s="129">
        <v>892</v>
      </c>
      <c r="R28" s="129">
        <v>0</v>
      </c>
      <c r="S28" s="129">
        <v>761.05</v>
      </c>
      <c r="T28" s="129">
        <v>0</v>
      </c>
      <c r="U28" s="129">
        <v>0</v>
      </c>
      <c r="V28" s="129">
        <v>0</v>
      </c>
      <c r="W28" s="318">
        <v>0</v>
      </c>
      <c r="X28" s="129">
        <v>0</v>
      </c>
      <c r="Y28" s="130">
        <v>0</v>
      </c>
      <c r="Z28" s="128">
        <v>0</v>
      </c>
      <c r="AA28" s="347">
        <v>1183.25</v>
      </c>
      <c r="AB28" s="347">
        <v>0</v>
      </c>
      <c r="AC28" s="347">
        <v>0</v>
      </c>
      <c r="AD28" s="347">
        <v>0</v>
      </c>
      <c r="AE28" s="347">
        <v>2415.9499999999998</v>
      </c>
      <c r="AF28" s="347">
        <v>1911.6</v>
      </c>
      <c r="AG28" s="347">
        <v>6.9</v>
      </c>
      <c r="AH28" s="347">
        <v>0</v>
      </c>
      <c r="AI28" s="347">
        <v>0</v>
      </c>
      <c r="AJ28" s="347">
        <v>0</v>
      </c>
      <c r="AK28" s="347">
        <v>0</v>
      </c>
      <c r="AL28" s="128">
        <v>5895.7</v>
      </c>
      <c r="AM28" s="347">
        <v>1664.25</v>
      </c>
      <c r="AN28" s="347">
        <v>0</v>
      </c>
      <c r="AO28" s="347">
        <v>0</v>
      </c>
      <c r="AP28" s="347">
        <v>0</v>
      </c>
      <c r="AQ28" s="347">
        <v>957.5</v>
      </c>
      <c r="AR28" s="347">
        <v>0</v>
      </c>
      <c r="AS28" s="347">
        <v>0</v>
      </c>
      <c r="AT28" s="347">
        <v>0</v>
      </c>
      <c r="AU28" s="347">
        <v>0</v>
      </c>
      <c r="AV28" s="347">
        <v>0</v>
      </c>
      <c r="AW28" s="347">
        <v>0</v>
      </c>
      <c r="AX28" s="128">
        <v>0</v>
      </c>
      <c r="AY28" s="347">
        <v>0</v>
      </c>
      <c r="AZ28" s="347">
        <v>0</v>
      </c>
      <c r="BA28" s="347">
        <v>0</v>
      </c>
      <c r="BB28" s="347">
        <v>0</v>
      </c>
      <c r="BC28" s="347">
        <v>0</v>
      </c>
      <c r="BD28" s="347">
        <v>0</v>
      </c>
      <c r="BE28" s="347">
        <v>0</v>
      </c>
      <c r="BF28" s="318">
        <v>0</v>
      </c>
      <c r="BG28" s="681" t="str">
        <f t="shared" si="5"/>
        <v>-</v>
      </c>
      <c r="BH28" s="580"/>
    </row>
    <row r="29" spans="1:61" x14ac:dyDescent="0.25">
      <c r="A29" s="123" t="s">
        <v>227</v>
      </c>
      <c r="B29" s="128"/>
      <c r="C29" s="129"/>
      <c r="D29" s="129"/>
      <c r="E29" s="35"/>
      <c r="F29" s="35"/>
      <c r="G29" s="35"/>
      <c r="H29" s="129"/>
      <c r="I29" s="35"/>
      <c r="J29" s="129"/>
      <c r="K29" s="129"/>
      <c r="L29" s="129"/>
      <c r="M29" s="130"/>
      <c r="N29" s="128"/>
      <c r="O29" s="129"/>
      <c r="P29" s="129"/>
      <c r="Q29" s="129"/>
      <c r="R29" s="129"/>
      <c r="S29" s="129"/>
      <c r="T29" s="129"/>
      <c r="U29" s="129"/>
      <c r="V29" s="129"/>
      <c r="W29" s="318"/>
      <c r="X29" s="129"/>
      <c r="Y29" s="130"/>
      <c r="Z29" s="128">
        <v>177.27</v>
      </c>
      <c r="AA29" s="347">
        <v>4202.92</v>
      </c>
      <c r="AB29" s="347">
        <v>2017.01</v>
      </c>
      <c r="AC29" s="347">
        <v>423.72</v>
      </c>
      <c r="AD29" s="347">
        <v>713.71</v>
      </c>
      <c r="AE29" s="347">
        <v>4483.43</v>
      </c>
      <c r="AF29" s="347">
        <v>3319.24</v>
      </c>
      <c r="AG29" s="347">
        <v>183.62</v>
      </c>
      <c r="AH29" s="347">
        <v>0</v>
      </c>
      <c r="AI29" s="347">
        <v>1207.45</v>
      </c>
      <c r="AJ29" s="347">
        <v>1994.53</v>
      </c>
      <c r="AK29" s="347">
        <v>0</v>
      </c>
      <c r="AL29" s="128">
        <v>4218.8999999999996</v>
      </c>
      <c r="AM29" s="347">
        <v>1951.06</v>
      </c>
      <c r="AN29" s="347">
        <v>0</v>
      </c>
      <c r="AO29" s="347">
        <v>0</v>
      </c>
      <c r="AP29" s="347">
        <v>0</v>
      </c>
      <c r="AQ29" s="347">
        <v>3609.81</v>
      </c>
      <c r="AR29" s="347">
        <v>0</v>
      </c>
      <c r="AS29" s="347">
        <v>551.83000000000004</v>
      </c>
      <c r="AT29" s="347">
        <v>0</v>
      </c>
      <c r="AU29" s="347">
        <v>0</v>
      </c>
      <c r="AV29" s="347">
        <v>0</v>
      </c>
      <c r="AW29" s="347">
        <v>0</v>
      </c>
      <c r="AX29" s="128">
        <v>0</v>
      </c>
      <c r="AY29" s="347">
        <v>0</v>
      </c>
      <c r="AZ29" s="347">
        <v>0</v>
      </c>
      <c r="BA29" s="347">
        <v>0</v>
      </c>
      <c r="BB29" s="347">
        <v>0</v>
      </c>
      <c r="BC29" s="347">
        <v>0</v>
      </c>
      <c r="BD29" s="347">
        <v>0</v>
      </c>
      <c r="BE29" s="347">
        <v>0</v>
      </c>
      <c r="BF29" s="318">
        <v>0</v>
      </c>
      <c r="BG29" s="681" t="str">
        <f t="shared" si="5"/>
        <v>-</v>
      </c>
      <c r="BH29" s="580"/>
    </row>
    <row r="30" spans="1:61" x14ac:dyDescent="0.25">
      <c r="A30" s="124" t="s">
        <v>70</v>
      </c>
      <c r="B30" s="132">
        <v>0</v>
      </c>
      <c r="C30" s="133">
        <v>29</v>
      </c>
      <c r="D30" s="133">
        <v>0</v>
      </c>
      <c r="E30" s="133">
        <v>1297.77</v>
      </c>
      <c r="F30" s="133">
        <v>5750.68</v>
      </c>
      <c r="G30" s="133">
        <v>7317.97</v>
      </c>
      <c r="H30" s="133">
        <v>0</v>
      </c>
      <c r="I30" s="133">
        <v>101.95</v>
      </c>
      <c r="J30" s="133">
        <v>0</v>
      </c>
      <c r="K30" s="133">
        <v>0</v>
      </c>
      <c r="L30" s="133">
        <v>0</v>
      </c>
      <c r="M30" s="134">
        <v>0</v>
      </c>
      <c r="N30" s="132">
        <v>531.75</v>
      </c>
      <c r="O30" s="133">
        <v>1694.22</v>
      </c>
      <c r="P30" s="133">
        <v>4132.99</v>
      </c>
      <c r="Q30" s="133">
        <v>4267</v>
      </c>
      <c r="R30" s="133">
        <v>343.43</v>
      </c>
      <c r="S30" s="133">
        <v>298.35000000000002</v>
      </c>
      <c r="T30" s="133">
        <v>623.87</v>
      </c>
      <c r="U30" s="133">
        <v>268.05</v>
      </c>
      <c r="V30" s="133">
        <v>0</v>
      </c>
      <c r="W30" s="111">
        <v>0</v>
      </c>
      <c r="X30" s="133">
        <v>0</v>
      </c>
      <c r="Y30" s="134">
        <v>0</v>
      </c>
      <c r="Z30" s="132">
        <v>258.35000000000002</v>
      </c>
      <c r="AA30" s="133">
        <v>5752.05</v>
      </c>
      <c r="AB30" s="133">
        <v>1701.3</v>
      </c>
      <c r="AC30" s="133">
        <v>309.2</v>
      </c>
      <c r="AD30" s="133">
        <v>0</v>
      </c>
      <c r="AE30" s="133">
        <v>1078.22</v>
      </c>
      <c r="AF30" s="133">
        <v>2047.1</v>
      </c>
      <c r="AG30" s="133">
        <v>0</v>
      </c>
      <c r="AH30" s="133">
        <v>0</v>
      </c>
      <c r="AI30" s="133">
        <v>0</v>
      </c>
      <c r="AJ30" s="133">
        <v>0</v>
      </c>
      <c r="AK30" s="133">
        <v>0</v>
      </c>
      <c r="AL30" s="132">
        <v>0</v>
      </c>
      <c r="AM30" s="133">
        <v>0</v>
      </c>
      <c r="AN30" s="133">
        <v>0</v>
      </c>
      <c r="AO30" s="133">
        <v>0</v>
      </c>
      <c r="AP30" s="133">
        <v>0</v>
      </c>
      <c r="AQ30" s="133">
        <v>1372.07</v>
      </c>
      <c r="AR30" s="133">
        <v>0</v>
      </c>
      <c r="AS30" s="133">
        <v>0</v>
      </c>
      <c r="AT30" s="133">
        <v>0</v>
      </c>
      <c r="AU30" s="133">
        <v>0</v>
      </c>
      <c r="AV30" s="133">
        <v>0</v>
      </c>
      <c r="AW30" s="133">
        <v>0</v>
      </c>
      <c r="AX30" s="403">
        <v>0</v>
      </c>
      <c r="AY30" s="551">
        <v>0</v>
      </c>
      <c r="AZ30" s="551">
        <v>0</v>
      </c>
      <c r="BA30" s="551">
        <v>0</v>
      </c>
      <c r="BB30" s="551">
        <v>0</v>
      </c>
      <c r="BC30" s="551">
        <v>0</v>
      </c>
      <c r="BD30" s="551">
        <v>0</v>
      </c>
      <c r="BE30" s="551">
        <v>0</v>
      </c>
      <c r="BF30" s="679">
        <v>0</v>
      </c>
      <c r="BG30" s="682" t="str">
        <f t="shared" si="5"/>
        <v>-</v>
      </c>
      <c r="BH30" s="580"/>
    </row>
    <row r="31" spans="1:61" x14ac:dyDescent="0.25">
      <c r="A31" s="2" t="s">
        <v>23</v>
      </c>
      <c r="Z31" s="252"/>
      <c r="AA31" s="252"/>
      <c r="AB31" s="252"/>
      <c r="AC31" s="252"/>
      <c r="AD31" s="252"/>
      <c r="AE31" s="252"/>
      <c r="AF31" s="252"/>
      <c r="AG31" s="252"/>
      <c r="AH31" s="252"/>
      <c r="AI31" s="252"/>
      <c r="AJ31" s="252"/>
      <c r="AK31" s="252"/>
      <c r="AL31" s="252"/>
      <c r="AM31" s="347"/>
      <c r="AN31" s="347"/>
      <c r="AO31" s="347"/>
      <c r="AP31" s="347"/>
      <c r="AQ31" s="347"/>
      <c r="AR31" s="347"/>
      <c r="AS31" s="347"/>
      <c r="AT31" s="347"/>
      <c r="AU31" s="347"/>
      <c r="AV31" s="347"/>
      <c r="AW31" s="347"/>
      <c r="AX31" s="347"/>
      <c r="AY31" s="347"/>
      <c r="AZ31" s="347"/>
      <c r="BA31" s="347"/>
      <c r="BB31" s="347"/>
      <c r="BC31" s="347"/>
      <c r="BD31" s="347"/>
      <c r="BE31" s="347"/>
      <c r="BF31" s="347"/>
      <c r="BG31" s="347"/>
    </row>
    <row r="32" spans="1:61" x14ac:dyDescent="0.25">
      <c r="A32" s="2" t="s">
        <v>24</v>
      </c>
      <c r="AM32" s="347"/>
      <c r="AN32" s="347"/>
      <c r="AO32" s="347"/>
      <c r="AP32" s="347"/>
      <c r="AQ32" s="347"/>
      <c r="AR32" s="347"/>
      <c r="AS32" s="347"/>
      <c r="AT32" s="347"/>
      <c r="AU32" s="347"/>
      <c r="AV32" s="347"/>
      <c r="AW32" s="347"/>
      <c r="AX32" s="347"/>
      <c r="AY32" s="347"/>
      <c r="AZ32" s="347"/>
      <c r="BA32" s="347"/>
      <c r="BB32" s="347"/>
      <c r="BC32" s="347"/>
      <c r="BD32" s="347"/>
      <c r="BE32"/>
      <c r="BI32" s="580"/>
    </row>
    <row r="33" spans="1:61" x14ac:dyDescent="0.25">
      <c r="A33" s="3" t="s">
        <v>207</v>
      </c>
      <c r="AM33" s="347"/>
      <c r="AN33" s="347"/>
      <c r="AO33" s="347"/>
      <c r="AP33" s="347"/>
      <c r="AQ33" s="347"/>
      <c r="AR33" s="347"/>
      <c r="AS33" s="347"/>
      <c r="AT33" s="347"/>
      <c r="AU33" s="347"/>
      <c r="AV33" s="347"/>
      <c r="AW33" s="347"/>
      <c r="AX33" s="347"/>
      <c r="AY33" s="347"/>
      <c r="AZ33" s="347"/>
      <c r="BA33" s="347"/>
      <c r="BB33" s="347"/>
      <c r="BC33" s="347"/>
      <c r="BD33" s="347"/>
      <c r="BE33"/>
      <c r="BI33" s="580"/>
    </row>
    <row r="34" spans="1:61" x14ac:dyDescent="0.25">
      <c r="BE34"/>
    </row>
    <row r="35" spans="1:61" x14ac:dyDescent="0.25">
      <c r="BE35"/>
    </row>
    <row r="36" spans="1:61" x14ac:dyDescent="0.25">
      <c r="BE36"/>
    </row>
    <row r="37" spans="1:61" x14ac:dyDescent="0.25">
      <c r="BE37"/>
    </row>
    <row r="38" spans="1:61" x14ac:dyDescent="0.25">
      <c r="BE38"/>
    </row>
    <row r="39" spans="1:61" x14ac:dyDescent="0.25">
      <c r="BE39"/>
    </row>
    <row r="40" spans="1:61" x14ac:dyDescent="0.25">
      <c r="BE40"/>
    </row>
    <row r="41" spans="1:61" x14ac:dyDescent="0.25">
      <c r="BE41"/>
    </row>
    <row r="42" spans="1:61" x14ac:dyDescent="0.25">
      <c r="BE42"/>
    </row>
    <row r="43" spans="1:61" x14ac:dyDescent="0.25">
      <c r="BE43"/>
    </row>
    <row r="44" spans="1:61" x14ac:dyDescent="0.25">
      <c r="BE44"/>
    </row>
    <row r="45" spans="1:61" x14ac:dyDescent="0.25">
      <c r="BE45"/>
    </row>
    <row r="46" spans="1:61" x14ac:dyDescent="0.25">
      <c r="BE46"/>
    </row>
    <row r="47" spans="1:61" x14ac:dyDescent="0.25">
      <c r="BE47"/>
    </row>
    <row r="48" spans="1:61" x14ac:dyDescent="0.25">
      <c r="BE48"/>
    </row>
    <row r="49" spans="57:57" x14ac:dyDescent="0.25">
      <c r="BE49"/>
    </row>
    <row r="50" spans="57:57" x14ac:dyDescent="0.25">
      <c r="BE50"/>
    </row>
    <row r="51" spans="57:57" x14ac:dyDescent="0.25">
      <c r="BE51"/>
    </row>
    <row r="52" spans="57:57" x14ac:dyDescent="0.25">
      <c r="BE52"/>
    </row>
    <row r="53" spans="57:57" x14ac:dyDescent="0.25">
      <c r="BE53"/>
    </row>
    <row r="54" spans="57:57" x14ac:dyDescent="0.25">
      <c r="BE54"/>
    </row>
    <row r="55" spans="57:57" x14ac:dyDescent="0.25">
      <c r="BE55"/>
    </row>
  </sheetData>
  <sortState ref="BE33:BG54">
    <sortCondition descending="1" ref="BG32"/>
  </sortState>
  <mergeCells count="6">
    <mergeCell ref="AX6:BG6"/>
    <mergeCell ref="A6:A7"/>
    <mergeCell ref="B6:M6"/>
    <mergeCell ref="N6:Y6"/>
    <mergeCell ref="Z6:AK6"/>
    <mergeCell ref="AL6:AW6"/>
  </mergeCells>
  <phoneticPr fontId="19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1"/>
  <sheetViews>
    <sheetView showGridLines="0" zoomScale="62" zoomScaleNormal="62" workbookViewId="0">
      <pane xSplit="1" ySplit="7" topLeftCell="N8" activePane="bottomRight" state="frozen"/>
      <selection activeCell="AR52" sqref="AR52"/>
      <selection pane="topRight" activeCell="AR52" sqref="AR52"/>
      <selection pane="bottomLeft" activeCell="AR52" sqref="AR52"/>
      <selection pane="bottomRight" activeCell="V37" sqref="V37"/>
    </sheetView>
  </sheetViews>
  <sheetFormatPr baseColWidth="10" defaultRowHeight="15" x14ac:dyDescent="0.25"/>
  <cols>
    <col min="1" max="1" width="19.28515625" customWidth="1"/>
    <col min="4" max="30" width="11.42578125" style="349"/>
    <col min="31" max="31" width="11.5703125" style="349"/>
    <col min="32" max="32" width="11.42578125" style="580"/>
    <col min="33" max="33" width="11.42578125" style="588"/>
    <col min="34" max="34" width="11.5703125" style="588"/>
    <col min="35" max="35" width="12.7109375" customWidth="1"/>
  </cols>
  <sheetData>
    <row r="1" spans="1:35" x14ac:dyDescent="0.25">
      <c r="A1" s="36" t="s">
        <v>198</v>
      </c>
    </row>
    <row r="2" spans="1:35" x14ac:dyDescent="0.25">
      <c r="A2" s="36"/>
    </row>
    <row r="3" spans="1:35" ht="15" customHeight="1" x14ac:dyDescent="0.25">
      <c r="A3" s="17" t="s">
        <v>113</v>
      </c>
    </row>
    <row r="4" spans="1:35" x14ac:dyDescent="0.25">
      <c r="A4" s="62" t="s">
        <v>253</v>
      </c>
    </row>
    <row r="5" spans="1:35" x14ac:dyDescent="0.25">
      <c r="A5" s="62" t="s">
        <v>213</v>
      </c>
    </row>
    <row r="6" spans="1:35" x14ac:dyDescent="0.25">
      <c r="A6" s="641" t="s">
        <v>26</v>
      </c>
      <c r="B6" s="605">
        <v>2018</v>
      </c>
      <c r="C6" s="606"/>
      <c r="D6" s="606"/>
      <c r="E6" s="606"/>
      <c r="F6" s="606"/>
      <c r="G6" s="606"/>
      <c r="H6" s="606"/>
      <c r="I6" s="606"/>
      <c r="J6" s="606"/>
      <c r="K6" s="606"/>
      <c r="L6" s="606"/>
      <c r="M6" s="606"/>
      <c r="N6" s="600">
        <v>2019</v>
      </c>
      <c r="O6" s="601"/>
      <c r="P6" s="601"/>
      <c r="Q6" s="601"/>
      <c r="R6" s="601"/>
      <c r="S6" s="601"/>
      <c r="T6" s="601"/>
      <c r="U6" s="601"/>
      <c r="V6" s="601"/>
      <c r="W6" s="601"/>
      <c r="X6" s="601"/>
      <c r="Y6" s="601"/>
      <c r="Z6" s="605">
        <v>2020</v>
      </c>
      <c r="AA6" s="606"/>
      <c r="AB6" s="606"/>
      <c r="AC6" s="606"/>
      <c r="AD6" s="606"/>
      <c r="AE6" s="606"/>
      <c r="AF6" s="606"/>
      <c r="AG6" s="606"/>
      <c r="AH6" s="606"/>
      <c r="AI6" s="607"/>
    </row>
    <row r="7" spans="1:35" ht="37.5" customHeight="1" x14ac:dyDescent="0.25">
      <c r="A7" s="642"/>
      <c r="B7" s="468" t="s">
        <v>1</v>
      </c>
      <c r="C7" s="475" t="s">
        <v>2</v>
      </c>
      <c r="D7" s="462" t="s">
        <v>3</v>
      </c>
      <c r="E7" s="462" t="s">
        <v>4</v>
      </c>
      <c r="F7" s="462" t="s">
        <v>5</v>
      </c>
      <c r="G7" s="462" t="s">
        <v>6</v>
      </c>
      <c r="H7" s="462" t="s">
        <v>7</v>
      </c>
      <c r="I7" s="462" t="s">
        <v>8</v>
      </c>
      <c r="J7" s="462" t="s">
        <v>9</v>
      </c>
      <c r="K7" s="462" t="s">
        <v>10</v>
      </c>
      <c r="L7" s="462" t="s">
        <v>11</v>
      </c>
      <c r="M7" s="463" t="s">
        <v>12</v>
      </c>
      <c r="N7" s="462" t="s">
        <v>1</v>
      </c>
      <c r="O7" s="462" t="s">
        <v>2</v>
      </c>
      <c r="P7" s="462" t="s">
        <v>3</v>
      </c>
      <c r="Q7" s="462" t="s">
        <v>4</v>
      </c>
      <c r="R7" s="498" t="s">
        <v>5</v>
      </c>
      <c r="S7" s="502" t="s">
        <v>6</v>
      </c>
      <c r="T7" s="498" t="s">
        <v>7</v>
      </c>
      <c r="U7" s="505" t="s">
        <v>8</v>
      </c>
      <c r="V7" s="511" t="s">
        <v>9</v>
      </c>
      <c r="W7" s="520" t="s">
        <v>10</v>
      </c>
      <c r="X7" s="532" t="s">
        <v>11</v>
      </c>
      <c r="Y7" s="542" t="s">
        <v>12</v>
      </c>
      <c r="Z7" s="595" t="s">
        <v>1</v>
      </c>
      <c r="AA7" s="595" t="s">
        <v>2</v>
      </c>
      <c r="AB7" s="595" t="s">
        <v>3</v>
      </c>
      <c r="AC7" s="595" t="s">
        <v>4</v>
      </c>
      <c r="AD7" s="595" t="s">
        <v>5</v>
      </c>
      <c r="AE7" s="595" t="s">
        <v>6</v>
      </c>
      <c r="AF7" s="595" t="s">
        <v>7</v>
      </c>
      <c r="AG7" s="595" t="s">
        <v>8</v>
      </c>
      <c r="AH7" s="595" t="s">
        <v>9</v>
      </c>
      <c r="AI7" s="595" t="s">
        <v>282</v>
      </c>
    </row>
    <row r="8" spans="1:35" x14ac:dyDescent="0.25">
      <c r="A8" s="121" t="s">
        <v>13</v>
      </c>
      <c r="B8" s="265">
        <f t="shared" ref="B8:S8" si="0">SUM(B9:B30)</f>
        <v>24273.969999999998</v>
      </c>
      <c r="C8" s="126">
        <f t="shared" si="0"/>
        <v>959.22</v>
      </c>
      <c r="D8" s="126">
        <f t="shared" si="0"/>
        <v>455.88</v>
      </c>
      <c r="E8" s="126">
        <f t="shared" si="0"/>
        <v>46324.74</v>
      </c>
      <c r="F8" s="126">
        <f t="shared" si="0"/>
        <v>81769.049999999988</v>
      </c>
      <c r="G8" s="126">
        <f t="shared" si="0"/>
        <v>35050.379999999997</v>
      </c>
      <c r="H8" s="126">
        <f t="shared" si="0"/>
        <v>1123.24</v>
      </c>
      <c r="I8" s="126">
        <f t="shared" si="0"/>
        <v>16.740000000000002</v>
      </c>
      <c r="J8" s="126">
        <f t="shared" si="0"/>
        <v>0</v>
      </c>
      <c r="K8" s="126">
        <f t="shared" si="0"/>
        <v>11.9</v>
      </c>
      <c r="L8" s="126">
        <f t="shared" si="0"/>
        <v>21170.11</v>
      </c>
      <c r="M8" s="126">
        <f t="shared" si="0"/>
        <v>30649.430000000004</v>
      </c>
      <c r="N8" s="125">
        <f t="shared" si="0"/>
        <v>8307.98</v>
      </c>
      <c r="O8" s="126">
        <f t="shared" si="0"/>
        <v>267.65999999999997</v>
      </c>
      <c r="P8" s="126">
        <f t="shared" si="0"/>
        <v>0</v>
      </c>
      <c r="Q8" s="126">
        <f t="shared" si="0"/>
        <v>4961.53</v>
      </c>
      <c r="R8" s="126">
        <f t="shared" si="0"/>
        <v>39083.840000000004</v>
      </c>
      <c r="S8" s="126">
        <f t="shared" si="0"/>
        <v>21928.330000000005</v>
      </c>
      <c r="T8" s="126">
        <f t="shared" ref="T8:AD8" si="1">SUM(T9:T30)</f>
        <v>7462.3099999999995</v>
      </c>
      <c r="U8" s="126">
        <f t="shared" si="1"/>
        <v>42.980000000000004</v>
      </c>
      <c r="V8" s="126">
        <f t="shared" si="1"/>
        <v>1.24</v>
      </c>
      <c r="W8" s="126">
        <f t="shared" si="1"/>
        <v>168.93999999999997</v>
      </c>
      <c r="X8" s="126">
        <f t="shared" si="1"/>
        <v>21222.570000000003</v>
      </c>
      <c r="Y8" s="126">
        <f t="shared" si="1"/>
        <v>5684.7300000000005</v>
      </c>
      <c r="Z8" s="125">
        <f t="shared" si="1"/>
        <v>68.31</v>
      </c>
      <c r="AA8" s="126">
        <f>SUM(AA9:AA30)</f>
        <v>0</v>
      </c>
      <c r="AB8" s="126">
        <f t="shared" si="1"/>
        <v>0</v>
      </c>
      <c r="AC8" s="126">
        <f>SUM(AC9:AC30)</f>
        <v>0</v>
      </c>
      <c r="AD8" s="126">
        <f t="shared" si="1"/>
        <v>21313.190000000002</v>
      </c>
      <c r="AE8" s="126">
        <f t="shared" ref="AE8" si="2">SUM(AE9:AE30)</f>
        <v>45424.800000000003</v>
      </c>
      <c r="AF8" s="126">
        <v>13148.619999999997</v>
      </c>
      <c r="AG8" s="126">
        <v>1.84</v>
      </c>
      <c r="AH8" s="126">
        <v>0</v>
      </c>
      <c r="AI8" s="127">
        <f>+IFERROR((AH8/V8-1)*100,"-")</f>
        <v>-100</v>
      </c>
    </row>
    <row r="9" spans="1:35" x14ac:dyDescent="0.25">
      <c r="A9" s="122" t="s">
        <v>60</v>
      </c>
      <c r="B9" s="128">
        <v>0</v>
      </c>
      <c r="C9" s="129">
        <v>0</v>
      </c>
      <c r="D9" s="347">
        <v>0</v>
      </c>
      <c r="E9" s="347">
        <v>0</v>
      </c>
      <c r="F9" s="347">
        <v>0</v>
      </c>
      <c r="G9" s="347">
        <v>0</v>
      </c>
      <c r="H9" s="347">
        <v>0</v>
      </c>
      <c r="I9" s="347">
        <v>0</v>
      </c>
      <c r="J9" s="347">
        <v>0</v>
      </c>
      <c r="K9" s="347">
        <v>0</v>
      </c>
      <c r="L9" s="347">
        <v>0</v>
      </c>
      <c r="M9" s="347">
        <v>0</v>
      </c>
      <c r="N9" s="128">
        <v>0</v>
      </c>
      <c r="O9" s="347">
        <v>0</v>
      </c>
      <c r="P9" s="347">
        <v>0</v>
      </c>
      <c r="Q9" s="347">
        <v>0</v>
      </c>
      <c r="R9" s="347">
        <v>0</v>
      </c>
      <c r="S9" s="347">
        <v>0</v>
      </c>
      <c r="T9" s="347">
        <v>0</v>
      </c>
      <c r="U9" s="347">
        <v>0</v>
      </c>
      <c r="V9" s="347">
        <v>0</v>
      </c>
      <c r="W9" s="347">
        <v>0</v>
      </c>
      <c r="X9" s="347">
        <v>0</v>
      </c>
      <c r="Y9" s="347">
        <v>0</v>
      </c>
      <c r="Z9" s="128">
        <v>0</v>
      </c>
      <c r="AA9" s="347">
        <v>0</v>
      </c>
      <c r="AB9" s="347">
        <v>0</v>
      </c>
      <c r="AC9" s="347">
        <v>0</v>
      </c>
      <c r="AD9" s="347">
        <v>0</v>
      </c>
      <c r="AE9" s="347">
        <v>0</v>
      </c>
      <c r="AF9" s="347">
        <v>0</v>
      </c>
      <c r="AG9" s="347">
        <v>0</v>
      </c>
      <c r="AH9" s="347">
        <v>0</v>
      </c>
      <c r="AI9" s="130" t="str">
        <f t="shared" ref="AI9:AI30" si="3">+IFERROR((AH9/V9-1)*100,"-")</f>
        <v>-</v>
      </c>
    </row>
    <row r="10" spans="1:35" x14ac:dyDescent="0.25">
      <c r="A10" s="122" t="s">
        <v>61</v>
      </c>
      <c r="B10" s="128">
        <v>0</v>
      </c>
      <c r="C10" s="129">
        <v>0</v>
      </c>
      <c r="D10" s="347">
        <v>0</v>
      </c>
      <c r="E10" s="347">
        <v>0</v>
      </c>
      <c r="F10" s="347">
        <v>0</v>
      </c>
      <c r="G10" s="347">
        <v>0</v>
      </c>
      <c r="H10" s="347">
        <v>0</v>
      </c>
      <c r="I10" s="347">
        <v>0</v>
      </c>
      <c r="J10" s="347">
        <v>0</v>
      </c>
      <c r="K10" s="347">
        <v>0</v>
      </c>
      <c r="L10" s="347">
        <v>0</v>
      </c>
      <c r="M10" s="347">
        <v>0</v>
      </c>
      <c r="N10" s="128">
        <v>0</v>
      </c>
      <c r="O10" s="347">
        <v>0</v>
      </c>
      <c r="P10" s="347">
        <v>0</v>
      </c>
      <c r="Q10" s="347">
        <v>0</v>
      </c>
      <c r="R10" s="347">
        <v>0</v>
      </c>
      <c r="S10" s="347">
        <v>0</v>
      </c>
      <c r="T10" s="347">
        <v>0</v>
      </c>
      <c r="U10" s="347">
        <v>0</v>
      </c>
      <c r="V10" s="347">
        <v>0</v>
      </c>
      <c r="W10" s="347">
        <v>0</v>
      </c>
      <c r="X10" s="347">
        <v>0</v>
      </c>
      <c r="Y10" s="347">
        <v>0</v>
      </c>
      <c r="Z10" s="128">
        <v>0</v>
      </c>
      <c r="AA10" s="347">
        <v>0</v>
      </c>
      <c r="AB10" s="347">
        <v>0</v>
      </c>
      <c r="AC10" s="347">
        <v>0</v>
      </c>
      <c r="AD10" s="347">
        <v>9.6</v>
      </c>
      <c r="AE10" s="347">
        <v>0</v>
      </c>
      <c r="AF10" s="347">
        <v>0</v>
      </c>
      <c r="AG10" s="347">
        <v>0</v>
      </c>
      <c r="AH10" s="347">
        <v>0</v>
      </c>
      <c r="AI10" s="130" t="str">
        <f t="shared" si="3"/>
        <v>-</v>
      </c>
    </row>
    <row r="11" spans="1:35" x14ac:dyDescent="0.25">
      <c r="A11" s="122" t="s">
        <v>86</v>
      </c>
      <c r="B11" s="128">
        <v>601.52</v>
      </c>
      <c r="C11" s="129">
        <v>0</v>
      </c>
      <c r="D11" s="347">
        <v>0</v>
      </c>
      <c r="E11" s="347">
        <v>2290.63</v>
      </c>
      <c r="F11" s="347">
        <v>2496.52</v>
      </c>
      <c r="G11" s="347">
        <v>1626.48</v>
      </c>
      <c r="H11" s="347">
        <v>0</v>
      </c>
      <c r="I11" s="347">
        <v>0</v>
      </c>
      <c r="J11" s="347">
        <v>0</v>
      </c>
      <c r="K11" s="347">
        <v>0</v>
      </c>
      <c r="L11" s="347">
        <v>371.77</v>
      </c>
      <c r="M11" s="347">
        <v>638.70000000000005</v>
      </c>
      <c r="N11" s="128">
        <v>0</v>
      </c>
      <c r="O11" s="347">
        <v>0</v>
      </c>
      <c r="P11" s="347">
        <v>0</v>
      </c>
      <c r="Q11" s="347">
        <v>34.1</v>
      </c>
      <c r="R11" s="347">
        <v>1154.58</v>
      </c>
      <c r="S11" s="347">
        <v>1862</v>
      </c>
      <c r="T11" s="347">
        <v>2083.04</v>
      </c>
      <c r="U11" s="347">
        <v>0</v>
      </c>
      <c r="V11" s="347">
        <v>0</v>
      </c>
      <c r="W11" s="347">
        <v>0</v>
      </c>
      <c r="X11" s="347">
        <v>87.82</v>
      </c>
      <c r="Y11" s="347">
        <v>15.22</v>
      </c>
      <c r="Z11" s="128">
        <v>3.03</v>
      </c>
      <c r="AA11" s="347">
        <v>0</v>
      </c>
      <c r="AB11" s="347">
        <v>0</v>
      </c>
      <c r="AC11" s="347">
        <v>0</v>
      </c>
      <c r="AD11" s="347">
        <v>0</v>
      </c>
      <c r="AE11" s="347">
        <v>2990.31</v>
      </c>
      <c r="AF11" s="347">
        <v>1910.4</v>
      </c>
      <c r="AG11" s="347">
        <v>0</v>
      </c>
      <c r="AH11" s="593">
        <v>0</v>
      </c>
      <c r="AI11" s="683" t="str">
        <f t="shared" si="3"/>
        <v>-</v>
      </c>
    </row>
    <row r="12" spans="1:35" x14ac:dyDescent="0.25">
      <c r="A12" s="122" t="s">
        <v>87</v>
      </c>
      <c r="B12" s="128">
        <v>9089.34</v>
      </c>
      <c r="C12" s="129">
        <v>0</v>
      </c>
      <c r="D12" s="347">
        <v>0</v>
      </c>
      <c r="E12" s="347">
        <v>9647.86</v>
      </c>
      <c r="F12" s="347">
        <v>15780.88</v>
      </c>
      <c r="G12" s="347">
        <v>3627.99</v>
      </c>
      <c r="H12" s="347">
        <v>0</v>
      </c>
      <c r="I12" s="347">
        <v>0</v>
      </c>
      <c r="J12" s="347">
        <v>0</v>
      </c>
      <c r="K12" s="347">
        <v>0</v>
      </c>
      <c r="L12" s="347">
        <v>6604.27</v>
      </c>
      <c r="M12" s="347">
        <v>8648.1200000000008</v>
      </c>
      <c r="N12" s="128">
        <v>1414.15</v>
      </c>
      <c r="O12" s="347">
        <v>0</v>
      </c>
      <c r="P12" s="347">
        <v>0</v>
      </c>
      <c r="Q12" s="347">
        <v>330.31</v>
      </c>
      <c r="R12" s="347">
        <v>9157.4699999999993</v>
      </c>
      <c r="S12" s="347">
        <v>9584.27</v>
      </c>
      <c r="T12" s="347">
        <v>3661.24</v>
      </c>
      <c r="U12" s="347">
        <v>0</v>
      </c>
      <c r="V12" s="347">
        <v>0</v>
      </c>
      <c r="W12" s="347">
        <v>0</v>
      </c>
      <c r="X12" s="347">
        <v>7020.15</v>
      </c>
      <c r="Y12" s="347">
        <v>1360.63</v>
      </c>
      <c r="Z12" s="128">
        <v>65.28</v>
      </c>
      <c r="AA12" s="347">
        <v>0</v>
      </c>
      <c r="AB12" s="347">
        <v>0</v>
      </c>
      <c r="AC12" s="347">
        <v>0</v>
      </c>
      <c r="AD12" s="347">
        <v>6561.17</v>
      </c>
      <c r="AE12" s="347">
        <v>13869.72</v>
      </c>
      <c r="AF12" s="347">
        <v>5673.82</v>
      </c>
      <c r="AG12" s="347">
        <v>1.84</v>
      </c>
      <c r="AH12" s="347">
        <v>0</v>
      </c>
      <c r="AI12" s="130" t="str">
        <f t="shared" si="3"/>
        <v>-</v>
      </c>
    </row>
    <row r="13" spans="1:35" x14ac:dyDescent="0.25">
      <c r="A13" s="122" t="s">
        <v>62</v>
      </c>
      <c r="B13" s="128">
        <v>1813.79</v>
      </c>
      <c r="C13" s="129">
        <v>0</v>
      </c>
      <c r="D13" s="347">
        <v>0</v>
      </c>
      <c r="E13" s="347">
        <v>1991.13</v>
      </c>
      <c r="F13" s="347">
        <v>4088.7</v>
      </c>
      <c r="G13" s="347">
        <v>1461.63</v>
      </c>
      <c r="H13" s="347">
        <v>0</v>
      </c>
      <c r="I13" s="347">
        <v>0</v>
      </c>
      <c r="J13" s="347">
        <v>0</v>
      </c>
      <c r="K13" s="347">
        <v>0</v>
      </c>
      <c r="L13" s="347">
        <v>1513.8</v>
      </c>
      <c r="M13" s="347">
        <v>1779.7</v>
      </c>
      <c r="N13" s="128">
        <v>36.4</v>
      </c>
      <c r="O13" s="347">
        <v>0</v>
      </c>
      <c r="P13" s="347">
        <v>0</v>
      </c>
      <c r="Q13" s="347">
        <v>200.8</v>
      </c>
      <c r="R13" s="347">
        <v>1807.8</v>
      </c>
      <c r="S13" s="347">
        <v>370</v>
      </c>
      <c r="T13" s="347">
        <v>67.33</v>
      </c>
      <c r="U13" s="347">
        <v>0</v>
      </c>
      <c r="V13" s="347">
        <v>0</v>
      </c>
      <c r="W13" s="347">
        <v>0</v>
      </c>
      <c r="X13" s="347">
        <v>589.66</v>
      </c>
      <c r="Y13" s="347">
        <v>393.97</v>
      </c>
      <c r="Z13" s="128">
        <v>0</v>
      </c>
      <c r="AA13" s="347">
        <v>0</v>
      </c>
      <c r="AB13" s="347">
        <v>0</v>
      </c>
      <c r="AC13" s="347">
        <v>0</v>
      </c>
      <c r="AD13" s="347">
        <v>3764.29</v>
      </c>
      <c r="AE13" s="347">
        <v>5528.84</v>
      </c>
      <c r="AF13" s="347">
        <v>1337.68</v>
      </c>
      <c r="AG13" s="347">
        <v>0</v>
      </c>
      <c r="AH13" s="347">
        <v>0</v>
      </c>
      <c r="AI13" s="130" t="str">
        <f t="shared" si="3"/>
        <v>-</v>
      </c>
    </row>
    <row r="14" spans="1:35" x14ac:dyDescent="0.25">
      <c r="A14" s="122" t="s">
        <v>63</v>
      </c>
      <c r="B14" s="128">
        <v>9071.02</v>
      </c>
      <c r="C14" s="129">
        <v>0</v>
      </c>
      <c r="D14" s="347">
        <v>190.01</v>
      </c>
      <c r="E14" s="347">
        <v>15607.1</v>
      </c>
      <c r="F14" s="347">
        <v>18095.11</v>
      </c>
      <c r="G14" s="347">
        <v>7201.25</v>
      </c>
      <c r="H14" s="347">
        <v>0</v>
      </c>
      <c r="I14" s="347">
        <v>0</v>
      </c>
      <c r="J14" s="347">
        <v>0</v>
      </c>
      <c r="K14" s="347">
        <v>0</v>
      </c>
      <c r="L14" s="347">
        <v>5858.52</v>
      </c>
      <c r="M14" s="347">
        <v>9193.75</v>
      </c>
      <c r="N14" s="128">
        <v>4533.1099999999997</v>
      </c>
      <c r="O14" s="347">
        <v>0</v>
      </c>
      <c r="P14" s="347">
        <v>0</v>
      </c>
      <c r="Q14" s="347">
        <v>1615.74</v>
      </c>
      <c r="R14" s="347">
        <v>10392.549999999999</v>
      </c>
      <c r="S14" s="347">
        <v>4306.99</v>
      </c>
      <c r="T14" s="347">
        <v>1605.59</v>
      </c>
      <c r="U14" s="347">
        <v>27.92</v>
      </c>
      <c r="V14" s="347">
        <v>1.24</v>
      </c>
      <c r="W14" s="347">
        <v>0</v>
      </c>
      <c r="X14" s="347">
        <v>10003.99</v>
      </c>
      <c r="Y14" s="347">
        <v>1247.78</v>
      </c>
      <c r="Z14" s="128">
        <v>0</v>
      </c>
      <c r="AA14" s="347">
        <v>0</v>
      </c>
      <c r="AB14" s="347">
        <v>0</v>
      </c>
      <c r="AC14" s="347">
        <v>0</v>
      </c>
      <c r="AD14" s="347">
        <v>6518.96</v>
      </c>
      <c r="AE14" s="347">
        <v>10036.77</v>
      </c>
      <c r="AF14" s="347">
        <v>1456.74</v>
      </c>
      <c r="AG14" s="347">
        <v>0</v>
      </c>
      <c r="AH14" s="347">
        <v>0</v>
      </c>
      <c r="AI14" s="130">
        <f>+IFERROR((AH14/V14-1)*100,"-")</f>
        <v>-100</v>
      </c>
    </row>
    <row r="15" spans="1:35" x14ac:dyDescent="0.25">
      <c r="A15" s="122" t="s">
        <v>64</v>
      </c>
      <c r="B15" s="128">
        <v>488.14</v>
      </c>
      <c r="C15" s="129">
        <v>0</v>
      </c>
      <c r="D15" s="347">
        <v>0</v>
      </c>
      <c r="E15" s="347">
        <v>985.87</v>
      </c>
      <c r="F15" s="347">
        <v>380.18</v>
      </c>
      <c r="G15" s="347">
        <v>20.78</v>
      </c>
      <c r="H15" s="347">
        <v>0</v>
      </c>
      <c r="I15" s="347">
        <v>0</v>
      </c>
      <c r="J15" s="347">
        <v>0</v>
      </c>
      <c r="K15" s="347">
        <v>0</v>
      </c>
      <c r="L15" s="347">
        <v>527.1</v>
      </c>
      <c r="M15" s="347">
        <v>321.69</v>
      </c>
      <c r="N15" s="128">
        <v>235.84</v>
      </c>
      <c r="O15" s="347">
        <v>0</v>
      </c>
      <c r="P15" s="347">
        <v>0</v>
      </c>
      <c r="Q15" s="347">
        <v>98.18</v>
      </c>
      <c r="R15" s="347">
        <v>102.32</v>
      </c>
      <c r="S15" s="347">
        <v>9.8000000000000007</v>
      </c>
      <c r="T15" s="347">
        <v>32.92</v>
      </c>
      <c r="U15" s="347">
        <v>0</v>
      </c>
      <c r="V15" s="347">
        <v>0</v>
      </c>
      <c r="W15" s="347">
        <v>0</v>
      </c>
      <c r="X15" s="347">
        <v>554.16999999999996</v>
      </c>
      <c r="Y15" s="347">
        <v>43.91</v>
      </c>
      <c r="Z15" s="128">
        <v>0</v>
      </c>
      <c r="AA15" s="347">
        <v>0</v>
      </c>
      <c r="AB15" s="347">
        <v>0</v>
      </c>
      <c r="AC15" s="347">
        <v>0</v>
      </c>
      <c r="AD15" s="347">
        <v>65.16</v>
      </c>
      <c r="AE15" s="347">
        <v>165.54</v>
      </c>
      <c r="AF15" s="347">
        <v>0</v>
      </c>
      <c r="AG15" s="347">
        <v>0</v>
      </c>
      <c r="AH15" s="347">
        <v>0</v>
      </c>
      <c r="AI15" s="130" t="str">
        <f t="shared" si="3"/>
        <v>-</v>
      </c>
    </row>
    <row r="16" spans="1:35" x14ac:dyDescent="0.25">
      <c r="A16" s="122" t="s">
        <v>78</v>
      </c>
      <c r="B16" s="128">
        <v>0</v>
      </c>
      <c r="C16" s="129">
        <v>0</v>
      </c>
      <c r="D16" s="347">
        <v>0</v>
      </c>
      <c r="E16" s="347">
        <v>0</v>
      </c>
      <c r="F16" s="347">
        <v>0</v>
      </c>
      <c r="G16" s="347">
        <v>0</v>
      </c>
      <c r="H16" s="347">
        <v>0</v>
      </c>
      <c r="I16" s="347">
        <v>0</v>
      </c>
      <c r="J16" s="347">
        <v>0</v>
      </c>
      <c r="K16" s="347">
        <v>0</v>
      </c>
      <c r="L16" s="347">
        <v>0</v>
      </c>
      <c r="M16" s="347">
        <v>0</v>
      </c>
      <c r="N16" s="128">
        <v>0</v>
      </c>
      <c r="O16" s="347">
        <v>0</v>
      </c>
      <c r="P16" s="347">
        <v>0</v>
      </c>
      <c r="Q16" s="347">
        <v>0</v>
      </c>
      <c r="R16" s="347">
        <v>0</v>
      </c>
      <c r="S16" s="347">
        <v>0</v>
      </c>
      <c r="T16" s="347">
        <v>0</v>
      </c>
      <c r="U16" s="347">
        <v>0</v>
      </c>
      <c r="V16" s="347">
        <v>0</v>
      </c>
      <c r="W16" s="347">
        <v>0</v>
      </c>
      <c r="X16" s="347">
        <v>0</v>
      </c>
      <c r="Y16" s="347">
        <v>0</v>
      </c>
      <c r="Z16" s="128">
        <v>0</v>
      </c>
      <c r="AA16" s="347">
        <v>0</v>
      </c>
      <c r="AB16" s="347">
        <v>0</v>
      </c>
      <c r="AC16" s="347">
        <v>0</v>
      </c>
      <c r="AD16" s="347">
        <v>0</v>
      </c>
      <c r="AE16" s="347">
        <v>0</v>
      </c>
      <c r="AF16" s="347">
        <v>0</v>
      </c>
      <c r="AG16" s="347">
        <v>0</v>
      </c>
      <c r="AH16" s="347">
        <v>0</v>
      </c>
      <c r="AI16" s="130" t="str">
        <f t="shared" si="3"/>
        <v>-</v>
      </c>
    </row>
    <row r="17" spans="1:35" x14ac:dyDescent="0.25">
      <c r="A17" s="122" t="s">
        <v>65</v>
      </c>
      <c r="B17" s="128">
        <v>1272.0999999999999</v>
      </c>
      <c r="C17" s="129">
        <v>0</v>
      </c>
      <c r="D17" s="347">
        <v>0</v>
      </c>
      <c r="E17" s="347">
        <v>3309.54</v>
      </c>
      <c r="F17" s="347">
        <v>5749.28</v>
      </c>
      <c r="G17" s="347">
        <v>403.28</v>
      </c>
      <c r="H17" s="347">
        <v>0</v>
      </c>
      <c r="I17" s="347">
        <v>0</v>
      </c>
      <c r="J17" s="347">
        <v>0</v>
      </c>
      <c r="K17" s="347">
        <v>0</v>
      </c>
      <c r="L17" s="347">
        <v>1113.17</v>
      </c>
      <c r="M17" s="347">
        <v>1833.6</v>
      </c>
      <c r="N17" s="128">
        <v>16</v>
      </c>
      <c r="O17" s="347">
        <v>0</v>
      </c>
      <c r="P17" s="347">
        <v>0</v>
      </c>
      <c r="Q17" s="347">
        <v>615.55999999999995</v>
      </c>
      <c r="R17" s="347">
        <v>1984.89</v>
      </c>
      <c r="S17" s="347">
        <v>21.84</v>
      </c>
      <c r="T17" s="347">
        <v>0</v>
      </c>
      <c r="U17" s="347">
        <v>0</v>
      </c>
      <c r="V17" s="347">
        <v>0</v>
      </c>
      <c r="W17" s="347">
        <v>0</v>
      </c>
      <c r="X17" s="347">
        <v>993.02</v>
      </c>
      <c r="Y17" s="347">
        <v>674.24</v>
      </c>
      <c r="Z17" s="128">
        <v>0</v>
      </c>
      <c r="AA17" s="347">
        <v>0</v>
      </c>
      <c r="AB17" s="347">
        <v>0</v>
      </c>
      <c r="AC17" s="347">
        <v>0</v>
      </c>
      <c r="AD17" s="347">
        <v>563.5</v>
      </c>
      <c r="AE17" s="347">
        <v>1175.93</v>
      </c>
      <c r="AF17" s="347">
        <v>170.57</v>
      </c>
      <c r="AG17" s="347">
        <v>0</v>
      </c>
      <c r="AH17" s="347">
        <v>0</v>
      </c>
      <c r="AI17" s="130" t="str">
        <f t="shared" si="3"/>
        <v>-</v>
      </c>
    </row>
    <row r="18" spans="1:35" x14ac:dyDescent="0.25">
      <c r="A18" s="122" t="s">
        <v>89</v>
      </c>
      <c r="B18" s="128">
        <v>724.01</v>
      </c>
      <c r="C18" s="129">
        <v>0</v>
      </c>
      <c r="D18" s="347">
        <v>0</v>
      </c>
      <c r="E18" s="347">
        <v>2257.15</v>
      </c>
      <c r="F18" s="347">
        <v>4919.1400000000003</v>
      </c>
      <c r="G18" s="347">
        <v>499.97</v>
      </c>
      <c r="H18" s="347">
        <v>0</v>
      </c>
      <c r="I18" s="347">
        <v>0</v>
      </c>
      <c r="J18" s="347">
        <v>0</v>
      </c>
      <c r="K18" s="347">
        <v>0</v>
      </c>
      <c r="L18" s="347">
        <v>1006.12</v>
      </c>
      <c r="M18" s="347">
        <v>1728.27</v>
      </c>
      <c r="N18" s="128">
        <v>21.81</v>
      </c>
      <c r="O18" s="347">
        <v>0</v>
      </c>
      <c r="P18" s="347">
        <v>0</v>
      </c>
      <c r="Q18" s="347">
        <v>466.56</v>
      </c>
      <c r="R18" s="347">
        <v>883.33</v>
      </c>
      <c r="S18" s="347">
        <v>0</v>
      </c>
      <c r="T18" s="347">
        <v>9.44</v>
      </c>
      <c r="U18" s="347">
        <v>0</v>
      </c>
      <c r="V18" s="347">
        <v>0</v>
      </c>
      <c r="W18" s="347">
        <v>0</v>
      </c>
      <c r="X18" s="347">
        <v>732.47</v>
      </c>
      <c r="Y18" s="347">
        <v>294.60000000000002</v>
      </c>
      <c r="Z18" s="128">
        <v>0</v>
      </c>
      <c r="AA18" s="347">
        <v>0</v>
      </c>
      <c r="AB18" s="347">
        <v>0</v>
      </c>
      <c r="AC18" s="347">
        <v>0</v>
      </c>
      <c r="AD18" s="347">
        <v>498.61</v>
      </c>
      <c r="AE18" s="347">
        <v>2777.95</v>
      </c>
      <c r="AF18" s="347">
        <v>875.48</v>
      </c>
      <c r="AG18" s="347">
        <v>0</v>
      </c>
      <c r="AH18" s="347">
        <v>0</v>
      </c>
      <c r="AI18" s="130" t="str">
        <f t="shared" si="3"/>
        <v>-</v>
      </c>
    </row>
    <row r="19" spans="1:35" x14ac:dyDescent="0.25">
      <c r="A19" s="122" t="s">
        <v>79</v>
      </c>
      <c r="B19" s="128">
        <v>398.98</v>
      </c>
      <c r="C19" s="129">
        <v>0</v>
      </c>
      <c r="D19" s="347">
        <v>0</v>
      </c>
      <c r="E19" s="347">
        <v>393.24</v>
      </c>
      <c r="F19" s="347">
        <v>3039.19</v>
      </c>
      <c r="G19" s="347">
        <v>8731.2000000000007</v>
      </c>
      <c r="H19" s="347">
        <v>0</v>
      </c>
      <c r="I19" s="347">
        <v>0</v>
      </c>
      <c r="J19" s="347">
        <v>0</v>
      </c>
      <c r="K19" s="347">
        <v>0</v>
      </c>
      <c r="L19" s="347">
        <v>278.20999999999998</v>
      </c>
      <c r="M19" s="347">
        <v>193.49</v>
      </c>
      <c r="N19" s="128">
        <v>18.579999999999998</v>
      </c>
      <c r="O19" s="347">
        <v>0</v>
      </c>
      <c r="P19" s="347">
        <v>0</v>
      </c>
      <c r="Q19" s="347">
        <v>197.46</v>
      </c>
      <c r="R19" s="347">
        <v>1217.72</v>
      </c>
      <c r="S19" s="347">
        <v>14.28</v>
      </c>
      <c r="T19" s="347">
        <v>0</v>
      </c>
      <c r="U19" s="347">
        <v>0</v>
      </c>
      <c r="V19" s="347">
        <v>0</v>
      </c>
      <c r="W19" s="347">
        <v>0</v>
      </c>
      <c r="X19" s="347">
        <v>436.74</v>
      </c>
      <c r="Y19" s="347">
        <v>365.94</v>
      </c>
      <c r="Z19" s="128">
        <v>0</v>
      </c>
      <c r="AA19" s="347">
        <v>0</v>
      </c>
      <c r="AB19" s="347">
        <v>0</v>
      </c>
      <c r="AC19" s="347">
        <v>0</v>
      </c>
      <c r="AD19" s="347">
        <v>693.54</v>
      </c>
      <c r="AE19" s="347">
        <v>1464.44</v>
      </c>
      <c r="AF19" s="347">
        <v>401.49</v>
      </c>
      <c r="AG19" s="347">
        <v>0</v>
      </c>
      <c r="AH19" s="347">
        <v>0</v>
      </c>
      <c r="AI19" s="130" t="str">
        <f t="shared" si="3"/>
        <v>-</v>
      </c>
    </row>
    <row r="20" spans="1:35" x14ac:dyDescent="0.25">
      <c r="A20" s="122" t="s">
        <v>66</v>
      </c>
      <c r="B20" s="128">
        <v>0</v>
      </c>
      <c r="C20" s="129">
        <v>0</v>
      </c>
      <c r="D20" s="347">
        <v>0</v>
      </c>
      <c r="E20" s="347">
        <v>0</v>
      </c>
      <c r="F20" s="347">
        <v>0</v>
      </c>
      <c r="G20" s="347">
        <v>0</v>
      </c>
      <c r="H20" s="347">
        <v>0</v>
      </c>
      <c r="I20" s="347">
        <v>0</v>
      </c>
      <c r="J20" s="347">
        <v>0</v>
      </c>
      <c r="K20" s="347">
        <v>0</v>
      </c>
      <c r="L20" s="347">
        <v>0</v>
      </c>
      <c r="M20" s="347">
        <v>0</v>
      </c>
      <c r="N20" s="128">
        <v>0</v>
      </c>
      <c r="O20" s="347">
        <v>0</v>
      </c>
      <c r="P20" s="347">
        <v>0</v>
      </c>
      <c r="Q20" s="347">
        <v>0</v>
      </c>
      <c r="R20" s="347">
        <v>0</v>
      </c>
      <c r="S20" s="347">
        <v>0</v>
      </c>
      <c r="T20" s="347">
        <v>0</v>
      </c>
      <c r="U20" s="347">
        <v>0</v>
      </c>
      <c r="V20" s="347">
        <v>0</v>
      </c>
      <c r="W20" s="347">
        <v>0</v>
      </c>
      <c r="X20" s="347">
        <v>0</v>
      </c>
      <c r="Y20" s="347">
        <v>0</v>
      </c>
      <c r="Z20" s="128">
        <v>0</v>
      </c>
      <c r="AA20" s="347">
        <v>0</v>
      </c>
      <c r="AB20" s="347">
        <v>0</v>
      </c>
      <c r="AC20" s="347">
        <v>0</v>
      </c>
      <c r="AD20" s="347">
        <v>0</v>
      </c>
      <c r="AE20" s="347">
        <v>0</v>
      </c>
      <c r="AF20" s="347">
        <v>0</v>
      </c>
      <c r="AG20" s="347">
        <v>0</v>
      </c>
      <c r="AH20" s="347">
        <v>0</v>
      </c>
      <c r="AI20" s="130" t="str">
        <f t="shared" si="3"/>
        <v>-</v>
      </c>
    </row>
    <row r="21" spans="1:35" x14ac:dyDescent="0.25">
      <c r="A21" s="122" t="s">
        <v>67</v>
      </c>
      <c r="B21" s="128">
        <v>531.21</v>
      </c>
      <c r="C21" s="35">
        <v>0</v>
      </c>
      <c r="D21" s="35">
        <v>0</v>
      </c>
      <c r="E21" s="35">
        <v>2923.98</v>
      </c>
      <c r="F21" s="35">
        <v>13453.68</v>
      </c>
      <c r="G21" s="35">
        <v>2212.87</v>
      </c>
      <c r="H21" s="35">
        <v>0</v>
      </c>
      <c r="I21" s="35">
        <v>0</v>
      </c>
      <c r="J21" s="35">
        <v>0</v>
      </c>
      <c r="K21" s="35">
        <v>0</v>
      </c>
      <c r="L21" s="35">
        <v>1139.67</v>
      </c>
      <c r="M21" s="35">
        <v>2274.54</v>
      </c>
      <c r="N21" s="140">
        <v>93.3</v>
      </c>
      <c r="O21" s="35">
        <v>0</v>
      </c>
      <c r="P21" s="347">
        <v>0</v>
      </c>
      <c r="Q21" s="347">
        <v>389.61</v>
      </c>
      <c r="R21" s="347">
        <v>2946.66</v>
      </c>
      <c r="S21" s="347">
        <v>248.34</v>
      </c>
      <c r="T21" s="347">
        <v>0</v>
      </c>
      <c r="U21" s="347">
        <v>0</v>
      </c>
      <c r="V21" s="347">
        <v>0</v>
      </c>
      <c r="W21" s="347">
        <v>0</v>
      </c>
      <c r="X21" s="347">
        <v>316.70999999999998</v>
      </c>
      <c r="Y21" s="347">
        <v>780.18</v>
      </c>
      <c r="Z21" s="128">
        <v>0</v>
      </c>
      <c r="AA21" s="347">
        <v>0</v>
      </c>
      <c r="AB21" s="347">
        <v>0</v>
      </c>
      <c r="AC21" s="347">
        <v>0</v>
      </c>
      <c r="AD21" s="347">
        <v>271.26</v>
      </c>
      <c r="AE21" s="347">
        <v>1932.99</v>
      </c>
      <c r="AF21" s="347">
        <v>589.47</v>
      </c>
      <c r="AG21" s="347">
        <v>0</v>
      </c>
      <c r="AH21" s="347">
        <v>0</v>
      </c>
      <c r="AI21" s="130" t="str">
        <f t="shared" si="3"/>
        <v>-</v>
      </c>
    </row>
    <row r="22" spans="1:35" x14ac:dyDescent="0.25">
      <c r="A22" s="122" t="s">
        <v>68</v>
      </c>
      <c r="B22" s="128">
        <v>198.87</v>
      </c>
      <c r="C22" s="35">
        <v>0</v>
      </c>
      <c r="D22" s="35">
        <v>2.0099999999999998</v>
      </c>
      <c r="E22" s="35">
        <v>3234.92</v>
      </c>
      <c r="F22" s="35">
        <v>7545.63</v>
      </c>
      <c r="G22" s="35">
        <v>2104.86</v>
      </c>
      <c r="H22" s="35">
        <v>159.94</v>
      </c>
      <c r="I22" s="35">
        <v>0</v>
      </c>
      <c r="J22" s="35">
        <v>0</v>
      </c>
      <c r="K22" s="35">
        <v>0</v>
      </c>
      <c r="L22" s="35">
        <v>430.29</v>
      </c>
      <c r="M22" s="35">
        <v>2361.91</v>
      </c>
      <c r="N22" s="140">
        <v>413.11</v>
      </c>
      <c r="O22" s="35">
        <v>0</v>
      </c>
      <c r="P22" s="347">
        <v>0</v>
      </c>
      <c r="Q22" s="347">
        <v>579.88</v>
      </c>
      <c r="R22" s="347">
        <v>4687.93</v>
      </c>
      <c r="S22" s="347">
        <v>820.36</v>
      </c>
      <c r="T22" s="347">
        <v>2.75</v>
      </c>
      <c r="U22" s="347">
        <v>0.3</v>
      </c>
      <c r="V22" s="347">
        <v>0</v>
      </c>
      <c r="W22" s="347">
        <v>148.13999999999999</v>
      </c>
      <c r="X22" s="347">
        <v>365.97</v>
      </c>
      <c r="Y22" s="347">
        <v>450.42</v>
      </c>
      <c r="Z22" s="128">
        <v>0</v>
      </c>
      <c r="AA22" s="347">
        <v>0</v>
      </c>
      <c r="AB22" s="347">
        <v>0</v>
      </c>
      <c r="AC22" s="347">
        <v>0</v>
      </c>
      <c r="AD22" s="347">
        <v>1728.49</v>
      </c>
      <c r="AE22" s="347">
        <v>4527.59</v>
      </c>
      <c r="AF22" s="347">
        <v>666.91</v>
      </c>
      <c r="AG22" s="347">
        <v>0</v>
      </c>
      <c r="AH22" s="347">
        <v>0</v>
      </c>
      <c r="AI22" s="130" t="str">
        <f t="shared" si="3"/>
        <v>-</v>
      </c>
    </row>
    <row r="23" spans="1:35" x14ac:dyDescent="0.25">
      <c r="A23" s="123" t="s">
        <v>81</v>
      </c>
      <c r="B23" s="128">
        <v>0</v>
      </c>
      <c r="C23" s="35">
        <v>0</v>
      </c>
      <c r="D23" s="35">
        <v>0</v>
      </c>
      <c r="E23" s="35">
        <v>1142.8499999999999</v>
      </c>
      <c r="F23" s="35">
        <v>2438.73</v>
      </c>
      <c r="G23" s="35">
        <v>2368.0700000000002</v>
      </c>
      <c r="H23" s="35">
        <v>0</v>
      </c>
      <c r="I23" s="35">
        <v>0</v>
      </c>
      <c r="J23" s="35">
        <v>0</v>
      </c>
      <c r="K23" s="35">
        <v>0</v>
      </c>
      <c r="L23" s="35">
        <v>667.04</v>
      </c>
      <c r="M23" s="35">
        <v>502.71</v>
      </c>
      <c r="N23" s="140">
        <v>31.2</v>
      </c>
      <c r="O23" s="35">
        <v>0</v>
      </c>
      <c r="P23" s="347">
        <v>0</v>
      </c>
      <c r="Q23" s="347">
        <v>121.43</v>
      </c>
      <c r="R23" s="347">
        <v>1938.62</v>
      </c>
      <c r="S23" s="347">
        <v>1233.5899999999999</v>
      </c>
      <c r="T23" s="347">
        <v>0</v>
      </c>
      <c r="U23" s="347">
        <v>0</v>
      </c>
      <c r="V23" s="347">
        <v>0</v>
      </c>
      <c r="W23" s="347">
        <v>0</v>
      </c>
      <c r="X23" s="347">
        <v>44.54</v>
      </c>
      <c r="Y23" s="347">
        <v>43.84</v>
      </c>
      <c r="Z23" s="128">
        <v>0</v>
      </c>
      <c r="AA23" s="347">
        <v>0</v>
      </c>
      <c r="AB23" s="347">
        <v>0</v>
      </c>
      <c r="AC23" s="347">
        <v>0</v>
      </c>
      <c r="AD23" s="347">
        <v>487.93</v>
      </c>
      <c r="AE23" s="347">
        <v>644.58000000000004</v>
      </c>
      <c r="AF23" s="347">
        <v>63.75</v>
      </c>
      <c r="AG23" s="347">
        <v>0</v>
      </c>
      <c r="AH23" s="347">
        <v>0</v>
      </c>
      <c r="AI23" s="130" t="str">
        <f t="shared" si="3"/>
        <v>-</v>
      </c>
    </row>
    <row r="24" spans="1:35" x14ac:dyDescent="0.25">
      <c r="A24" s="123" t="s">
        <v>69</v>
      </c>
      <c r="B24" s="128">
        <v>0</v>
      </c>
      <c r="C24" s="35">
        <v>0</v>
      </c>
      <c r="D24" s="35">
        <v>0</v>
      </c>
      <c r="E24" s="35">
        <v>2499.35</v>
      </c>
      <c r="F24" s="35">
        <v>3691.37</v>
      </c>
      <c r="G24" s="35">
        <v>3485.72</v>
      </c>
      <c r="H24" s="35">
        <v>0</v>
      </c>
      <c r="I24" s="35">
        <v>4.78</v>
      </c>
      <c r="J24" s="35">
        <v>0</v>
      </c>
      <c r="K24" s="35">
        <v>0</v>
      </c>
      <c r="L24" s="35">
        <v>1607.47</v>
      </c>
      <c r="M24" s="35">
        <v>1172.95</v>
      </c>
      <c r="N24" s="140">
        <v>134.06</v>
      </c>
      <c r="O24" s="35">
        <v>0</v>
      </c>
      <c r="P24" s="347">
        <v>0</v>
      </c>
      <c r="Q24" s="347">
        <v>311.89999999999998</v>
      </c>
      <c r="R24" s="347">
        <v>2809.97</v>
      </c>
      <c r="S24" s="347">
        <v>2721.15</v>
      </c>
      <c r="T24" s="347">
        <v>0</v>
      </c>
      <c r="U24" s="347">
        <v>0</v>
      </c>
      <c r="V24" s="347">
        <v>0</v>
      </c>
      <c r="W24" s="347">
        <v>7.2</v>
      </c>
      <c r="X24" s="347">
        <v>77.33</v>
      </c>
      <c r="Y24" s="347">
        <v>14</v>
      </c>
      <c r="Z24" s="128">
        <v>0</v>
      </c>
      <c r="AA24" s="347">
        <v>0</v>
      </c>
      <c r="AB24" s="347">
        <v>0</v>
      </c>
      <c r="AC24" s="347">
        <v>0</v>
      </c>
      <c r="AD24" s="347">
        <v>150.68</v>
      </c>
      <c r="AE24" s="347">
        <v>310.14</v>
      </c>
      <c r="AF24" s="347">
        <v>2.31</v>
      </c>
      <c r="AG24" s="347">
        <v>0</v>
      </c>
      <c r="AH24" s="347">
        <v>0</v>
      </c>
      <c r="AI24" s="130" t="str">
        <f t="shared" si="3"/>
        <v>-</v>
      </c>
    </row>
    <row r="25" spans="1:35" x14ac:dyDescent="0.25">
      <c r="A25" s="123" t="s">
        <v>82</v>
      </c>
      <c r="B25" s="128">
        <v>11.94</v>
      </c>
      <c r="C25" s="129">
        <v>55.44</v>
      </c>
      <c r="D25" s="347">
        <v>0</v>
      </c>
      <c r="E25" s="347">
        <v>0</v>
      </c>
      <c r="F25" s="347">
        <v>0</v>
      </c>
      <c r="G25" s="347">
        <v>61.57</v>
      </c>
      <c r="H25" s="347">
        <v>33.96</v>
      </c>
      <c r="I25" s="347">
        <v>0</v>
      </c>
      <c r="J25" s="347">
        <v>0</v>
      </c>
      <c r="K25" s="347">
        <v>0</v>
      </c>
      <c r="L25" s="347">
        <v>0</v>
      </c>
      <c r="M25" s="347">
        <v>0</v>
      </c>
      <c r="N25" s="128">
        <v>458.95</v>
      </c>
      <c r="O25" s="347">
        <v>43.26</v>
      </c>
      <c r="P25" s="347">
        <v>0</v>
      </c>
      <c r="Q25" s="347">
        <v>0</v>
      </c>
      <c r="R25" s="347">
        <v>0</v>
      </c>
      <c r="S25" s="347">
        <v>52.43</v>
      </c>
      <c r="T25" s="347">
        <v>0</v>
      </c>
      <c r="U25" s="347">
        <v>8.6199999999999992</v>
      </c>
      <c r="V25" s="347">
        <v>0</v>
      </c>
      <c r="W25" s="347">
        <v>0</v>
      </c>
      <c r="X25" s="347">
        <v>0</v>
      </c>
      <c r="Y25" s="347">
        <v>0</v>
      </c>
      <c r="Z25" s="128">
        <v>0</v>
      </c>
      <c r="AA25" s="347">
        <v>0</v>
      </c>
      <c r="AB25" s="347">
        <v>0</v>
      </c>
      <c r="AC25" s="347">
        <v>0</v>
      </c>
      <c r="AD25" s="347">
        <v>0</v>
      </c>
      <c r="AE25" s="347">
        <v>0</v>
      </c>
      <c r="AF25" s="347">
        <v>0</v>
      </c>
      <c r="AG25" s="347">
        <v>0</v>
      </c>
      <c r="AH25" s="347">
        <v>0</v>
      </c>
      <c r="AI25" s="130" t="str">
        <f t="shared" si="3"/>
        <v>-</v>
      </c>
    </row>
    <row r="26" spans="1:35" x14ac:dyDescent="0.25">
      <c r="A26" s="122" t="s">
        <v>91</v>
      </c>
      <c r="B26" s="128">
        <v>12</v>
      </c>
      <c r="C26" s="129">
        <v>161.72999999999999</v>
      </c>
      <c r="D26" s="347">
        <v>1.2</v>
      </c>
      <c r="E26" s="347">
        <v>0</v>
      </c>
      <c r="F26" s="347">
        <v>0</v>
      </c>
      <c r="G26" s="347">
        <v>0</v>
      </c>
      <c r="H26" s="347">
        <v>221.58</v>
      </c>
      <c r="I26" s="347">
        <v>0.6</v>
      </c>
      <c r="J26" s="347">
        <v>0</v>
      </c>
      <c r="K26" s="347">
        <v>0</v>
      </c>
      <c r="L26" s="347">
        <v>0</v>
      </c>
      <c r="M26" s="347">
        <v>0</v>
      </c>
      <c r="N26" s="128">
        <v>255.45</v>
      </c>
      <c r="O26" s="347">
        <v>26.49</v>
      </c>
      <c r="P26" s="347">
        <v>0</v>
      </c>
      <c r="Q26" s="347">
        <v>0</v>
      </c>
      <c r="R26" s="347">
        <v>0</v>
      </c>
      <c r="S26" s="347">
        <v>34.6</v>
      </c>
      <c r="T26" s="347">
        <v>0</v>
      </c>
      <c r="U26" s="347">
        <v>0.1</v>
      </c>
      <c r="V26" s="347">
        <v>0</v>
      </c>
      <c r="W26" s="347">
        <v>0</v>
      </c>
      <c r="X26" s="347">
        <v>0</v>
      </c>
      <c r="Y26" s="347">
        <v>0</v>
      </c>
      <c r="Z26" s="128">
        <v>0</v>
      </c>
      <c r="AA26" s="347">
        <v>0</v>
      </c>
      <c r="AB26" s="347">
        <v>0</v>
      </c>
      <c r="AC26" s="347">
        <v>0</v>
      </c>
      <c r="AD26" s="347">
        <v>0</v>
      </c>
      <c r="AE26" s="347">
        <v>0</v>
      </c>
      <c r="AF26" s="347">
        <v>0</v>
      </c>
      <c r="AG26" s="347">
        <v>0</v>
      </c>
      <c r="AH26" s="347">
        <v>0</v>
      </c>
      <c r="AI26" s="130" t="str">
        <f t="shared" si="3"/>
        <v>-</v>
      </c>
    </row>
    <row r="27" spans="1:35" x14ac:dyDescent="0.25">
      <c r="A27" s="122" t="s">
        <v>83</v>
      </c>
      <c r="B27" s="128">
        <v>26.61</v>
      </c>
      <c r="C27" s="129">
        <v>77</v>
      </c>
      <c r="D27" s="347">
        <v>8.1199999999999992</v>
      </c>
      <c r="E27" s="347">
        <v>0</v>
      </c>
      <c r="F27" s="347">
        <v>0</v>
      </c>
      <c r="G27" s="347">
        <v>465.01</v>
      </c>
      <c r="H27" s="347">
        <v>255.91</v>
      </c>
      <c r="I27" s="347">
        <v>3.46</v>
      </c>
      <c r="J27" s="347">
        <v>0</v>
      </c>
      <c r="K27" s="347">
        <v>0</v>
      </c>
      <c r="L27" s="347">
        <v>0</v>
      </c>
      <c r="M27" s="347">
        <v>0</v>
      </c>
      <c r="N27" s="128">
        <v>263.37</v>
      </c>
      <c r="O27" s="347">
        <v>71.83</v>
      </c>
      <c r="P27" s="347">
        <v>0</v>
      </c>
      <c r="Q27" s="347">
        <v>0</v>
      </c>
      <c r="R27" s="347">
        <v>0</v>
      </c>
      <c r="S27" s="347">
        <v>93.86</v>
      </c>
      <c r="T27" s="347">
        <v>0</v>
      </c>
      <c r="U27" s="347">
        <v>0</v>
      </c>
      <c r="V27" s="347">
        <v>0</v>
      </c>
      <c r="W27" s="347">
        <v>13.6</v>
      </c>
      <c r="X27" s="347">
        <v>0</v>
      </c>
      <c r="Y27" s="347">
        <v>0</v>
      </c>
      <c r="Z27" s="128">
        <v>0</v>
      </c>
      <c r="AA27" s="347">
        <v>0</v>
      </c>
      <c r="AB27" s="347">
        <v>0</v>
      </c>
      <c r="AC27" s="347">
        <v>0</v>
      </c>
      <c r="AD27" s="347">
        <v>0</v>
      </c>
      <c r="AE27" s="347">
        <v>0</v>
      </c>
      <c r="AF27" s="347">
        <v>0</v>
      </c>
      <c r="AG27" s="347">
        <v>0</v>
      </c>
      <c r="AH27" s="347">
        <v>0</v>
      </c>
      <c r="AI27" s="130" t="str">
        <f t="shared" si="3"/>
        <v>-</v>
      </c>
    </row>
    <row r="28" spans="1:35" x14ac:dyDescent="0.25">
      <c r="A28" s="122" t="s">
        <v>92</v>
      </c>
      <c r="B28" s="128">
        <v>0</v>
      </c>
      <c r="C28" s="129">
        <v>50.4</v>
      </c>
      <c r="D28" s="347">
        <v>0</v>
      </c>
      <c r="E28" s="347">
        <v>0</v>
      </c>
      <c r="F28" s="347">
        <v>0</v>
      </c>
      <c r="G28" s="347">
        <v>194.2</v>
      </c>
      <c r="H28" s="347">
        <v>135</v>
      </c>
      <c r="I28" s="347">
        <v>0.5</v>
      </c>
      <c r="J28" s="347">
        <v>0</v>
      </c>
      <c r="K28" s="347">
        <v>0</v>
      </c>
      <c r="L28" s="347">
        <v>0</v>
      </c>
      <c r="M28" s="347">
        <v>0</v>
      </c>
      <c r="N28" s="128">
        <v>209.3</v>
      </c>
      <c r="O28" s="347">
        <v>52.3</v>
      </c>
      <c r="P28" s="347">
        <v>0</v>
      </c>
      <c r="Q28" s="347">
        <v>0</v>
      </c>
      <c r="R28" s="347">
        <v>0</v>
      </c>
      <c r="S28" s="347">
        <v>122</v>
      </c>
      <c r="T28" s="347">
        <v>0</v>
      </c>
      <c r="U28" s="347">
        <v>0</v>
      </c>
      <c r="V28" s="347">
        <v>0</v>
      </c>
      <c r="W28" s="347">
        <v>0</v>
      </c>
      <c r="X28" s="347">
        <v>0</v>
      </c>
      <c r="Y28" s="347">
        <v>0</v>
      </c>
      <c r="Z28" s="128">
        <v>0</v>
      </c>
      <c r="AA28" s="347">
        <v>0</v>
      </c>
      <c r="AB28" s="347">
        <v>0</v>
      </c>
      <c r="AC28" s="347">
        <v>0</v>
      </c>
      <c r="AD28" s="347">
        <v>0</v>
      </c>
      <c r="AE28" s="347">
        <v>0</v>
      </c>
      <c r="AF28" s="347">
        <v>0</v>
      </c>
      <c r="AG28" s="347">
        <v>0</v>
      </c>
      <c r="AH28" s="347">
        <v>0</v>
      </c>
      <c r="AI28" s="130" t="str">
        <f t="shared" si="3"/>
        <v>-</v>
      </c>
    </row>
    <row r="29" spans="1:35" x14ac:dyDescent="0.25">
      <c r="A29" s="122" t="s">
        <v>227</v>
      </c>
      <c r="B29" s="128">
        <v>10.24</v>
      </c>
      <c r="C29" s="129">
        <v>275.68</v>
      </c>
      <c r="D29" s="347">
        <v>141.16</v>
      </c>
      <c r="E29" s="347">
        <v>25.12</v>
      </c>
      <c r="F29" s="347">
        <v>90.64</v>
      </c>
      <c r="G29" s="347">
        <v>447</v>
      </c>
      <c r="H29" s="347">
        <v>231.76</v>
      </c>
      <c r="I29" s="347">
        <v>7.4</v>
      </c>
      <c r="J29" s="347">
        <v>0</v>
      </c>
      <c r="K29" s="347">
        <v>11.9</v>
      </c>
      <c r="L29" s="347">
        <v>52.68</v>
      </c>
      <c r="M29" s="347">
        <v>0</v>
      </c>
      <c r="N29" s="128">
        <v>173.35</v>
      </c>
      <c r="O29" s="347">
        <v>73.78</v>
      </c>
      <c r="P29" s="347">
        <v>0</v>
      </c>
      <c r="Q29" s="347">
        <v>0</v>
      </c>
      <c r="R29" s="347">
        <v>0</v>
      </c>
      <c r="S29" s="347">
        <v>255.83</v>
      </c>
      <c r="T29" s="347">
        <v>0</v>
      </c>
      <c r="U29" s="347">
        <v>6.04</v>
      </c>
      <c r="V29" s="347">
        <v>0</v>
      </c>
      <c r="W29" s="347">
        <v>0</v>
      </c>
      <c r="X29" s="347">
        <v>0</v>
      </c>
      <c r="Y29" s="347">
        <v>0</v>
      </c>
      <c r="Z29" s="128">
        <v>0</v>
      </c>
      <c r="AA29" s="347">
        <v>0</v>
      </c>
      <c r="AB29" s="347">
        <v>0</v>
      </c>
      <c r="AC29" s="347">
        <v>0</v>
      </c>
      <c r="AD29" s="347">
        <v>0</v>
      </c>
      <c r="AE29" s="347">
        <v>0</v>
      </c>
      <c r="AF29" s="347">
        <v>0</v>
      </c>
      <c r="AG29" s="347">
        <v>0</v>
      </c>
      <c r="AH29" s="347">
        <v>0</v>
      </c>
      <c r="AI29" s="130" t="str">
        <f t="shared" si="3"/>
        <v>-</v>
      </c>
    </row>
    <row r="30" spans="1:35" x14ac:dyDescent="0.25">
      <c r="A30" s="124" t="s">
        <v>70</v>
      </c>
      <c r="B30" s="132">
        <v>24.2</v>
      </c>
      <c r="C30" s="133">
        <v>338.97</v>
      </c>
      <c r="D30" s="133">
        <v>113.38</v>
      </c>
      <c r="E30" s="133">
        <v>16</v>
      </c>
      <c r="F30" s="133">
        <v>0</v>
      </c>
      <c r="G30" s="133">
        <v>138.5</v>
      </c>
      <c r="H30" s="133">
        <v>85.09</v>
      </c>
      <c r="I30" s="133">
        <v>0</v>
      </c>
      <c r="J30" s="133">
        <v>0</v>
      </c>
      <c r="K30" s="133">
        <v>0</v>
      </c>
      <c r="L30" s="133">
        <v>0</v>
      </c>
      <c r="M30" s="133">
        <v>0</v>
      </c>
      <c r="N30" s="132">
        <v>0</v>
      </c>
      <c r="O30" s="133">
        <v>0</v>
      </c>
      <c r="P30" s="133">
        <v>0</v>
      </c>
      <c r="Q30" s="133">
        <v>0</v>
      </c>
      <c r="R30" s="133">
        <v>0</v>
      </c>
      <c r="S30" s="133">
        <v>176.99</v>
      </c>
      <c r="T30" s="133">
        <v>0</v>
      </c>
      <c r="U30" s="133">
        <v>0</v>
      </c>
      <c r="V30" s="133">
        <v>0</v>
      </c>
      <c r="W30" s="133">
        <v>0</v>
      </c>
      <c r="X30" s="133">
        <v>0</v>
      </c>
      <c r="Y30" s="133">
        <v>0</v>
      </c>
      <c r="Z30" s="403">
        <v>0</v>
      </c>
      <c r="AA30" s="551">
        <v>0</v>
      </c>
      <c r="AB30" s="551">
        <v>0</v>
      </c>
      <c r="AC30" s="551">
        <v>0</v>
      </c>
      <c r="AD30" s="551">
        <v>0</v>
      </c>
      <c r="AE30" s="551">
        <v>0</v>
      </c>
      <c r="AF30" s="551">
        <v>0</v>
      </c>
      <c r="AG30" s="551">
        <v>0</v>
      </c>
      <c r="AH30" s="551">
        <v>0</v>
      </c>
      <c r="AI30" s="684" t="str">
        <f t="shared" si="3"/>
        <v>-</v>
      </c>
    </row>
    <row r="31" spans="1:35" x14ac:dyDescent="0.25">
      <c r="A31" s="2" t="s">
        <v>23</v>
      </c>
      <c r="O31" s="347"/>
      <c r="P31" s="347"/>
      <c r="Q31" s="347"/>
      <c r="R31" s="347"/>
      <c r="S31" s="347"/>
      <c r="T31" s="347"/>
      <c r="U31" s="347"/>
      <c r="V31" s="347"/>
      <c r="W31" s="347"/>
      <c r="X31" s="347"/>
      <c r="Y31" s="347"/>
      <c r="Z31" s="347"/>
      <c r="AA31" s="347"/>
      <c r="AB31" s="347"/>
      <c r="AC31" s="347"/>
      <c r="AD31" s="347"/>
      <c r="AE31" s="347"/>
      <c r="AF31" s="347"/>
      <c r="AG31" s="347"/>
      <c r="AH31" s="347"/>
    </row>
    <row r="32" spans="1:35" x14ac:dyDescent="0.25">
      <c r="A32" s="2" t="s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347"/>
      <c r="P32" s="347"/>
      <c r="Q32" s="347"/>
      <c r="R32" s="347"/>
      <c r="S32" s="347"/>
      <c r="T32" s="347"/>
      <c r="U32" s="347"/>
      <c r="V32" s="347"/>
      <c r="W32" s="347"/>
      <c r="X32" s="347"/>
      <c r="Y32" s="347"/>
      <c r="Z32" s="347"/>
      <c r="AA32" s="347"/>
      <c r="AB32" s="347"/>
      <c r="AC32" s="347"/>
      <c r="AD32" s="347"/>
      <c r="AE32" s="347"/>
      <c r="AF32" s="347"/>
      <c r="AG32" s="347"/>
      <c r="AH32" s="347"/>
      <c r="AI32" s="4"/>
    </row>
    <row r="33" spans="1:35" x14ac:dyDescent="0.25">
      <c r="A33" s="3" t="s">
        <v>207</v>
      </c>
      <c r="B33" s="5"/>
      <c r="C33" s="5"/>
      <c r="D33" s="343"/>
      <c r="E33" s="343"/>
      <c r="F33" s="343"/>
      <c r="G33" s="343"/>
      <c r="H33" s="343"/>
      <c r="I33" s="343"/>
      <c r="J33" s="343"/>
      <c r="K33" s="343"/>
      <c r="L33" s="343"/>
      <c r="M33" s="343"/>
      <c r="N33" s="343"/>
      <c r="O33" s="347"/>
      <c r="P33" s="347"/>
      <c r="Q33" s="347"/>
      <c r="R33" s="347"/>
      <c r="S33" s="347"/>
      <c r="T33" s="347"/>
      <c r="U33" s="347"/>
      <c r="V33" s="347"/>
      <c r="W33" s="347"/>
      <c r="X33" s="347"/>
      <c r="Y33" s="347"/>
      <c r="Z33" s="347"/>
      <c r="AA33" s="347"/>
      <c r="AB33" s="347"/>
      <c r="AC33" s="347"/>
      <c r="AD33" s="347"/>
      <c r="AE33" s="347"/>
      <c r="AF33" s="347"/>
      <c r="AG33" s="347"/>
      <c r="AH33" s="347"/>
      <c r="AI33" s="5"/>
    </row>
    <row r="37" spans="1:35" x14ac:dyDescent="0.25">
      <c r="AE37"/>
      <c r="AF37"/>
      <c r="AG37"/>
    </row>
    <row r="38" spans="1:35" x14ac:dyDescent="0.25">
      <c r="AE38"/>
      <c r="AF38"/>
      <c r="AG38"/>
    </row>
    <row r="39" spans="1:35" x14ac:dyDescent="0.25">
      <c r="AE39"/>
      <c r="AF39"/>
      <c r="AG39"/>
    </row>
    <row r="40" spans="1:35" x14ac:dyDescent="0.25">
      <c r="AE40"/>
      <c r="AF40"/>
      <c r="AG40"/>
    </row>
    <row r="41" spans="1:35" x14ac:dyDescent="0.25">
      <c r="AE41"/>
      <c r="AF41"/>
      <c r="AG41"/>
    </row>
    <row r="42" spans="1:35" x14ac:dyDescent="0.25">
      <c r="AE42"/>
      <c r="AF42"/>
      <c r="AG42"/>
    </row>
    <row r="43" spans="1:35" x14ac:dyDescent="0.25">
      <c r="AE43"/>
      <c r="AF43"/>
      <c r="AG43"/>
    </row>
    <row r="44" spans="1:35" x14ac:dyDescent="0.25">
      <c r="AE44"/>
      <c r="AF44"/>
      <c r="AG44"/>
    </row>
    <row r="45" spans="1:35" x14ac:dyDescent="0.25">
      <c r="AE45"/>
      <c r="AF45"/>
      <c r="AG45"/>
    </row>
    <row r="46" spans="1:35" x14ac:dyDescent="0.25">
      <c r="AE46"/>
      <c r="AF46"/>
      <c r="AG46"/>
    </row>
    <row r="47" spans="1:35" x14ac:dyDescent="0.25">
      <c r="AE47"/>
      <c r="AF47"/>
      <c r="AG47"/>
    </row>
    <row r="48" spans="1:35" x14ac:dyDescent="0.25">
      <c r="AE48"/>
      <c r="AF48"/>
      <c r="AG48"/>
    </row>
    <row r="49" spans="31:33" x14ac:dyDescent="0.25">
      <c r="AE49"/>
      <c r="AF49"/>
      <c r="AG49"/>
    </row>
    <row r="50" spans="31:33" x14ac:dyDescent="0.25">
      <c r="AE50"/>
      <c r="AF50"/>
      <c r="AG50"/>
    </row>
    <row r="51" spans="31:33" x14ac:dyDescent="0.25">
      <c r="AE51"/>
      <c r="AF51"/>
      <c r="AG51"/>
    </row>
    <row r="52" spans="31:33" x14ac:dyDescent="0.25">
      <c r="AE52"/>
      <c r="AF52"/>
      <c r="AG52"/>
    </row>
    <row r="53" spans="31:33" x14ac:dyDescent="0.25">
      <c r="AE53"/>
      <c r="AF53"/>
      <c r="AG53"/>
    </row>
    <row r="54" spans="31:33" x14ac:dyDescent="0.25">
      <c r="AE54"/>
      <c r="AF54"/>
      <c r="AG54"/>
    </row>
    <row r="55" spans="31:33" x14ac:dyDescent="0.25">
      <c r="AE55"/>
      <c r="AF55"/>
      <c r="AG55"/>
    </row>
    <row r="56" spans="31:33" x14ac:dyDescent="0.25">
      <c r="AE56"/>
      <c r="AF56"/>
      <c r="AG56"/>
    </row>
    <row r="57" spans="31:33" x14ac:dyDescent="0.25">
      <c r="AE57"/>
      <c r="AF57"/>
      <c r="AG57"/>
    </row>
    <row r="58" spans="31:33" x14ac:dyDescent="0.25">
      <c r="AE58"/>
      <c r="AF58"/>
      <c r="AG58"/>
    </row>
    <row r="59" spans="31:33" x14ac:dyDescent="0.25">
      <c r="AE59"/>
      <c r="AF59"/>
      <c r="AG59"/>
    </row>
    <row r="60" spans="31:33" x14ac:dyDescent="0.25">
      <c r="AE60"/>
      <c r="AF60"/>
      <c r="AG60"/>
    </row>
    <row r="61" spans="31:33" x14ac:dyDescent="0.25">
      <c r="AE61"/>
      <c r="AF61"/>
      <c r="AG61"/>
    </row>
  </sheetData>
  <sortState ref="AE38:AF59">
    <sortCondition ref="AF37"/>
  </sortState>
  <mergeCells count="4">
    <mergeCell ref="Z6:AI6"/>
    <mergeCell ref="A6:A7"/>
    <mergeCell ref="B6:M6"/>
    <mergeCell ref="N6:Y6"/>
  </mergeCells>
  <phoneticPr fontId="19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23"/>
  <sheetViews>
    <sheetView showGridLines="0" zoomScale="85" zoomScaleNormal="85" workbookViewId="0">
      <pane xSplit="1" ySplit="7" topLeftCell="AR8" activePane="bottomRight" state="frozen"/>
      <selection activeCell="AR52" sqref="AR52"/>
      <selection pane="topRight" activeCell="AR52" sqref="AR52"/>
      <selection pane="bottomLeft" activeCell="AR52" sqref="AR52"/>
      <selection pane="bottomRight" activeCell="BG22" sqref="BG22:BG23"/>
    </sheetView>
  </sheetViews>
  <sheetFormatPr baseColWidth="10" defaultRowHeight="15" x14ac:dyDescent="0.25"/>
  <cols>
    <col min="1" max="1" width="13.7109375" customWidth="1"/>
    <col min="2" max="16" width="9.7109375" customWidth="1"/>
    <col min="17" max="25" width="9.7109375" style="239" customWidth="1"/>
    <col min="28" max="30" width="11.42578125" style="349"/>
    <col min="31" max="55" width="10.42578125" style="349" customWidth="1"/>
    <col min="56" max="56" width="10.42578125" style="580" customWidth="1"/>
    <col min="57" max="58" width="10.42578125" style="588" customWidth="1"/>
    <col min="59" max="59" width="15.5703125" customWidth="1"/>
    <col min="60" max="60" width="12.140625" bestFit="1" customWidth="1"/>
  </cols>
  <sheetData>
    <row r="1" spans="1:63" x14ac:dyDescent="0.25">
      <c r="A1" s="36" t="s">
        <v>198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240"/>
      <c r="R1" s="240"/>
      <c r="S1" s="240"/>
      <c r="T1" s="240"/>
      <c r="U1" s="240"/>
      <c r="V1" s="240"/>
      <c r="W1" s="240"/>
      <c r="X1" s="240"/>
      <c r="Y1" s="240"/>
    </row>
    <row r="2" spans="1:63" x14ac:dyDescent="0.25">
      <c r="A2" s="36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240"/>
      <c r="R2" s="240"/>
      <c r="S2" s="240"/>
      <c r="T2" s="240"/>
      <c r="U2" s="240"/>
      <c r="V2" s="240"/>
      <c r="W2" s="240"/>
      <c r="X2" s="240"/>
      <c r="Y2" s="240"/>
    </row>
    <row r="3" spans="1:63" ht="15" customHeight="1" x14ac:dyDescent="0.25">
      <c r="A3" s="17" t="s">
        <v>114</v>
      </c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243"/>
      <c r="R3" s="243"/>
      <c r="S3" s="243"/>
      <c r="T3" s="243"/>
      <c r="U3" s="243"/>
      <c r="V3" s="243"/>
      <c r="W3" s="243"/>
      <c r="X3" s="243"/>
      <c r="Y3" s="243"/>
    </row>
    <row r="4" spans="1:63" x14ac:dyDescent="0.25">
      <c r="A4" s="62" t="s">
        <v>254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243"/>
      <c r="R4" s="243"/>
      <c r="S4" s="243"/>
      <c r="T4" s="243"/>
      <c r="U4" s="243"/>
      <c r="V4" s="243"/>
      <c r="W4" s="243"/>
      <c r="X4" s="243"/>
      <c r="Y4" s="243"/>
    </row>
    <row r="5" spans="1:63" x14ac:dyDescent="0.25">
      <c r="A5" s="62" t="s">
        <v>213</v>
      </c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247"/>
      <c r="R5" s="247"/>
      <c r="S5" s="247"/>
      <c r="T5" s="247"/>
      <c r="U5" s="247"/>
      <c r="V5" s="247"/>
      <c r="W5" s="247"/>
      <c r="X5" s="247"/>
      <c r="Y5" s="247"/>
    </row>
    <row r="6" spans="1:63" x14ac:dyDescent="0.25">
      <c r="A6" s="625" t="s">
        <v>26</v>
      </c>
      <c r="B6" s="637">
        <v>2016</v>
      </c>
      <c r="C6" s="637"/>
      <c r="D6" s="637"/>
      <c r="E6" s="637"/>
      <c r="F6" s="637"/>
      <c r="G6" s="637"/>
      <c r="H6" s="637"/>
      <c r="I6" s="637"/>
      <c r="J6" s="637"/>
      <c r="K6" s="637"/>
      <c r="L6" s="637"/>
      <c r="M6" s="637"/>
      <c r="N6" s="640">
        <v>2017</v>
      </c>
      <c r="O6" s="640"/>
      <c r="P6" s="640"/>
      <c r="Q6" s="640"/>
      <c r="R6" s="640"/>
      <c r="S6" s="640"/>
      <c r="T6" s="640"/>
      <c r="U6" s="640"/>
      <c r="V6" s="640"/>
      <c r="W6" s="640"/>
      <c r="X6" s="640"/>
      <c r="Y6" s="640"/>
      <c r="Z6" s="605">
        <v>2018</v>
      </c>
      <c r="AA6" s="606"/>
      <c r="AB6" s="606"/>
      <c r="AC6" s="606"/>
      <c r="AD6" s="606"/>
      <c r="AE6" s="606"/>
      <c r="AF6" s="606"/>
      <c r="AG6" s="606"/>
      <c r="AH6" s="606"/>
      <c r="AI6" s="606"/>
      <c r="AJ6" s="606"/>
      <c r="AK6" s="606"/>
      <c r="AL6" s="600">
        <v>2019</v>
      </c>
      <c r="AM6" s="601"/>
      <c r="AN6" s="601"/>
      <c r="AO6" s="601"/>
      <c r="AP6" s="601"/>
      <c r="AQ6" s="601"/>
      <c r="AR6" s="601"/>
      <c r="AS6" s="601"/>
      <c r="AT6" s="601"/>
      <c r="AU6" s="601"/>
      <c r="AV6" s="601"/>
      <c r="AW6" s="601"/>
      <c r="AX6" s="605">
        <v>2020</v>
      </c>
      <c r="AY6" s="606"/>
      <c r="AZ6" s="606"/>
      <c r="BA6" s="606"/>
      <c r="BB6" s="606"/>
      <c r="BC6" s="606"/>
      <c r="BD6" s="606"/>
      <c r="BE6" s="606"/>
      <c r="BF6" s="606"/>
      <c r="BG6" s="607"/>
    </row>
    <row r="7" spans="1:63" ht="25.5" x14ac:dyDescent="0.25">
      <c r="A7" s="626"/>
      <c r="B7" s="461" t="s">
        <v>1</v>
      </c>
      <c r="C7" s="461" t="s">
        <v>2</v>
      </c>
      <c r="D7" s="461" t="s">
        <v>3</v>
      </c>
      <c r="E7" s="461" t="s">
        <v>4</v>
      </c>
      <c r="F7" s="461" t="s">
        <v>5</v>
      </c>
      <c r="G7" s="461" t="s">
        <v>6</v>
      </c>
      <c r="H7" s="461" t="s">
        <v>7</v>
      </c>
      <c r="I7" s="461" t="s">
        <v>8</v>
      </c>
      <c r="J7" s="461" t="s">
        <v>9</v>
      </c>
      <c r="K7" s="461" t="s">
        <v>10</v>
      </c>
      <c r="L7" s="462" t="s">
        <v>11</v>
      </c>
      <c r="M7" s="462" t="s">
        <v>12</v>
      </c>
      <c r="N7" s="462" t="s">
        <v>1</v>
      </c>
      <c r="O7" s="462" t="s">
        <v>2</v>
      </c>
      <c r="P7" s="462" t="s">
        <v>3</v>
      </c>
      <c r="Q7" s="462" t="s">
        <v>4</v>
      </c>
      <c r="R7" s="462" t="s">
        <v>5</v>
      </c>
      <c r="S7" s="462" t="s">
        <v>6</v>
      </c>
      <c r="T7" s="462" t="s">
        <v>7</v>
      </c>
      <c r="U7" s="462" t="s">
        <v>8</v>
      </c>
      <c r="V7" s="462" t="s">
        <v>9</v>
      </c>
      <c r="W7" s="470" t="s">
        <v>10</v>
      </c>
      <c r="X7" s="470" t="s">
        <v>11</v>
      </c>
      <c r="Y7" s="470" t="s">
        <v>12</v>
      </c>
      <c r="Z7" s="462" t="s">
        <v>1</v>
      </c>
      <c r="AA7" s="475" t="s">
        <v>2</v>
      </c>
      <c r="AB7" s="475" t="s">
        <v>3</v>
      </c>
      <c r="AC7" s="462" t="s">
        <v>4</v>
      </c>
      <c r="AD7" s="462" t="s">
        <v>5</v>
      </c>
      <c r="AE7" s="462" t="s">
        <v>6</v>
      </c>
      <c r="AF7" s="462" t="s">
        <v>7</v>
      </c>
      <c r="AG7" s="462" t="s">
        <v>8</v>
      </c>
      <c r="AH7" s="462" t="s">
        <v>9</v>
      </c>
      <c r="AI7" s="462" t="s">
        <v>10</v>
      </c>
      <c r="AJ7" s="462" t="s">
        <v>11</v>
      </c>
      <c r="AK7" s="463" t="s">
        <v>12</v>
      </c>
      <c r="AL7" s="462" t="s">
        <v>1</v>
      </c>
      <c r="AM7" s="462" t="s">
        <v>2</v>
      </c>
      <c r="AN7" s="462" t="s">
        <v>3</v>
      </c>
      <c r="AO7" s="462" t="s">
        <v>4</v>
      </c>
      <c r="AP7" s="498" t="s">
        <v>5</v>
      </c>
      <c r="AQ7" s="502" t="s">
        <v>6</v>
      </c>
      <c r="AR7" s="503" t="s">
        <v>7</v>
      </c>
      <c r="AS7" s="505" t="s">
        <v>8</v>
      </c>
      <c r="AT7" s="511" t="s">
        <v>9</v>
      </c>
      <c r="AU7" s="520" t="s">
        <v>10</v>
      </c>
      <c r="AV7" s="532" t="s">
        <v>11</v>
      </c>
      <c r="AW7" s="542" t="s">
        <v>12</v>
      </c>
      <c r="AX7" s="595" t="s">
        <v>1</v>
      </c>
      <c r="AY7" s="595" t="s">
        <v>2</v>
      </c>
      <c r="AZ7" s="595" t="s">
        <v>3</v>
      </c>
      <c r="BA7" s="595" t="s">
        <v>4</v>
      </c>
      <c r="BB7" s="595" t="s">
        <v>5</v>
      </c>
      <c r="BC7" s="595" t="s">
        <v>6</v>
      </c>
      <c r="BD7" s="595" t="s">
        <v>7</v>
      </c>
      <c r="BE7" s="595" t="s">
        <v>8</v>
      </c>
      <c r="BF7" s="595" t="s">
        <v>9</v>
      </c>
      <c r="BG7" s="595" t="s">
        <v>282</v>
      </c>
    </row>
    <row r="8" spans="1:63" x14ac:dyDescent="0.25">
      <c r="A8" s="18" t="s">
        <v>13</v>
      </c>
      <c r="B8" s="137">
        <f t="shared" ref="B8:N8" si="0">SUM(B9:B20)</f>
        <v>3449.9399999999996</v>
      </c>
      <c r="C8" s="138">
        <f t="shared" si="0"/>
        <v>3771.8200000000006</v>
      </c>
      <c r="D8" s="138">
        <f t="shared" si="0"/>
        <v>3510.9600000000005</v>
      </c>
      <c r="E8" s="138">
        <f t="shared" si="0"/>
        <v>4560.3600000000006</v>
      </c>
      <c r="F8" s="138">
        <f t="shared" si="0"/>
        <v>4981.0700000000006</v>
      </c>
      <c r="G8" s="138">
        <f t="shared" si="0"/>
        <v>5388.75</v>
      </c>
      <c r="H8" s="138">
        <f t="shared" si="0"/>
        <v>4371.2499999999991</v>
      </c>
      <c r="I8" s="138">
        <f t="shared" si="0"/>
        <v>5658.88</v>
      </c>
      <c r="J8" s="138">
        <f t="shared" si="0"/>
        <v>6748.5999999999985</v>
      </c>
      <c r="K8" s="138">
        <f t="shared" si="0"/>
        <v>6205.9700000000012</v>
      </c>
      <c r="L8" s="138">
        <f t="shared" si="0"/>
        <v>4497.66</v>
      </c>
      <c r="M8" s="139">
        <f t="shared" si="0"/>
        <v>4077.2200000000007</v>
      </c>
      <c r="N8" s="266">
        <f t="shared" si="0"/>
        <v>5490.83</v>
      </c>
      <c r="O8" s="242">
        <f t="shared" ref="O8:V8" si="1">+SUM(O9:O20)</f>
        <v>5315.43</v>
      </c>
      <c r="P8" s="242">
        <f t="shared" si="1"/>
        <v>3702.4299999999994</v>
      </c>
      <c r="Q8" s="138">
        <f t="shared" si="1"/>
        <v>3508.9300000000003</v>
      </c>
      <c r="R8" s="138">
        <f t="shared" si="1"/>
        <v>3716.2200000000003</v>
      </c>
      <c r="S8" s="138">
        <f t="shared" si="1"/>
        <v>3372.04</v>
      </c>
      <c r="T8" s="138">
        <f t="shared" si="1"/>
        <v>3067.0499999999993</v>
      </c>
      <c r="U8" s="138">
        <f t="shared" si="1"/>
        <v>4572.579999999999</v>
      </c>
      <c r="V8" s="138">
        <f t="shared" si="1"/>
        <v>2814.0199999999995</v>
      </c>
      <c r="W8" s="319">
        <f t="shared" ref="W8:AK8" si="2">SUM(W9:W20)</f>
        <v>2960.05</v>
      </c>
      <c r="X8" s="319">
        <f t="shared" si="2"/>
        <v>4029.2299999999996</v>
      </c>
      <c r="Y8" s="319">
        <f t="shared" si="2"/>
        <v>3874.72</v>
      </c>
      <c r="Z8" s="266">
        <f t="shared" si="2"/>
        <v>3942.55</v>
      </c>
      <c r="AA8" s="242">
        <f t="shared" si="2"/>
        <v>4324.8499999999995</v>
      </c>
      <c r="AB8" s="242">
        <f t="shared" si="2"/>
        <v>7922.4599999999991</v>
      </c>
      <c r="AC8" s="242">
        <f t="shared" si="2"/>
        <v>6437.94</v>
      </c>
      <c r="AD8" s="138">
        <f t="shared" si="2"/>
        <v>5588.36</v>
      </c>
      <c r="AE8" s="138">
        <f t="shared" si="2"/>
        <v>2967.43</v>
      </c>
      <c r="AF8" s="138">
        <f t="shared" si="2"/>
        <v>2891.55</v>
      </c>
      <c r="AG8" s="138">
        <f t="shared" si="2"/>
        <v>6239.2500000000009</v>
      </c>
      <c r="AH8" s="138">
        <f t="shared" si="2"/>
        <v>4240.05</v>
      </c>
      <c r="AI8" s="138">
        <f t="shared" si="2"/>
        <v>7399.8999999999987</v>
      </c>
      <c r="AJ8" s="138">
        <f t="shared" si="2"/>
        <v>7662.4699999999993</v>
      </c>
      <c r="AK8" s="138">
        <f t="shared" si="2"/>
        <v>4658.8099999999995</v>
      </c>
      <c r="AL8" s="137">
        <f t="shared" ref="AL8:BB8" si="3">+SUM(AL9:AL20)</f>
        <v>7169.15</v>
      </c>
      <c r="AM8" s="138">
        <f t="shared" si="3"/>
        <v>9480.7800000000007</v>
      </c>
      <c r="AN8" s="138">
        <f t="shared" si="3"/>
        <v>8856.42</v>
      </c>
      <c r="AO8" s="138">
        <f t="shared" si="3"/>
        <v>6576.06</v>
      </c>
      <c r="AP8" s="138">
        <f t="shared" si="3"/>
        <v>6364.9800000000005</v>
      </c>
      <c r="AQ8" s="138">
        <f t="shared" si="3"/>
        <v>7322.2599999999993</v>
      </c>
      <c r="AR8" s="138">
        <f t="shared" si="3"/>
        <v>6697.41</v>
      </c>
      <c r="AS8" s="138">
        <f t="shared" si="3"/>
        <v>7182.11</v>
      </c>
      <c r="AT8" s="138">
        <f t="shared" si="3"/>
        <v>4688.9099999999989</v>
      </c>
      <c r="AU8" s="138">
        <f t="shared" si="3"/>
        <v>7523.6100000000006</v>
      </c>
      <c r="AV8" s="138">
        <f t="shared" si="3"/>
        <v>7968.6499999999987</v>
      </c>
      <c r="AW8" s="138">
        <f t="shared" si="3"/>
        <v>5972.7200000000012</v>
      </c>
      <c r="AX8" s="137">
        <f t="shared" si="3"/>
        <v>7248</v>
      </c>
      <c r="AY8" s="138">
        <f t="shared" si="3"/>
        <v>12246.67</v>
      </c>
      <c r="AZ8" s="138">
        <f t="shared" si="3"/>
        <v>7710.04</v>
      </c>
      <c r="BA8" s="138">
        <f t="shared" si="3"/>
        <v>5033.76</v>
      </c>
      <c r="BB8" s="138">
        <f t="shared" si="3"/>
        <v>4584.6900000000005</v>
      </c>
      <c r="BC8" s="138">
        <v>7122.1299999999992</v>
      </c>
      <c r="BD8" s="138">
        <v>8614.8799999999992</v>
      </c>
      <c r="BE8" s="138">
        <v>7887.7600000000011</v>
      </c>
      <c r="BF8" s="138">
        <v>9496.44</v>
      </c>
      <c r="BG8" s="139">
        <f>+IFERROR((BF8/AT8-1)*100,"-")</f>
        <v>102.5297990364499</v>
      </c>
    </row>
    <row r="9" spans="1:63" x14ac:dyDescent="0.25">
      <c r="A9" s="19" t="s">
        <v>60</v>
      </c>
      <c r="B9" s="140">
        <v>693.68</v>
      </c>
      <c r="C9" s="35">
        <v>595.87</v>
      </c>
      <c r="D9" s="35">
        <v>745.32</v>
      </c>
      <c r="E9" s="35">
        <v>740.54</v>
      </c>
      <c r="F9" s="35">
        <v>754.01</v>
      </c>
      <c r="G9" s="35">
        <v>813.16</v>
      </c>
      <c r="H9" s="35">
        <v>425.54</v>
      </c>
      <c r="I9" s="35">
        <v>310.60000000000002</v>
      </c>
      <c r="J9" s="35">
        <v>414.68</v>
      </c>
      <c r="K9" s="35">
        <v>714.21</v>
      </c>
      <c r="L9" s="35">
        <v>406.88</v>
      </c>
      <c r="M9" s="131">
        <v>367.98</v>
      </c>
      <c r="N9" s="140">
        <v>624.41999999999996</v>
      </c>
      <c r="O9" s="35">
        <v>555.15</v>
      </c>
      <c r="P9" s="35">
        <v>700.48</v>
      </c>
      <c r="Q9" s="35">
        <v>561.16999999999996</v>
      </c>
      <c r="R9" s="35">
        <v>782.31</v>
      </c>
      <c r="S9" s="35">
        <v>737.65</v>
      </c>
      <c r="T9" s="35">
        <v>434.9</v>
      </c>
      <c r="U9" s="35">
        <v>798.39</v>
      </c>
      <c r="V9" s="35">
        <v>740.8</v>
      </c>
      <c r="W9" s="292">
        <v>1280.79</v>
      </c>
      <c r="X9" s="292">
        <v>696.29</v>
      </c>
      <c r="Y9" s="292">
        <v>280.54000000000002</v>
      </c>
      <c r="Z9" s="140">
        <v>844.62</v>
      </c>
      <c r="AA9" s="35">
        <v>1161.8599999999999</v>
      </c>
      <c r="AB9" s="35">
        <v>1054.1300000000001</v>
      </c>
      <c r="AC9" s="35">
        <v>839.05</v>
      </c>
      <c r="AD9" s="35">
        <v>1105.76</v>
      </c>
      <c r="AE9" s="35">
        <v>976.89</v>
      </c>
      <c r="AF9" s="35">
        <v>1001.34</v>
      </c>
      <c r="AG9" s="35">
        <v>1356.14</v>
      </c>
      <c r="AH9" s="35">
        <v>1215.2</v>
      </c>
      <c r="AI9" s="35">
        <v>1841.53</v>
      </c>
      <c r="AJ9" s="35">
        <v>1928.69</v>
      </c>
      <c r="AK9" s="35">
        <v>848.76</v>
      </c>
      <c r="AL9" s="140">
        <v>1471.8</v>
      </c>
      <c r="AM9" s="35">
        <v>1323.99</v>
      </c>
      <c r="AN9" s="35">
        <v>1620.73</v>
      </c>
      <c r="AO9" s="35">
        <v>1487.14</v>
      </c>
      <c r="AP9" s="35">
        <v>1737.71</v>
      </c>
      <c r="AQ9" s="35">
        <v>1469.8</v>
      </c>
      <c r="AR9" s="35">
        <v>1646.79</v>
      </c>
      <c r="AS9" s="35">
        <v>1918.2</v>
      </c>
      <c r="AT9" s="35">
        <v>1871</v>
      </c>
      <c r="AU9" s="35">
        <v>2138.17</v>
      </c>
      <c r="AV9" s="35">
        <v>1570.97</v>
      </c>
      <c r="AW9" s="35">
        <v>943.08</v>
      </c>
      <c r="AX9" s="140">
        <v>1646.5</v>
      </c>
      <c r="AY9" s="35">
        <v>1840.02</v>
      </c>
      <c r="AZ9" s="35">
        <v>1718.71</v>
      </c>
      <c r="BA9" s="35">
        <v>2130.96</v>
      </c>
      <c r="BB9" s="35">
        <v>764.36</v>
      </c>
      <c r="BC9" s="35">
        <v>2006.17</v>
      </c>
      <c r="BD9" s="35">
        <v>2114.79</v>
      </c>
      <c r="BE9" s="35">
        <v>1876.56</v>
      </c>
      <c r="BF9" s="35">
        <v>1922.69</v>
      </c>
      <c r="BG9" s="131">
        <f t="shared" ref="BG9:BG20" si="4">+IFERROR((BF9/AT9-1)*100,"-")</f>
        <v>2.7626937466595392</v>
      </c>
    </row>
    <row r="10" spans="1:63" s="349" customFormat="1" x14ac:dyDescent="0.25">
      <c r="A10" s="19" t="s">
        <v>241</v>
      </c>
      <c r="B10" s="140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131"/>
      <c r="N10" s="140"/>
      <c r="O10" s="35"/>
      <c r="P10" s="35"/>
      <c r="Q10" s="35"/>
      <c r="R10" s="35"/>
      <c r="S10" s="35"/>
      <c r="T10" s="35"/>
      <c r="U10" s="35"/>
      <c r="V10" s="35"/>
      <c r="W10" s="292"/>
      <c r="X10" s="292"/>
      <c r="Y10" s="292"/>
      <c r="Z10" s="140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140">
        <v>195.5</v>
      </c>
      <c r="AM10" s="35">
        <v>146.08000000000001</v>
      </c>
      <c r="AN10" s="35">
        <v>150.29</v>
      </c>
      <c r="AO10" s="35">
        <v>68.5</v>
      </c>
      <c r="AP10" s="35">
        <v>148.88999999999999</v>
      </c>
      <c r="AQ10" s="35">
        <v>104.2</v>
      </c>
      <c r="AR10" s="35">
        <v>140.80000000000001</v>
      </c>
      <c r="AS10" s="35">
        <v>154.16</v>
      </c>
      <c r="AT10" s="35">
        <v>89.72</v>
      </c>
      <c r="AU10" s="35">
        <v>48.61</v>
      </c>
      <c r="AV10" s="35">
        <v>39.51</v>
      </c>
      <c r="AW10" s="35">
        <v>16.27</v>
      </c>
      <c r="AX10" s="140">
        <v>0</v>
      </c>
      <c r="AY10" s="35">
        <v>0</v>
      </c>
      <c r="AZ10" s="35">
        <v>0</v>
      </c>
      <c r="BA10" s="35">
        <v>23.28</v>
      </c>
      <c r="BB10" s="35">
        <v>15.5</v>
      </c>
      <c r="BC10" s="35">
        <v>5.97</v>
      </c>
      <c r="BD10" s="35">
        <v>83.82</v>
      </c>
      <c r="BE10" s="35">
        <v>9.34</v>
      </c>
      <c r="BF10" s="35">
        <v>36.71</v>
      </c>
      <c r="BG10" s="131">
        <f t="shared" si="4"/>
        <v>-59.083816317432003</v>
      </c>
      <c r="BH10"/>
      <c r="BJ10"/>
      <c r="BK10"/>
    </row>
    <row r="11" spans="1:63" s="349" customFormat="1" x14ac:dyDescent="0.25">
      <c r="A11" s="19" t="s">
        <v>265</v>
      </c>
      <c r="B11" s="140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131"/>
      <c r="N11" s="140"/>
      <c r="O11" s="35"/>
      <c r="P11" s="35"/>
      <c r="Q11" s="35"/>
      <c r="R11" s="35"/>
      <c r="S11" s="35"/>
      <c r="T11" s="35"/>
      <c r="U11" s="35"/>
      <c r="V11" s="35"/>
      <c r="W11" s="292"/>
      <c r="X11" s="292"/>
      <c r="Y11" s="292"/>
      <c r="Z11" s="140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140">
        <v>1011.11</v>
      </c>
      <c r="AM11" s="35">
        <v>1182.5</v>
      </c>
      <c r="AN11" s="35">
        <v>591.45000000000005</v>
      </c>
      <c r="AO11" s="35">
        <v>911.09</v>
      </c>
      <c r="AP11" s="35">
        <v>942.78</v>
      </c>
      <c r="AQ11" s="35">
        <v>977.43</v>
      </c>
      <c r="AR11" s="35">
        <v>689.44</v>
      </c>
      <c r="AS11" s="35">
        <v>696.18</v>
      </c>
      <c r="AT11" s="35">
        <v>298.20999999999998</v>
      </c>
      <c r="AU11" s="35">
        <v>962.35</v>
      </c>
      <c r="AV11" s="35">
        <v>719.92</v>
      </c>
      <c r="AW11" s="35">
        <v>396.61</v>
      </c>
      <c r="AX11" s="140">
        <v>578.64</v>
      </c>
      <c r="AY11" s="35">
        <v>1374.31</v>
      </c>
      <c r="AZ11" s="35">
        <v>623.38</v>
      </c>
      <c r="BA11" s="35">
        <v>106.63</v>
      </c>
      <c r="BB11" s="35">
        <v>487.77</v>
      </c>
      <c r="BC11" s="35">
        <v>522.04999999999995</v>
      </c>
      <c r="BD11" s="35">
        <v>579.08000000000004</v>
      </c>
      <c r="BE11" s="35">
        <v>573.72</v>
      </c>
      <c r="BF11" s="35">
        <v>878.46</v>
      </c>
      <c r="BG11" s="131">
        <f t="shared" si="4"/>
        <v>194.5776466248617</v>
      </c>
      <c r="BH11"/>
      <c r="BJ11"/>
      <c r="BK11"/>
    </row>
    <row r="12" spans="1:63" x14ac:dyDescent="0.25">
      <c r="A12" s="19" t="s">
        <v>62</v>
      </c>
      <c r="B12" s="140">
        <v>0</v>
      </c>
      <c r="C12" s="35">
        <v>332.84</v>
      </c>
      <c r="D12" s="35">
        <v>755.34</v>
      </c>
      <c r="E12" s="35">
        <v>323.91000000000003</v>
      </c>
      <c r="F12" s="35">
        <v>0</v>
      </c>
      <c r="G12" s="35">
        <v>894.4</v>
      </c>
      <c r="H12" s="35">
        <v>506.08</v>
      </c>
      <c r="I12" s="35">
        <v>1020.42</v>
      </c>
      <c r="J12" s="35">
        <v>1322.05</v>
      </c>
      <c r="K12" s="35">
        <v>758.29</v>
      </c>
      <c r="L12" s="35">
        <v>753.8</v>
      </c>
      <c r="M12" s="131">
        <v>999.83</v>
      </c>
      <c r="N12" s="140">
        <v>388.47</v>
      </c>
      <c r="O12" s="35">
        <v>1628.34</v>
      </c>
      <c r="P12" s="35">
        <v>506.25</v>
      </c>
      <c r="Q12" s="35">
        <v>631.29999999999995</v>
      </c>
      <c r="R12" s="35">
        <v>701.11</v>
      </c>
      <c r="S12" s="35">
        <v>568.74</v>
      </c>
      <c r="T12" s="35">
        <v>741.93</v>
      </c>
      <c r="U12" s="35">
        <v>934.02</v>
      </c>
      <c r="V12" s="35">
        <v>572.11</v>
      </c>
      <c r="W12" s="292">
        <v>471.13</v>
      </c>
      <c r="X12" s="292">
        <v>300.74</v>
      </c>
      <c r="Y12" s="292">
        <v>1142.48</v>
      </c>
      <c r="Z12" s="140">
        <v>1049.9000000000001</v>
      </c>
      <c r="AA12" s="35">
        <v>975.77</v>
      </c>
      <c r="AB12" s="35">
        <v>1484.74</v>
      </c>
      <c r="AC12" s="35">
        <v>1536.01</v>
      </c>
      <c r="AD12" s="35">
        <v>1186.97</v>
      </c>
      <c r="AE12" s="35">
        <v>780.8</v>
      </c>
      <c r="AF12" s="35">
        <v>636.83000000000004</v>
      </c>
      <c r="AG12" s="35">
        <v>1423.41</v>
      </c>
      <c r="AH12" s="35">
        <v>1009.97</v>
      </c>
      <c r="AI12" s="35">
        <v>1623.33</v>
      </c>
      <c r="AJ12" s="35">
        <v>1610.33</v>
      </c>
      <c r="AK12" s="35">
        <v>1440.66</v>
      </c>
      <c r="AL12" s="140">
        <v>910.68</v>
      </c>
      <c r="AM12" s="35">
        <v>1302.19</v>
      </c>
      <c r="AN12" s="35">
        <v>1180.01</v>
      </c>
      <c r="AO12" s="35">
        <v>773.23</v>
      </c>
      <c r="AP12" s="35">
        <v>582.99</v>
      </c>
      <c r="AQ12" s="35">
        <v>730.19</v>
      </c>
      <c r="AR12" s="35">
        <v>588.96</v>
      </c>
      <c r="AS12" s="35">
        <v>518.64</v>
      </c>
      <c r="AT12" s="35">
        <v>764.99</v>
      </c>
      <c r="AU12" s="35">
        <v>772.18</v>
      </c>
      <c r="AV12" s="35">
        <v>638.04999999999995</v>
      </c>
      <c r="AW12" s="35">
        <v>588.48</v>
      </c>
      <c r="AX12" s="140">
        <v>1026.3900000000001</v>
      </c>
      <c r="AY12" s="35">
        <v>981.71</v>
      </c>
      <c r="AZ12" s="35">
        <v>1285.58</v>
      </c>
      <c r="BA12" s="35">
        <v>447.01</v>
      </c>
      <c r="BB12" s="35">
        <v>517.77</v>
      </c>
      <c r="BC12" s="35">
        <v>962.26</v>
      </c>
      <c r="BD12" s="35">
        <v>872.79</v>
      </c>
      <c r="BE12" s="35">
        <v>1003.06</v>
      </c>
      <c r="BF12" s="35">
        <v>909.44</v>
      </c>
      <c r="BG12" s="131">
        <f t="shared" si="4"/>
        <v>18.882599772546051</v>
      </c>
    </row>
    <row r="13" spans="1:63" x14ac:dyDescent="0.25">
      <c r="A13" s="19" t="s">
        <v>63</v>
      </c>
      <c r="B13" s="140">
        <v>1768.98</v>
      </c>
      <c r="C13" s="35">
        <v>1850.3</v>
      </c>
      <c r="D13" s="35">
        <v>1616.48</v>
      </c>
      <c r="E13" s="35">
        <v>2615.67</v>
      </c>
      <c r="F13" s="35">
        <v>3169.29</v>
      </c>
      <c r="G13" s="35">
        <v>2669.29</v>
      </c>
      <c r="H13" s="35">
        <v>2700.17</v>
      </c>
      <c r="I13" s="35">
        <v>3358.44</v>
      </c>
      <c r="J13" s="35">
        <v>3353.92</v>
      </c>
      <c r="K13" s="35">
        <v>2716.03</v>
      </c>
      <c r="L13" s="35">
        <v>2082.23</v>
      </c>
      <c r="M13" s="131">
        <v>2311.3000000000002</v>
      </c>
      <c r="N13" s="140">
        <v>2942.6</v>
      </c>
      <c r="O13" s="35">
        <v>2308.5100000000002</v>
      </c>
      <c r="P13" s="35">
        <v>1657.77</v>
      </c>
      <c r="Q13" s="35">
        <v>1896.07</v>
      </c>
      <c r="R13" s="35">
        <v>1854.62</v>
      </c>
      <c r="S13" s="35">
        <v>1168.1099999999999</v>
      </c>
      <c r="T13" s="35">
        <v>1485.11</v>
      </c>
      <c r="U13" s="35">
        <v>2566.89</v>
      </c>
      <c r="V13" s="35">
        <v>1373.32</v>
      </c>
      <c r="W13" s="292">
        <v>1100.1500000000001</v>
      </c>
      <c r="X13" s="292">
        <v>2322.46</v>
      </c>
      <c r="Y13" s="292">
        <v>2152.31</v>
      </c>
      <c r="Z13" s="140">
        <v>1849.25</v>
      </c>
      <c r="AA13" s="35">
        <v>2028.22</v>
      </c>
      <c r="AB13" s="35">
        <v>4646.79</v>
      </c>
      <c r="AC13" s="35">
        <v>3177.52</v>
      </c>
      <c r="AD13" s="35">
        <v>3047.89</v>
      </c>
      <c r="AE13" s="35">
        <v>1020.01</v>
      </c>
      <c r="AF13" s="35">
        <v>1001.88</v>
      </c>
      <c r="AG13" s="35">
        <v>2870.58</v>
      </c>
      <c r="AH13" s="35">
        <v>1914.76</v>
      </c>
      <c r="AI13" s="35">
        <v>3393.85</v>
      </c>
      <c r="AJ13" s="35">
        <v>3729.21</v>
      </c>
      <c r="AK13" s="35">
        <v>1948</v>
      </c>
      <c r="AL13" s="140">
        <v>3289.01</v>
      </c>
      <c r="AM13" s="35">
        <v>4753.84</v>
      </c>
      <c r="AN13" s="35">
        <v>4578.38</v>
      </c>
      <c r="AO13" s="35">
        <v>2902.61</v>
      </c>
      <c r="AP13" s="35">
        <v>2357.2600000000002</v>
      </c>
      <c r="AQ13" s="35">
        <v>3493.23</v>
      </c>
      <c r="AR13" s="35">
        <v>3317.82</v>
      </c>
      <c r="AS13" s="35">
        <v>3547.23</v>
      </c>
      <c r="AT13" s="35">
        <v>1412.06</v>
      </c>
      <c r="AU13" s="35">
        <v>2952.62</v>
      </c>
      <c r="AV13" s="35">
        <v>4367.2</v>
      </c>
      <c r="AW13" s="35">
        <v>2936.21</v>
      </c>
      <c r="AX13" s="140">
        <v>3170.98</v>
      </c>
      <c r="AY13" s="35">
        <v>7411.36</v>
      </c>
      <c r="AZ13" s="35">
        <v>3357.32</v>
      </c>
      <c r="BA13" s="35">
        <v>1774.47</v>
      </c>
      <c r="BB13" s="35">
        <v>2196.56</v>
      </c>
      <c r="BC13" s="35">
        <v>3144.69</v>
      </c>
      <c r="BD13" s="35">
        <v>4228.18</v>
      </c>
      <c r="BE13" s="35">
        <v>3718.74</v>
      </c>
      <c r="BF13" s="35">
        <v>4767.76</v>
      </c>
      <c r="BG13" s="131">
        <f t="shared" si="4"/>
        <v>237.64570910584538</v>
      </c>
    </row>
    <row r="14" spans="1:63" x14ac:dyDescent="0.25">
      <c r="A14" s="19" t="s">
        <v>64</v>
      </c>
      <c r="B14" s="140">
        <v>389.18</v>
      </c>
      <c r="C14" s="35">
        <v>348.13</v>
      </c>
      <c r="D14" s="35">
        <v>0</v>
      </c>
      <c r="E14" s="35">
        <v>460.23</v>
      </c>
      <c r="F14" s="35">
        <v>421.73</v>
      </c>
      <c r="G14" s="35">
        <v>392.03</v>
      </c>
      <c r="H14" s="35">
        <v>0</v>
      </c>
      <c r="I14" s="35">
        <v>0</v>
      </c>
      <c r="J14" s="35">
        <v>545.98</v>
      </c>
      <c r="K14" s="35">
        <v>518.33000000000004</v>
      </c>
      <c r="L14" s="35">
        <v>483.25</v>
      </c>
      <c r="M14" s="131">
        <v>0</v>
      </c>
      <c r="N14" s="140">
        <v>1009.3</v>
      </c>
      <c r="O14" s="35">
        <v>0</v>
      </c>
      <c r="P14" s="35">
        <v>0</v>
      </c>
      <c r="Q14" s="35">
        <v>0</v>
      </c>
      <c r="R14" s="35">
        <v>0</v>
      </c>
      <c r="S14" s="35">
        <v>337.38</v>
      </c>
      <c r="T14" s="35">
        <v>0</v>
      </c>
      <c r="U14" s="35">
        <v>0</v>
      </c>
      <c r="V14" s="35">
        <v>0</v>
      </c>
      <c r="W14" s="35">
        <v>0</v>
      </c>
      <c r="X14" s="35">
        <v>482.6</v>
      </c>
      <c r="Y14" s="35">
        <v>0</v>
      </c>
      <c r="Z14" s="140">
        <v>0</v>
      </c>
      <c r="AA14" s="35">
        <v>0</v>
      </c>
      <c r="AB14" s="35">
        <v>0</v>
      </c>
      <c r="AC14" s="35">
        <v>0</v>
      </c>
      <c r="AD14" s="35">
        <v>0</v>
      </c>
      <c r="AE14" s="35">
        <v>0</v>
      </c>
      <c r="AF14" s="35">
        <v>0</v>
      </c>
      <c r="AG14" s="35">
        <v>0</v>
      </c>
      <c r="AH14" s="35">
        <v>0</v>
      </c>
      <c r="AI14" s="35">
        <v>0</v>
      </c>
      <c r="AJ14" s="35">
        <v>0</v>
      </c>
      <c r="AK14" s="35">
        <v>0</v>
      </c>
      <c r="AL14" s="140">
        <v>0</v>
      </c>
      <c r="AM14" s="35">
        <v>0</v>
      </c>
      <c r="AN14" s="35">
        <v>0</v>
      </c>
      <c r="AO14" s="35">
        <v>0</v>
      </c>
      <c r="AP14" s="35">
        <v>0</v>
      </c>
      <c r="AQ14" s="35">
        <v>94.48</v>
      </c>
      <c r="AR14" s="35">
        <v>0</v>
      </c>
      <c r="AS14" s="35">
        <v>0</v>
      </c>
      <c r="AT14" s="35">
        <v>0</v>
      </c>
      <c r="AU14" s="35">
        <v>17.32</v>
      </c>
      <c r="AV14" s="35">
        <v>0</v>
      </c>
      <c r="AW14" s="35">
        <v>25.34</v>
      </c>
      <c r="AX14" s="140">
        <v>0</v>
      </c>
      <c r="AY14" s="35">
        <v>0</v>
      </c>
      <c r="AZ14" s="35">
        <v>0</v>
      </c>
      <c r="BA14" s="35">
        <v>0</v>
      </c>
      <c r="BB14" s="35">
        <v>0</v>
      </c>
      <c r="BC14" s="35">
        <v>0</v>
      </c>
      <c r="BD14" s="35">
        <v>23.52</v>
      </c>
      <c r="BE14" s="35">
        <v>0</v>
      </c>
      <c r="BF14" s="35">
        <v>71.58</v>
      </c>
      <c r="BG14" s="131" t="str">
        <f t="shared" si="4"/>
        <v>-</v>
      </c>
    </row>
    <row r="15" spans="1:63" x14ac:dyDescent="0.25">
      <c r="A15" s="19" t="s">
        <v>65</v>
      </c>
      <c r="B15" s="140">
        <v>76.69</v>
      </c>
      <c r="C15" s="35">
        <v>83.4</v>
      </c>
      <c r="D15" s="35">
        <v>58.56</v>
      </c>
      <c r="E15" s="35">
        <v>60.34</v>
      </c>
      <c r="F15" s="35">
        <v>73.69</v>
      </c>
      <c r="G15" s="35">
        <v>40.51</v>
      </c>
      <c r="H15" s="35">
        <v>46.35</v>
      </c>
      <c r="I15" s="35">
        <v>81.63</v>
      </c>
      <c r="J15" s="35">
        <v>55.09</v>
      </c>
      <c r="K15" s="35">
        <v>24</v>
      </c>
      <c r="L15" s="35">
        <v>47.92</v>
      </c>
      <c r="M15" s="131">
        <v>66.55</v>
      </c>
      <c r="N15" s="140">
        <v>43.74</v>
      </c>
      <c r="O15" s="35">
        <v>175.68</v>
      </c>
      <c r="P15" s="35">
        <v>38.869999999999997</v>
      </c>
      <c r="Q15" s="35">
        <v>38.76</v>
      </c>
      <c r="R15" s="35">
        <v>55.82</v>
      </c>
      <c r="S15" s="35">
        <v>53.02</v>
      </c>
      <c r="T15" s="35">
        <v>36.520000000000003</v>
      </c>
      <c r="U15" s="35">
        <v>49.19</v>
      </c>
      <c r="V15" s="35">
        <v>27.36</v>
      </c>
      <c r="W15" s="292">
        <v>38.71</v>
      </c>
      <c r="X15" s="292">
        <v>31.57</v>
      </c>
      <c r="Y15" s="292">
        <v>61.62</v>
      </c>
      <c r="Z15" s="140">
        <v>0</v>
      </c>
      <c r="AA15" s="35">
        <v>0</v>
      </c>
      <c r="AB15" s="35">
        <v>6.62</v>
      </c>
      <c r="AC15" s="35">
        <v>25.03</v>
      </c>
      <c r="AD15" s="35">
        <v>47.6</v>
      </c>
      <c r="AE15" s="35">
        <v>39.43</v>
      </c>
      <c r="AF15" s="35">
        <v>27.03</v>
      </c>
      <c r="AG15" s="35">
        <v>39.07</v>
      </c>
      <c r="AH15" s="35">
        <v>0</v>
      </c>
      <c r="AI15" s="35">
        <v>72.209999999999994</v>
      </c>
      <c r="AJ15" s="35">
        <v>34.520000000000003</v>
      </c>
      <c r="AK15" s="35">
        <v>71.319999999999993</v>
      </c>
      <c r="AL15" s="140">
        <v>34.32</v>
      </c>
      <c r="AM15" s="35">
        <v>122.59</v>
      </c>
      <c r="AN15" s="35">
        <v>62.55</v>
      </c>
      <c r="AO15" s="35">
        <v>40.26</v>
      </c>
      <c r="AP15" s="35">
        <v>27.44</v>
      </c>
      <c r="AQ15" s="35">
        <v>45.98</v>
      </c>
      <c r="AR15" s="35">
        <v>56.85</v>
      </c>
      <c r="AS15" s="35">
        <v>59.71</v>
      </c>
      <c r="AT15" s="35">
        <v>20.91</v>
      </c>
      <c r="AU15" s="35">
        <v>43.31</v>
      </c>
      <c r="AV15" s="35">
        <v>108.28</v>
      </c>
      <c r="AW15" s="35">
        <v>75.31</v>
      </c>
      <c r="AX15" s="140">
        <v>60.83</v>
      </c>
      <c r="AY15" s="35">
        <v>39.19</v>
      </c>
      <c r="AZ15" s="35">
        <v>0</v>
      </c>
      <c r="BA15" s="35">
        <v>66.45</v>
      </c>
      <c r="BB15" s="35">
        <v>4.3099999999999996</v>
      </c>
      <c r="BC15" s="35">
        <v>25.33</v>
      </c>
      <c r="BD15" s="35">
        <v>0</v>
      </c>
      <c r="BE15" s="35">
        <v>40.840000000000003</v>
      </c>
      <c r="BF15" s="35">
        <v>29.19</v>
      </c>
      <c r="BG15" s="131">
        <f t="shared" si="4"/>
        <v>39.598278335724537</v>
      </c>
    </row>
    <row r="16" spans="1:63" x14ac:dyDescent="0.25">
      <c r="A16" s="19" t="s">
        <v>66</v>
      </c>
      <c r="B16" s="140">
        <v>0</v>
      </c>
      <c r="C16" s="35">
        <v>0</v>
      </c>
      <c r="D16" s="35">
        <v>0</v>
      </c>
      <c r="E16" s="35">
        <v>39.22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0</v>
      </c>
      <c r="L16" s="35">
        <v>0</v>
      </c>
      <c r="M16" s="131">
        <v>66.88</v>
      </c>
      <c r="N16" s="140">
        <v>0</v>
      </c>
      <c r="O16" s="35">
        <v>0</v>
      </c>
      <c r="P16" s="35">
        <v>0</v>
      </c>
      <c r="Q16" s="35">
        <v>0</v>
      </c>
      <c r="R16" s="35">
        <v>0</v>
      </c>
      <c r="S16" s="35">
        <v>0</v>
      </c>
      <c r="T16" s="35">
        <v>0</v>
      </c>
      <c r="U16" s="35">
        <v>0</v>
      </c>
      <c r="V16" s="35">
        <v>0</v>
      </c>
      <c r="W16" s="35">
        <v>0</v>
      </c>
      <c r="X16" s="35">
        <v>0</v>
      </c>
      <c r="Y16" s="35">
        <v>173.98</v>
      </c>
      <c r="Z16" s="140">
        <v>0</v>
      </c>
      <c r="AA16" s="35">
        <v>0</v>
      </c>
      <c r="AB16" s="35">
        <v>150.69999999999999</v>
      </c>
      <c r="AC16" s="35">
        <v>204.58</v>
      </c>
      <c r="AD16" s="35">
        <v>0</v>
      </c>
      <c r="AE16" s="35">
        <v>0</v>
      </c>
      <c r="AF16" s="35">
        <v>0</v>
      </c>
      <c r="AG16" s="35">
        <v>0</v>
      </c>
      <c r="AH16" s="35">
        <v>0</v>
      </c>
      <c r="AI16" s="35">
        <v>0</v>
      </c>
      <c r="AJ16" s="35">
        <v>0</v>
      </c>
      <c r="AK16" s="35">
        <v>0</v>
      </c>
      <c r="AL16" s="140">
        <v>0</v>
      </c>
      <c r="AM16" s="35">
        <v>0</v>
      </c>
      <c r="AN16" s="35">
        <v>0</v>
      </c>
      <c r="AO16" s="35">
        <v>0</v>
      </c>
      <c r="AP16" s="35">
        <v>0</v>
      </c>
      <c r="AQ16" s="35">
        <v>0</v>
      </c>
      <c r="AR16" s="35">
        <v>0</v>
      </c>
      <c r="AS16" s="35">
        <v>0</v>
      </c>
      <c r="AT16" s="35">
        <v>0</v>
      </c>
      <c r="AU16" s="35">
        <v>0</v>
      </c>
      <c r="AV16" s="35">
        <v>0</v>
      </c>
      <c r="AW16" s="35">
        <v>0</v>
      </c>
      <c r="AX16" s="140">
        <v>56.08</v>
      </c>
      <c r="AY16" s="35">
        <v>61.15</v>
      </c>
      <c r="AZ16" s="35">
        <v>86.1</v>
      </c>
      <c r="BA16" s="35">
        <v>0</v>
      </c>
      <c r="BB16" s="35">
        <v>0</v>
      </c>
      <c r="BC16" s="35">
        <v>0</v>
      </c>
      <c r="BD16" s="35">
        <v>0</v>
      </c>
      <c r="BE16" s="35">
        <v>0</v>
      </c>
      <c r="BF16" s="35">
        <v>49.33</v>
      </c>
      <c r="BG16" s="131" t="str">
        <f t="shared" si="4"/>
        <v>-</v>
      </c>
    </row>
    <row r="17" spans="1:59" x14ac:dyDescent="0.25">
      <c r="A17" s="19" t="s">
        <v>67</v>
      </c>
      <c r="B17" s="140">
        <v>6.47</v>
      </c>
      <c r="C17" s="35">
        <v>14.74</v>
      </c>
      <c r="D17" s="35">
        <v>16.55</v>
      </c>
      <c r="E17" s="35">
        <v>18.38</v>
      </c>
      <c r="F17" s="35">
        <v>25.56</v>
      </c>
      <c r="G17" s="35">
        <v>15.96</v>
      </c>
      <c r="H17" s="35">
        <v>18.54</v>
      </c>
      <c r="I17" s="35">
        <v>52.78</v>
      </c>
      <c r="J17" s="35">
        <v>101.79</v>
      </c>
      <c r="K17" s="35">
        <v>79.13</v>
      </c>
      <c r="L17" s="35">
        <v>38.19</v>
      </c>
      <c r="M17" s="131">
        <v>0</v>
      </c>
      <c r="N17" s="140">
        <v>29.46</v>
      </c>
      <c r="O17" s="35">
        <v>92.68</v>
      </c>
      <c r="P17" s="35">
        <v>122.74</v>
      </c>
      <c r="Q17" s="35">
        <v>79.72</v>
      </c>
      <c r="R17" s="35">
        <v>57.06</v>
      </c>
      <c r="S17" s="35">
        <v>72.680000000000007</v>
      </c>
      <c r="T17" s="35">
        <v>2.41</v>
      </c>
      <c r="U17" s="35">
        <v>5.28</v>
      </c>
      <c r="V17" s="35">
        <v>3.41</v>
      </c>
      <c r="W17" s="292">
        <v>11.76</v>
      </c>
      <c r="X17" s="292">
        <v>9.49</v>
      </c>
      <c r="Y17" s="292">
        <v>2.1</v>
      </c>
      <c r="Z17" s="140">
        <v>9.85</v>
      </c>
      <c r="AA17" s="35">
        <v>6.19</v>
      </c>
      <c r="AB17" s="35">
        <v>28.42</v>
      </c>
      <c r="AC17" s="35">
        <v>14.97</v>
      </c>
      <c r="AD17" s="35">
        <v>1.36</v>
      </c>
      <c r="AE17" s="35">
        <v>6.46</v>
      </c>
      <c r="AF17" s="35">
        <v>0.52</v>
      </c>
      <c r="AG17" s="35">
        <v>68.81</v>
      </c>
      <c r="AH17" s="35">
        <v>0</v>
      </c>
      <c r="AI17" s="35">
        <v>85.2</v>
      </c>
      <c r="AJ17" s="35">
        <v>14.61</v>
      </c>
      <c r="AK17" s="35">
        <v>9.98</v>
      </c>
      <c r="AL17" s="140">
        <v>40.729999999999997</v>
      </c>
      <c r="AM17" s="35">
        <v>160.74</v>
      </c>
      <c r="AN17" s="35">
        <v>108.34</v>
      </c>
      <c r="AO17" s="35">
        <v>21.78</v>
      </c>
      <c r="AP17" s="35">
        <v>25.68</v>
      </c>
      <c r="AQ17" s="35">
        <v>0</v>
      </c>
      <c r="AR17" s="35">
        <v>0</v>
      </c>
      <c r="AS17" s="35">
        <v>0</v>
      </c>
      <c r="AT17" s="35">
        <v>0</v>
      </c>
      <c r="AU17" s="35">
        <v>39.229999999999997</v>
      </c>
      <c r="AV17" s="35">
        <v>9.73</v>
      </c>
      <c r="AW17" s="35">
        <v>16.3</v>
      </c>
      <c r="AX17" s="140">
        <v>52.33</v>
      </c>
      <c r="AY17" s="35">
        <v>192.18</v>
      </c>
      <c r="AZ17" s="35">
        <v>39.89</v>
      </c>
      <c r="BA17" s="35">
        <v>0</v>
      </c>
      <c r="BB17" s="35">
        <v>0</v>
      </c>
      <c r="BC17" s="35">
        <v>0</v>
      </c>
      <c r="BD17" s="35">
        <v>2.54</v>
      </c>
      <c r="BE17" s="35">
        <v>12.27</v>
      </c>
      <c r="BF17" s="35">
        <v>5.05</v>
      </c>
      <c r="BG17" s="131" t="str">
        <f t="shared" si="4"/>
        <v>-</v>
      </c>
    </row>
    <row r="18" spans="1:59" x14ac:dyDescent="0.25">
      <c r="A18" s="19" t="s">
        <v>68</v>
      </c>
      <c r="B18" s="140">
        <v>327.29000000000002</v>
      </c>
      <c r="C18" s="35">
        <v>497.28</v>
      </c>
      <c r="D18" s="35">
        <v>264.13</v>
      </c>
      <c r="E18" s="35">
        <v>242.71</v>
      </c>
      <c r="F18" s="35">
        <v>410.04</v>
      </c>
      <c r="G18" s="35">
        <v>236.69</v>
      </c>
      <c r="H18" s="35">
        <v>294.39</v>
      </c>
      <c r="I18" s="35">
        <v>532.46</v>
      </c>
      <c r="J18" s="35">
        <v>795.2</v>
      </c>
      <c r="K18" s="35">
        <v>1256.8800000000001</v>
      </c>
      <c r="L18" s="35">
        <v>601.24</v>
      </c>
      <c r="M18" s="131">
        <v>201.13</v>
      </c>
      <c r="N18" s="140">
        <v>279.07</v>
      </c>
      <c r="O18" s="35">
        <v>432.79</v>
      </c>
      <c r="P18" s="35">
        <v>542.20000000000005</v>
      </c>
      <c r="Q18" s="35">
        <v>171.13</v>
      </c>
      <c r="R18" s="35">
        <v>242.32</v>
      </c>
      <c r="S18" s="35">
        <v>320.75</v>
      </c>
      <c r="T18" s="35">
        <v>326.54000000000002</v>
      </c>
      <c r="U18" s="35">
        <v>163</v>
      </c>
      <c r="V18" s="35">
        <v>66.239999999999995</v>
      </c>
      <c r="W18" s="292">
        <v>50.89</v>
      </c>
      <c r="X18" s="292">
        <v>150.13999999999999</v>
      </c>
      <c r="Y18" s="292">
        <v>28.64</v>
      </c>
      <c r="Z18" s="140">
        <v>160.96</v>
      </c>
      <c r="AA18" s="35">
        <v>95.15</v>
      </c>
      <c r="AB18" s="35">
        <v>364.78</v>
      </c>
      <c r="AC18" s="35">
        <v>535.41</v>
      </c>
      <c r="AD18" s="35">
        <v>125.21</v>
      </c>
      <c r="AE18" s="35">
        <v>49.06</v>
      </c>
      <c r="AF18" s="35">
        <v>145.93</v>
      </c>
      <c r="AG18" s="35">
        <v>336.72</v>
      </c>
      <c r="AH18" s="35">
        <v>10.53</v>
      </c>
      <c r="AI18" s="35">
        <v>302.67</v>
      </c>
      <c r="AJ18" s="35">
        <v>107.95</v>
      </c>
      <c r="AK18" s="35">
        <v>128.66999999999999</v>
      </c>
      <c r="AL18" s="140">
        <v>108.57</v>
      </c>
      <c r="AM18" s="35">
        <v>436.33</v>
      </c>
      <c r="AN18" s="35">
        <v>240.67</v>
      </c>
      <c r="AO18" s="35">
        <v>78.81</v>
      </c>
      <c r="AP18" s="35">
        <v>292.14</v>
      </c>
      <c r="AQ18" s="35">
        <v>339.71</v>
      </c>
      <c r="AR18" s="35">
        <v>82.08</v>
      </c>
      <c r="AS18" s="35">
        <v>42.32</v>
      </c>
      <c r="AT18" s="35">
        <v>0.03</v>
      </c>
      <c r="AU18" s="35">
        <v>136.59</v>
      </c>
      <c r="AV18" s="35">
        <v>278.77</v>
      </c>
      <c r="AW18" s="35">
        <v>164.85</v>
      </c>
      <c r="AX18" s="140">
        <v>273.41000000000003</v>
      </c>
      <c r="AY18" s="35">
        <v>259.08</v>
      </c>
      <c r="AZ18" s="35">
        <v>173.53</v>
      </c>
      <c r="BA18" s="35">
        <v>106.64</v>
      </c>
      <c r="BB18" s="35">
        <v>36.44</v>
      </c>
      <c r="BC18" s="35">
        <v>30.28</v>
      </c>
      <c r="BD18" s="35">
        <v>339.45</v>
      </c>
      <c r="BE18" s="35">
        <v>248.14</v>
      </c>
      <c r="BF18" s="35">
        <v>328.07</v>
      </c>
      <c r="BG18" s="131" t="s">
        <v>28</v>
      </c>
    </row>
    <row r="19" spans="1:59" x14ac:dyDescent="0.25">
      <c r="A19" s="19" t="s">
        <v>69</v>
      </c>
      <c r="B19" s="140">
        <v>144.9</v>
      </c>
      <c r="C19" s="35">
        <v>46.19</v>
      </c>
      <c r="D19" s="35">
        <v>48.98</v>
      </c>
      <c r="E19" s="35">
        <v>59.36</v>
      </c>
      <c r="F19" s="35">
        <v>126.75</v>
      </c>
      <c r="G19" s="35">
        <v>326.70999999999998</v>
      </c>
      <c r="H19" s="35">
        <v>355.78</v>
      </c>
      <c r="I19" s="35">
        <v>298.08</v>
      </c>
      <c r="J19" s="35">
        <v>147.9</v>
      </c>
      <c r="K19" s="35">
        <v>139.1</v>
      </c>
      <c r="L19" s="35">
        <v>84.15</v>
      </c>
      <c r="M19" s="131">
        <v>63.55</v>
      </c>
      <c r="N19" s="140">
        <v>124.02</v>
      </c>
      <c r="O19" s="35">
        <v>122.28</v>
      </c>
      <c r="P19" s="35">
        <v>134.12</v>
      </c>
      <c r="Q19" s="35">
        <v>130.78</v>
      </c>
      <c r="R19" s="35">
        <v>22.98</v>
      </c>
      <c r="S19" s="35">
        <v>113.71</v>
      </c>
      <c r="T19" s="35">
        <v>39.64</v>
      </c>
      <c r="U19" s="35">
        <v>5.81</v>
      </c>
      <c r="V19" s="35">
        <v>6.75</v>
      </c>
      <c r="W19" s="292">
        <v>6.62</v>
      </c>
      <c r="X19" s="292">
        <v>35.94</v>
      </c>
      <c r="Y19" s="292">
        <v>33.049999999999997</v>
      </c>
      <c r="Z19" s="140">
        <v>6.61</v>
      </c>
      <c r="AA19" s="35">
        <v>57.66</v>
      </c>
      <c r="AB19" s="35">
        <v>186.28</v>
      </c>
      <c r="AC19" s="35">
        <v>105.37</v>
      </c>
      <c r="AD19" s="35">
        <v>73.569999999999993</v>
      </c>
      <c r="AE19" s="35">
        <v>94.78</v>
      </c>
      <c r="AF19" s="35">
        <v>78.02</v>
      </c>
      <c r="AG19" s="35">
        <v>144.52000000000001</v>
      </c>
      <c r="AH19" s="35">
        <v>89.59</v>
      </c>
      <c r="AI19" s="35">
        <v>81.11</v>
      </c>
      <c r="AJ19" s="35">
        <v>237.16</v>
      </c>
      <c r="AK19" s="35">
        <v>211.42</v>
      </c>
      <c r="AL19" s="140">
        <v>90.93</v>
      </c>
      <c r="AM19" s="35">
        <v>42.45</v>
      </c>
      <c r="AN19" s="35">
        <v>324</v>
      </c>
      <c r="AO19" s="35">
        <v>292.64</v>
      </c>
      <c r="AP19" s="35">
        <v>250.09</v>
      </c>
      <c r="AQ19" s="35">
        <v>67.239999999999995</v>
      </c>
      <c r="AR19" s="35">
        <v>159.29</v>
      </c>
      <c r="AS19" s="35">
        <v>237.4</v>
      </c>
      <c r="AT19" s="35">
        <v>221.49</v>
      </c>
      <c r="AU19" s="35">
        <v>413.23</v>
      </c>
      <c r="AV19" s="35">
        <v>236.22</v>
      </c>
      <c r="AW19" s="35">
        <v>810.27</v>
      </c>
      <c r="AX19" s="140">
        <v>362.49</v>
      </c>
      <c r="AY19" s="35">
        <v>84.53</v>
      </c>
      <c r="AZ19" s="35">
        <v>425.53</v>
      </c>
      <c r="BA19" s="35">
        <v>378.32</v>
      </c>
      <c r="BB19" s="35">
        <v>561.98</v>
      </c>
      <c r="BC19" s="35">
        <v>425.38</v>
      </c>
      <c r="BD19" s="35">
        <v>370.71</v>
      </c>
      <c r="BE19" s="35">
        <v>405.09</v>
      </c>
      <c r="BF19" s="35">
        <v>481.63</v>
      </c>
      <c r="BG19" s="131">
        <f t="shared" si="4"/>
        <v>117.44999774256173</v>
      </c>
    </row>
    <row r="20" spans="1:59" x14ac:dyDescent="0.25">
      <c r="A20" s="20" t="s">
        <v>71</v>
      </c>
      <c r="B20" s="132">
        <v>42.75</v>
      </c>
      <c r="C20" s="133">
        <v>3.07</v>
      </c>
      <c r="D20" s="133">
        <v>5.6</v>
      </c>
      <c r="E20" s="133">
        <v>0</v>
      </c>
      <c r="F20" s="133">
        <v>0</v>
      </c>
      <c r="G20" s="133">
        <v>0</v>
      </c>
      <c r="H20" s="133">
        <v>24.4</v>
      </c>
      <c r="I20" s="133">
        <v>4.47</v>
      </c>
      <c r="J20" s="133">
        <v>11.99</v>
      </c>
      <c r="K20" s="133">
        <v>0</v>
      </c>
      <c r="L20" s="133">
        <v>0</v>
      </c>
      <c r="M20" s="134">
        <v>0</v>
      </c>
      <c r="N20" s="132">
        <v>49.75</v>
      </c>
      <c r="O20" s="133">
        <v>0</v>
      </c>
      <c r="P20" s="133">
        <v>0</v>
      </c>
      <c r="Q20" s="133">
        <v>0</v>
      </c>
      <c r="R20" s="133">
        <v>0</v>
      </c>
      <c r="S20" s="133">
        <v>0</v>
      </c>
      <c r="T20" s="133">
        <v>0</v>
      </c>
      <c r="U20" s="133">
        <v>50</v>
      </c>
      <c r="V20" s="133">
        <v>24.03</v>
      </c>
      <c r="W20" s="133">
        <v>0</v>
      </c>
      <c r="X20" s="133">
        <v>0</v>
      </c>
      <c r="Y20" s="133">
        <v>0</v>
      </c>
      <c r="Z20" s="132">
        <v>21.36</v>
      </c>
      <c r="AA20" s="133">
        <v>0</v>
      </c>
      <c r="AB20" s="133">
        <v>0</v>
      </c>
      <c r="AC20" s="133">
        <v>0</v>
      </c>
      <c r="AD20" s="133">
        <v>0</v>
      </c>
      <c r="AE20" s="133">
        <v>0</v>
      </c>
      <c r="AF20" s="133">
        <v>0</v>
      </c>
      <c r="AG20" s="133">
        <v>0</v>
      </c>
      <c r="AH20" s="133">
        <v>0</v>
      </c>
      <c r="AI20" s="133">
        <v>0</v>
      </c>
      <c r="AJ20" s="133">
        <v>0</v>
      </c>
      <c r="AK20" s="133">
        <v>0</v>
      </c>
      <c r="AL20" s="132">
        <v>16.5</v>
      </c>
      <c r="AM20" s="133">
        <v>10.07</v>
      </c>
      <c r="AN20" s="133">
        <v>0</v>
      </c>
      <c r="AO20" s="133">
        <v>0</v>
      </c>
      <c r="AP20" s="133">
        <v>0</v>
      </c>
      <c r="AQ20" s="133">
        <v>0</v>
      </c>
      <c r="AR20" s="133">
        <v>15.38</v>
      </c>
      <c r="AS20" s="133">
        <v>8.27</v>
      </c>
      <c r="AT20" s="133">
        <v>10.5</v>
      </c>
      <c r="AU20" s="133">
        <v>0</v>
      </c>
      <c r="AV20" s="133">
        <v>0</v>
      </c>
      <c r="AW20" s="133">
        <v>0</v>
      </c>
      <c r="AX20" s="132">
        <v>20.350000000000001</v>
      </c>
      <c r="AY20" s="133">
        <v>3.14</v>
      </c>
      <c r="AZ20" s="133">
        <v>0</v>
      </c>
      <c r="BA20" s="133">
        <v>0</v>
      </c>
      <c r="BB20" s="133">
        <v>0</v>
      </c>
      <c r="BC20" s="133">
        <v>0</v>
      </c>
      <c r="BD20" s="133">
        <v>0</v>
      </c>
      <c r="BE20" s="133">
        <v>0</v>
      </c>
      <c r="BF20" s="133">
        <v>16.53</v>
      </c>
      <c r="BG20" s="134">
        <f t="shared" si="4"/>
        <v>57.428571428571431</v>
      </c>
    </row>
    <row r="21" spans="1:59" x14ac:dyDescent="0.25">
      <c r="A21" s="2" t="s">
        <v>23</v>
      </c>
      <c r="B21" s="12"/>
      <c r="C21" s="1"/>
      <c r="D21" s="1"/>
      <c r="E21" s="1"/>
      <c r="F21" s="1"/>
      <c r="G21" s="1"/>
      <c r="H21" s="1"/>
      <c r="I21" s="21"/>
      <c r="J21" s="21"/>
      <c r="K21" s="21"/>
      <c r="L21" s="21"/>
      <c r="M21" s="21"/>
      <c r="N21" s="21"/>
      <c r="O21" s="21"/>
      <c r="P21" s="21"/>
      <c r="Q21" s="248"/>
      <c r="R21" s="248"/>
      <c r="S21" s="248"/>
      <c r="T21" s="248"/>
      <c r="U21" s="248"/>
      <c r="V21" s="248"/>
      <c r="W21" s="248"/>
      <c r="X21" s="248"/>
      <c r="Y21" s="248"/>
      <c r="Z21" s="248"/>
      <c r="AA21" s="248"/>
      <c r="AB21" s="248"/>
      <c r="AC21" s="248"/>
      <c r="AD21" s="248"/>
      <c r="AE21" s="248"/>
      <c r="AF21" s="248"/>
      <c r="AG21" s="248"/>
      <c r="AH21" s="248"/>
      <c r="AI21" s="248"/>
      <c r="AJ21" s="248"/>
      <c r="AK21" s="248"/>
      <c r="AL21" s="248"/>
      <c r="AM21" s="248"/>
      <c r="AN21" s="248"/>
      <c r="AO21" s="248"/>
      <c r="AP21" s="248"/>
      <c r="AQ21" s="248"/>
      <c r="AR21" s="248"/>
      <c r="AS21" s="248"/>
      <c r="AT21" s="248"/>
      <c r="AU21" s="248"/>
      <c r="AV21" s="248"/>
      <c r="AW21" s="248"/>
      <c r="AX21" s="248"/>
      <c r="AY21" s="248"/>
      <c r="AZ21" s="248"/>
      <c r="BA21" s="248"/>
      <c r="BB21" s="248"/>
      <c r="BC21" s="248"/>
      <c r="BD21" s="248"/>
      <c r="BE21" s="248"/>
      <c r="BF21" s="248"/>
      <c r="BG21" s="248"/>
    </row>
    <row r="22" spans="1:59" x14ac:dyDescent="0.25">
      <c r="A22" s="2" t="s">
        <v>24</v>
      </c>
      <c r="B22" s="12"/>
      <c r="C22" s="1"/>
      <c r="D22" s="1"/>
      <c r="E22" s="1"/>
      <c r="F22" s="1"/>
      <c r="G22" s="1"/>
      <c r="H22" s="22"/>
      <c r="I22" s="21"/>
      <c r="J22" s="21"/>
      <c r="K22" s="21"/>
      <c r="L22" s="21"/>
      <c r="M22" s="21"/>
      <c r="N22" s="21"/>
      <c r="O22" s="21"/>
      <c r="P22" s="21"/>
      <c r="Q22" s="248"/>
      <c r="R22" s="248"/>
      <c r="S22" s="248"/>
      <c r="T22" s="248"/>
      <c r="U22" s="248"/>
      <c r="V22" s="248"/>
      <c r="W22" s="248"/>
      <c r="X22" s="248"/>
      <c r="Y22" s="248"/>
    </row>
    <row r="23" spans="1:59" x14ac:dyDescent="0.25">
      <c r="A23" s="3" t="s">
        <v>207</v>
      </c>
      <c r="B23" s="12"/>
      <c r="C23" s="1"/>
      <c r="D23" s="1"/>
      <c r="E23" s="1"/>
      <c r="F23" s="1"/>
      <c r="G23" s="1"/>
      <c r="H23" s="22"/>
      <c r="I23" s="5"/>
      <c r="J23" s="5"/>
      <c r="K23" s="5"/>
      <c r="L23" s="5"/>
      <c r="M23" s="5"/>
      <c r="N23" s="4"/>
      <c r="O23" s="4"/>
      <c r="P23" s="4"/>
      <c r="Q23" s="29"/>
      <c r="R23" s="29"/>
      <c r="S23" s="29"/>
      <c r="T23" s="29"/>
      <c r="U23" s="29"/>
      <c r="V23" s="29"/>
      <c r="W23" s="29"/>
      <c r="X23" s="29"/>
      <c r="Y23" s="29"/>
    </row>
  </sheetData>
  <sortState ref="BJ12:BK23">
    <sortCondition descending="1" ref="BK11"/>
  </sortState>
  <mergeCells count="6">
    <mergeCell ref="AX6:BG6"/>
    <mergeCell ref="A6:A7"/>
    <mergeCell ref="B6:M6"/>
    <mergeCell ref="N6:Y6"/>
    <mergeCell ref="Z6:AK6"/>
    <mergeCell ref="AL6:AW6"/>
  </mergeCells>
  <phoneticPr fontId="19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"/>
  <sheetViews>
    <sheetView showGridLines="0" zoomScale="70" zoomScaleNormal="70" workbookViewId="0">
      <pane xSplit="1" ySplit="7" topLeftCell="J8" activePane="bottomRight" state="frozen"/>
      <selection activeCell="AR52" sqref="AR52"/>
      <selection pane="topRight" activeCell="AR52" sqref="AR52"/>
      <selection pane="bottomLeft" activeCell="AR52" sqref="AR52"/>
      <selection pane="bottomRight" activeCell="AE15" sqref="AE15"/>
    </sheetView>
  </sheetViews>
  <sheetFormatPr baseColWidth="10" defaultRowHeight="15" x14ac:dyDescent="0.25"/>
  <cols>
    <col min="2" max="18" width="11.42578125" style="349"/>
    <col min="19" max="19" width="11.5703125" style="349"/>
    <col min="20" max="20" width="11.42578125" style="580"/>
    <col min="21" max="21" width="11.42578125" style="588"/>
    <col min="22" max="22" width="11.5703125" style="588"/>
    <col min="25" max="25" width="14" bestFit="1" customWidth="1"/>
  </cols>
  <sheetData>
    <row r="1" spans="1:26" x14ac:dyDescent="0.25">
      <c r="A1" s="36" t="s">
        <v>198</v>
      </c>
    </row>
    <row r="2" spans="1:26" x14ac:dyDescent="0.25">
      <c r="A2" s="36"/>
    </row>
    <row r="3" spans="1:26" ht="15" customHeight="1" x14ac:dyDescent="0.25">
      <c r="A3" s="17" t="s">
        <v>115</v>
      </c>
    </row>
    <row r="4" spans="1:26" x14ac:dyDescent="0.25">
      <c r="A4" s="62" t="s">
        <v>255</v>
      </c>
    </row>
    <row r="5" spans="1:26" x14ac:dyDescent="0.25">
      <c r="A5" s="62" t="s">
        <v>213</v>
      </c>
    </row>
    <row r="6" spans="1:26" x14ac:dyDescent="0.25">
      <c r="A6" s="647" t="s">
        <v>26</v>
      </c>
      <c r="B6" s="600">
        <v>2019</v>
      </c>
      <c r="C6" s="601"/>
      <c r="D6" s="601"/>
      <c r="E6" s="601"/>
      <c r="F6" s="601"/>
      <c r="G6" s="601"/>
      <c r="H6" s="601"/>
      <c r="I6" s="601"/>
      <c r="J6" s="601"/>
      <c r="K6" s="601"/>
      <c r="L6" s="601"/>
      <c r="M6" s="601"/>
      <c r="N6" s="605">
        <v>2020</v>
      </c>
      <c r="O6" s="606"/>
      <c r="P6" s="606"/>
      <c r="Q6" s="606"/>
      <c r="R6" s="606"/>
      <c r="S6" s="606"/>
      <c r="T6" s="606"/>
      <c r="U6" s="606"/>
      <c r="V6" s="606"/>
      <c r="W6" s="607"/>
    </row>
    <row r="7" spans="1:26" ht="25.5" x14ac:dyDescent="0.25">
      <c r="A7" s="648"/>
      <c r="B7" s="462" t="s">
        <v>1</v>
      </c>
      <c r="C7" s="472" t="s">
        <v>2</v>
      </c>
      <c r="D7" s="462" t="s">
        <v>3</v>
      </c>
      <c r="E7" s="472" t="s">
        <v>4</v>
      </c>
      <c r="F7" s="498" t="s">
        <v>5</v>
      </c>
      <c r="G7" s="502" t="s">
        <v>6</v>
      </c>
      <c r="H7" s="503" t="s">
        <v>7</v>
      </c>
      <c r="I7" s="505" t="s">
        <v>8</v>
      </c>
      <c r="J7" s="511" t="s">
        <v>9</v>
      </c>
      <c r="K7" s="520" t="s">
        <v>10</v>
      </c>
      <c r="L7" s="532" t="s">
        <v>11</v>
      </c>
      <c r="M7" s="542" t="s">
        <v>12</v>
      </c>
      <c r="N7" s="595" t="s">
        <v>1</v>
      </c>
      <c r="O7" s="595" t="s">
        <v>2</v>
      </c>
      <c r="P7" s="595" t="s">
        <v>3</v>
      </c>
      <c r="Q7" s="595" t="s">
        <v>4</v>
      </c>
      <c r="R7" s="595" t="s">
        <v>5</v>
      </c>
      <c r="S7" s="595" t="s">
        <v>6</v>
      </c>
      <c r="T7" s="595" t="s">
        <v>7</v>
      </c>
      <c r="U7" s="595" t="s">
        <v>8</v>
      </c>
      <c r="V7" s="595" t="s">
        <v>9</v>
      </c>
      <c r="W7" s="595" t="s">
        <v>282</v>
      </c>
    </row>
    <row r="8" spans="1:26" x14ac:dyDescent="0.25">
      <c r="A8" s="121" t="s">
        <v>13</v>
      </c>
      <c r="B8" s="125">
        <f t="shared" ref="B8:G8" si="0">SUM(B9:B33)</f>
        <v>52783.279999999984</v>
      </c>
      <c r="C8" s="126">
        <f t="shared" si="0"/>
        <v>80988.98</v>
      </c>
      <c r="D8" s="126">
        <f t="shared" si="0"/>
        <v>56185.780000000006</v>
      </c>
      <c r="E8" s="126">
        <f t="shared" si="0"/>
        <v>32247.15</v>
      </c>
      <c r="F8" s="126">
        <f t="shared" si="0"/>
        <v>25544.52</v>
      </c>
      <c r="G8" s="126">
        <f t="shared" si="0"/>
        <v>42426.61</v>
      </c>
      <c r="H8" s="126">
        <f t="shared" ref="H8:O8" si="1">SUM(H9:H33)</f>
        <v>40756.379999999997</v>
      </c>
      <c r="I8" s="126">
        <f t="shared" si="1"/>
        <v>32885.03</v>
      </c>
      <c r="J8" s="126">
        <f t="shared" si="1"/>
        <v>26025.929999999997</v>
      </c>
      <c r="K8" s="126">
        <f t="shared" si="1"/>
        <v>31424.260000000002</v>
      </c>
      <c r="L8" s="126">
        <f t="shared" si="1"/>
        <v>22388.209999999995</v>
      </c>
      <c r="M8" s="126">
        <f t="shared" si="1"/>
        <v>19777.91</v>
      </c>
      <c r="N8" s="125">
        <f t="shared" si="1"/>
        <v>35158.97</v>
      </c>
      <c r="O8" s="126">
        <f t="shared" si="1"/>
        <v>58551.109999999993</v>
      </c>
      <c r="P8" s="126">
        <f>SUM(P9:P33)</f>
        <v>15232.320000000002</v>
      </c>
      <c r="Q8" s="126">
        <f>SUM(Q9:Q33)</f>
        <v>5821</v>
      </c>
      <c r="R8" s="126">
        <f>SUM(R9:R33)</f>
        <v>7930.94</v>
      </c>
      <c r="S8" s="126">
        <v>26323.680000000004</v>
      </c>
      <c r="T8" s="126">
        <v>51546.780000000006</v>
      </c>
      <c r="U8" s="126">
        <v>43323.650000000009</v>
      </c>
      <c r="V8" s="126">
        <v>62799.739999999983</v>
      </c>
      <c r="W8" s="127">
        <f>+IFERROR((V8/J8-1)*100,"-")</f>
        <v>141.29681436936158</v>
      </c>
    </row>
    <row r="9" spans="1:26" x14ac:dyDescent="0.25">
      <c r="A9" s="214" t="s">
        <v>222</v>
      </c>
      <c r="B9" s="128">
        <v>1880.01</v>
      </c>
      <c r="C9" s="347">
        <v>1266.92</v>
      </c>
      <c r="D9" s="347">
        <v>1668.2</v>
      </c>
      <c r="E9" s="347">
        <v>1836.6</v>
      </c>
      <c r="F9" s="347">
        <v>1641.52</v>
      </c>
      <c r="G9" s="347">
        <v>1380.3</v>
      </c>
      <c r="H9" s="347">
        <v>1594.03</v>
      </c>
      <c r="I9" s="347">
        <v>1489.3</v>
      </c>
      <c r="J9" s="347">
        <v>1707.02</v>
      </c>
      <c r="K9" s="347">
        <v>1496.31</v>
      </c>
      <c r="L9" s="347">
        <v>1578.82</v>
      </c>
      <c r="M9" s="347">
        <v>1695.86</v>
      </c>
      <c r="N9" s="128">
        <v>1993.85</v>
      </c>
      <c r="O9" s="347">
        <v>1989.03</v>
      </c>
      <c r="P9" s="347">
        <v>1569.45</v>
      </c>
      <c r="Q9" s="347">
        <v>1932.14</v>
      </c>
      <c r="R9" s="347">
        <v>1769.7</v>
      </c>
      <c r="S9" s="347">
        <v>1847.69</v>
      </c>
      <c r="T9" s="347">
        <v>1191.4100000000001</v>
      </c>
      <c r="U9" s="347">
        <v>1362.32</v>
      </c>
      <c r="V9" s="347">
        <v>1026.8499999999999</v>
      </c>
      <c r="W9" s="130">
        <f t="shared" ref="W9:W33" si="2">+IFERROR((V9/J9-1)*100,"-")</f>
        <v>-39.845461681761208</v>
      </c>
    </row>
    <row r="10" spans="1:26" x14ac:dyDescent="0.25">
      <c r="A10" s="214" t="s">
        <v>116</v>
      </c>
      <c r="B10" s="128">
        <v>724.82</v>
      </c>
      <c r="C10" s="347">
        <v>550.79999999999995</v>
      </c>
      <c r="D10" s="347">
        <v>650</v>
      </c>
      <c r="E10" s="347">
        <v>746.78</v>
      </c>
      <c r="F10" s="347">
        <v>646.78</v>
      </c>
      <c r="G10" s="347">
        <v>324.06</v>
      </c>
      <c r="H10" s="347">
        <v>675.66</v>
      </c>
      <c r="I10" s="347">
        <v>516.21</v>
      </c>
      <c r="J10" s="347">
        <v>479.25</v>
      </c>
      <c r="K10" s="347">
        <v>699.68</v>
      </c>
      <c r="L10" s="347">
        <v>569.01</v>
      </c>
      <c r="M10" s="347">
        <v>485.95</v>
      </c>
      <c r="N10" s="128">
        <v>493.28</v>
      </c>
      <c r="O10" s="347">
        <v>555.29999999999995</v>
      </c>
      <c r="P10" s="347">
        <v>205.06</v>
      </c>
      <c r="Q10" s="347">
        <v>536.38</v>
      </c>
      <c r="R10" s="347">
        <v>522.03</v>
      </c>
      <c r="S10" s="347">
        <v>531.58000000000004</v>
      </c>
      <c r="T10" s="347">
        <v>272.73</v>
      </c>
      <c r="U10" s="347">
        <v>405.73</v>
      </c>
      <c r="V10" s="347">
        <v>97.39</v>
      </c>
      <c r="W10" s="130">
        <f t="shared" si="2"/>
        <v>-79.678664580073033</v>
      </c>
      <c r="Y10" s="580"/>
    </row>
    <row r="11" spans="1:26" x14ac:dyDescent="0.25">
      <c r="A11" s="214" t="s">
        <v>75</v>
      </c>
      <c r="B11" s="128">
        <v>77.47</v>
      </c>
      <c r="C11" s="347">
        <v>24.5</v>
      </c>
      <c r="D11" s="347">
        <v>61.61</v>
      </c>
      <c r="E11" s="347">
        <v>26.32</v>
      </c>
      <c r="F11" s="347">
        <v>22.77</v>
      </c>
      <c r="G11" s="347">
        <v>21.19</v>
      </c>
      <c r="H11" s="347">
        <v>19.489999999999998</v>
      </c>
      <c r="I11" s="347">
        <v>62.15</v>
      </c>
      <c r="J11" s="347">
        <v>26.47</v>
      </c>
      <c r="K11" s="347">
        <v>30.47</v>
      </c>
      <c r="L11" s="347">
        <v>27.22</v>
      </c>
      <c r="M11" s="347">
        <v>29.51</v>
      </c>
      <c r="N11" s="128">
        <v>26.23</v>
      </c>
      <c r="O11" s="347">
        <v>18.14</v>
      </c>
      <c r="P11" s="347">
        <v>0</v>
      </c>
      <c r="Q11" s="347">
        <v>0</v>
      </c>
      <c r="R11" s="347">
        <v>0</v>
      </c>
      <c r="S11" s="347">
        <v>0</v>
      </c>
      <c r="T11" s="347">
        <v>0</v>
      </c>
      <c r="U11" s="347">
        <v>0</v>
      </c>
      <c r="V11" s="347">
        <v>0</v>
      </c>
      <c r="W11" s="130">
        <f t="shared" si="2"/>
        <v>-100</v>
      </c>
      <c r="Y11" s="580"/>
    </row>
    <row r="12" spans="1:26" x14ac:dyDescent="0.25">
      <c r="A12" s="214" t="s">
        <v>60</v>
      </c>
      <c r="B12" s="128">
        <v>19921.560000000001</v>
      </c>
      <c r="C12" s="347">
        <v>18667.52</v>
      </c>
      <c r="D12" s="347">
        <v>24353.19</v>
      </c>
      <c r="E12" s="347">
        <v>16725.02</v>
      </c>
      <c r="F12" s="347">
        <v>10723.88</v>
      </c>
      <c r="G12" s="347">
        <v>19817.98</v>
      </c>
      <c r="H12" s="347">
        <v>20666.259999999998</v>
      </c>
      <c r="I12" s="347">
        <v>15136.24</v>
      </c>
      <c r="J12" s="347">
        <v>10931.85</v>
      </c>
      <c r="K12" s="347">
        <v>10529.41</v>
      </c>
      <c r="L12" s="347">
        <v>8687.01</v>
      </c>
      <c r="M12" s="347">
        <v>5711.57</v>
      </c>
      <c r="N12" s="128">
        <v>5675.22</v>
      </c>
      <c r="O12" s="347">
        <v>3644.26</v>
      </c>
      <c r="P12" s="347">
        <v>5468.38</v>
      </c>
      <c r="Q12" s="347">
        <v>1795.21</v>
      </c>
      <c r="R12" s="347">
        <v>2471.64</v>
      </c>
      <c r="S12" s="347">
        <v>13120.71</v>
      </c>
      <c r="T12" s="347">
        <v>29019</v>
      </c>
      <c r="U12" s="347">
        <v>23779.919999999998</v>
      </c>
      <c r="V12" s="347">
        <v>30425.26</v>
      </c>
      <c r="W12" s="130">
        <f t="shared" si="2"/>
        <v>178.31757662243808</v>
      </c>
      <c r="Y12" s="580"/>
    </row>
    <row r="13" spans="1:26" x14ac:dyDescent="0.25">
      <c r="A13" s="214" t="s">
        <v>117</v>
      </c>
      <c r="B13" s="415">
        <v>6063.8</v>
      </c>
      <c r="C13" s="416">
        <v>5919.82</v>
      </c>
      <c r="D13" s="416">
        <v>8326.9500000000007</v>
      </c>
      <c r="E13" s="416">
        <v>4124</v>
      </c>
      <c r="F13" s="416">
        <v>2562.2399999999998</v>
      </c>
      <c r="G13" s="416">
        <v>6501.66</v>
      </c>
      <c r="H13" s="416">
        <v>5257.97</v>
      </c>
      <c r="I13" s="416">
        <v>5335.32</v>
      </c>
      <c r="J13" s="416">
        <v>4377.83</v>
      </c>
      <c r="K13" s="416">
        <v>4490.53</v>
      </c>
      <c r="L13" s="416">
        <v>3249.34</v>
      </c>
      <c r="M13" s="416">
        <v>2203.94</v>
      </c>
      <c r="N13" s="128">
        <v>1828.95</v>
      </c>
      <c r="O13" s="347">
        <v>1251</v>
      </c>
      <c r="P13" s="347">
        <v>157.19</v>
      </c>
      <c r="Q13" s="347">
        <v>140.80000000000001</v>
      </c>
      <c r="R13" s="347">
        <v>222.03</v>
      </c>
      <c r="S13" s="347">
        <v>2833.27</v>
      </c>
      <c r="T13" s="347">
        <v>7940.65</v>
      </c>
      <c r="U13" s="347">
        <v>5606.24</v>
      </c>
      <c r="V13" s="347">
        <v>8253.98</v>
      </c>
      <c r="W13" s="130">
        <f t="shared" si="2"/>
        <v>88.540441268847786</v>
      </c>
    </row>
    <row r="14" spans="1:26" x14ac:dyDescent="0.25">
      <c r="A14" s="214" t="s">
        <v>206</v>
      </c>
      <c r="B14" s="415">
        <v>286.81</v>
      </c>
      <c r="C14" s="416">
        <v>562.39</v>
      </c>
      <c r="D14" s="416">
        <v>1048.05</v>
      </c>
      <c r="E14" s="416">
        <v>822.78</v>
      </c>
      <c r="F14" s="416">
        <v>563.84</v>
      </c>
      <c r="G14" s="416">
        <v>37.5</v>
      </c>
      <c r="H14" s="416">
        <v>14.14</v>
      </c>
      <c r="I14" s="416">
        <v>1.07</v>
      </c>
      <c r="J14" s="416">
        <v>0</v>
      </c>
      <c r="K14" s="416">
        <v>23.86</v>
      </c>
      <c r="L14" s="416">
        <v>4.84</v>
      </c>
      <c r="M14" s="416">
        <v>389.93</v>
      </c>
      <c r="N14" s="128">
        <v>63.73</v>
      </c>
      <c r="O14" s="347">
        <v>116.97</v>
      </c>
      <c r="P14" s="347">
        <v>0</v>
      </c>
      <c r="Q14" s="347">
        <v>0</v>
      </c>
      <c r="R14" s="347">
        <v>0</v>
      </c>
      <c r="S14" s="347">
        <v>0</v>
      </c>
      <c r="T14" s="347">
        <v>292.93</v>
      </c>
      <c r="U14" s="347">
        <v>158.11000000000001</v>
      </c>
      <c r="V14" s="347">
        <v>201.11</v>
      </c>
      <c r="W14" s="130" t="str">
        <f t="shared" si="2"/>
        <v>-</v>
      </c>
    </row>
    <row r="15" spans="1:26" s="349" customFormat="1" x14ac:dyDescent="0.25">
      <c r="A15" s="214" t="s">
        <v>241</v>
      </c>
      <c r="B15" s="415">
        <v>1608.31</v>
      </c>
      <c r="C15" s="416">
        <v>1577.22</v>
      </c>
      <c r="D15" s="416">
        <v>2066.73</v>
      </c>
      <c r="E15" s="416">
        <v>1047.3</v>
      </c>
      <c r="F15" s="416">
        <v>1109.45</v>
      </c>
      <c r="G15" s="416">
        <v>1577.5</v>
      </c>
      <c r="H15" s="416">
        <v>1573.64</v>
      </c>
      <c r="I15" s="416">
        <v>1378.85</v>
      </c>
      <c r="J15" s="416">
        <v>1364</v>
      </c>
      <c r="K15" s="416">
        <v>1190.8599999999999</v>
      </c>
      <c r="L15" s="416">
        <v>357.96</v>
      </c>
      <c r="M15" s="416">
        <v>779.34</v>
      </c>
      <c r="N15" s="128">
        <v>1143.3900000000001</v>
      </c>
      <c r="O15" s="347">
        <v>998.77</v>
      </c>
      <c r="P15" s="347">
        <v>438.24</v>
      </c>
      <c r="Q15" s="347">
        <v>81.03</v>
      </c>
      <c r="R15" s="347">
        <v>324.31</v>
      </c>
      <c r="S15" s="347">
        <v>941.62</v>
      </c>
      <c r="T15" s="347">
        <v>1480.14</v>
      </c>
      <c r="U15" s="347">
        <v>2143.4</v>
      </c>
      <c r="V15" s="347">
        <v>2265.81</v>
      </c>
      <c r="W15" s="130">
        <f t="shared" si="2"/>
        <v>66.115102639296182</v>
      </c>
      <c r="X15"/>
      <c r="Y15"/>
      <c r="Z15"/>
    </row>
    <row r="16" spans="1:26" s="349" customFormat="1" x14ac:dyDescent="0.25">
      <c r="A16" s="214" t="s">
        <v>238</v>
      </c>
      <c r="B16" s="415">
        <v>309.8</v>
      </c>
      <c r="C16" s="416">
        <v>563.91999999999996</v>
      </c>
      <c r="D16" s="416">
        <v>616.32000000000005</v>
      </c>
      <c r="E16" s="416">
        <v>387.88</v>
      </c>
      <c r="F16" s="416">
        <v>364.3</v>
      </c>
      <c r="G16" s="416">
        <v>550.59</v>
      </c>
      <c r="H16" s="416">
        <v>286.12</v>
      </c>
      <c r="I16" s="416">
        <v>236.22</v>
      </c>
      <c r="J16" s="416">
        <v>0</v>
      </c>
      <c r="K16" s="416">
        <v>0</v>
      </c>
      <c r="L16" s="416">
        <v>242.8</v>
      </c>
      <c r="M16" s="416">
        <v>239.95</v>
      </c>
      <c r="N16" s="128">
        <v>223.16</v>
      </c>
      <c r="O16" s="347">
        <v>43.52</v>
      </c>
      <c r="P16" s="347">
        <v>215.74</v>
      </c>
      <c r="Q16" s="347">
        <v>61.54</v>
      </c>
      <c r="R16" s="347">
        <v>0</v>
      </c>
      <c r="S16" s="347">
        <v>333.92</v>
      </c>
      <c r="T16" s="347">
        <v>610.01</v>
      </c>
      <c r="U16" s="347">
        <v>721.33</v>
      </c>
      <c r="V16" s="347">
        <v>701.64</v>
      </c>
      <c r="W16" s="130" t="str">
        <f t="shared" si="2"/>
        <v>-</v>
      </c>
      <c r="X16"/>
      <c r="Y16"/>
      <c r="Z16"/>
    </row>
    <row r="17" spans="1:26" x14ac:dyDescent="0.25">
      <c r="A17" s="214" t="s">
        <v>62</v>
      </c>
      <c r="B17" s="415">
        <v>5649.64</v>
      </c>
      <c r="C17" s="394">
        <v>14814</v>
      </c>
      <c r="D17" s="394">
        <v>5423.85</v>
      </c>
      <c r="E17" s="394">
        <v>2450.58</v>
      </c>
      <c r="F17" s="394">
        <v>2153.46</v>
      </c>
      <c r="G17" s="394">
        <v>791.64</v>
      </c>
      <c r="H17" s="394">
        <v>1146.4100000000001</v>
      </c>
      <c r="I17" s="394">
        <v>241.35</v>
      </c>
      <c r="J17" s="394">
        <v>58.61</v>
      </c>
      <c r="K17" s="394">
        <v>1548.85</v>
      </c>
      <c r="L17" s="394">
        <v>1377.89</v>
      </c>
      <c r="M17" s="394">
        <v>1440.94</v>
      </c>
      <c r="N17" s="128">
        <v>5618.14</v>
      </c>
      <c r="O17" s="347">
        <v>12550.82</v>
      </c>
      <c r="P17" s="347">
        <v>1754.46</v>
      </c>
      <c r="Q17" s="347">
        <v>830.39</v>
      </c>
      <c r="R17" s="347">
        <v>887.36</v>
      </c>
      <c r="S17" s="347">
        <v>591.16</v>
      </c>
      <c r="T17" s="347">
        <v>391.62</v>
      </c>
      <c r="U17" s="347">
        <v>201.48</v>
      </c>
      <c r="V17" s="347">
        <v>1859.93</v>
      </c>
      <c r="W17" s="130">
        <f t="shared" si="2"/>
        <v>3073.4004436103055</v>
      </c>
    </row>
    <row r="18" spans="1:26" x14ac:dyDescent="0.25">
      <c r="A18" s="214" t="s">
        <v>63</v>
      </c>
      <c r="B18" s="415">
        <v>92.86</v>
      </c>
      <c r="C18" s="394">
        <v>612.96</v>
      </c>
      <c r="D18" s="394">
        <v>0</v>
      </c>
      <c r="E18" s="394">
        <v>149.72</v>
      </c>
      <c r="F18" s="394">
        <v>364.72</v>
      </c>
      <c r="G18" s="394">
        <v>522.45000000000005</v>
      </c>
      <c r="H18" s="394">
        <v>413.81</v>
      </c>
      <c r="I18" s="394">
        <v>544.48</v>
      </c>
      <c r="J18" s="394">
        <v>212.15</v>
      </c>
      <c r="K18" s="394">
        <v>296.93</v>
      </c>
      <c r="L18" s="394">
        <v>179.77</v>
      </c>
      <c r="M18" s="394">
        <v>258.01</v>
      </c>
      <c r="N18" s="128">
        <v>362.69</v>
      </c>
      <c r="O18" s="347">
        <v>0</v>
      </c>
      <c r="P18" s="347">
        <v>142.27000000000001</v>
      </c>
      <c r="Q18" s="347">
        <v>116.39</v>
      </c>
      <c r="R18" s="347">
        <v>431.89</v>
      </c>
      <c r="S18" s="347">
        <v>564.29</v>
      </c>
      <c r="T18" s="347">
        <v>513.64</v>
      </c>
      <c r="U18" s="347">
        <v>400.14</v>
      </c>
      <c r="V18" s="347">
        <v>420.88</v>
      </c>
      <c r="W18" s="130">
        <f t="shared" si="2"/>
        <v>98.387933066226736</v>
      </c>
    </row>
    <row r="19" spans="1:26" x14ac:dyDescent="0.25">
      <c r="A19" s="214" t="s">
        <v>64</v>
      </c>
      <c r="B19" s="415">
        <v>40.700000000000003</v>
      </c>
      <c r="C19" s="394">
        <v>51.48</v>
      </c>
      <c r="D19" s="394">
        <v>15.71</v>
      </c>
      <c r="E19" s="394">
        <v>38.28</v>
      </c>
      <c r="F19" s="394">
        <v>88.69</v>
      </c>
      <c r="G19" s="394">
        <v>154.77000000000001</v>
      </c>
      <c r="H19" s="394">
        <v>144.22999999999999</v>
      </c>
      <c r="I19" s="394">
        <v>54.91</v>
      </c>
      <c r="J19" s="394">
        <v>69.02</v>
      </c>
      <c r="K19" s="394">
        <v>114.18</v>
      </c>
      <c r="L19" s="394">
        <v>62.28</v>
      </c>
      <c r="M19" s="394">
        <v>80.989999999999995</v>
      </c>
      <c r="N19" s="128">
        <v>45.1</v>
      </c>
      <c r="O19" s="347">
        <v>48.7</v>
      </c>
      <c r="P19" s="347">
        <v>0</v>
      </c>
      <c r="Q19" s="347">
        <v>36.51</v>
      </c>
      <c r="R19" s="347">
        <v>25.73</v>
      </c>
      <c r="S19" s="347">
        <v>0</v>
      </c>
      <c r="T19" s="347">
        <v>429.62</v>
      </c>
      <c r="U19" s="347">
        <v>347.67</v>
      </c>
      <c r="V19" s="347">
        <v>114.44</v>
      </c>
      <c r="W19" s="130">
        <f t="shared" si="2"/>
        <v>65.807012460156471</v>
      </c>
    </row>
    <row r="20" spans="1:26" s="349" customFormat="1" x14ac:dyDescent="0.25">
      <c r="A20" s="214" t="s">
        <v>239</v>
      </c>
      <c r="B20" s="415">
        <v>144.88</v>
      </c>
      <c r="C20" s="394">
        <v>235.76</v>
      </c>
      <c r="D20" s="394">
        <v>413.47</v>
      </c>
      <c r="E20" s="394">
        <v>257.54000000000002</v>
      </c>
      <c r="F20" s="394">
        <v>157.47999999999999</v>
      </c>
      <c r="G20" s="394">
        <v>204.04</v>
      </c>
      <c r="H20" s="394">
        <v>182.25</v>
      </c>
      <c r="I20" s="394">
        <v>23.9</v>
      </c>
      <c r="J20" s="394">
        <v>33.72</v>
      </c>
      <c r="K20" s="394">
        <v>74.260000000000005</v>
      </c>
      <c r="L20" s="394">
        <v>184.05</v>
      </c>
      <c r="M20" s="394">
        <v>9.11</v>
      </c>
      <c r="N20" s="128">
        <v>31.49</v>
      </c>
      <c r="O20" s="347">
        <v>22.28</v>
      </c>
      <c r="P20" s="347">
        <v>2.4500000000000002</v>
      </c>
      <c r="Q20" s="347">
        <v>0</v>
      </c>
      <c r="R20" s="347">
        <v>0</v>
      </c>
      <c r="S20" s="347">
        <v>79.680000000000007</v>
      </c>
      <c r="T20" s="347">
        <v>48.52</v>
      </c>
      <c r="U20" s="347">
        <v>23.51</v>
      </c>
      <c r="V20" s="347">
        <v>133.38</v>
      </c>
      <c r="W20" s="130">
        <f t="shared" si="2"/>
        <v>295.55160142348751</v>
      </c>
      <c r="X20"/>
      <c r="Y20"/>
      <c r="Z20"/>
    </row>
    <row r="21" spans="1:26" x14ac:dyDescent="0.25">
      <c r="A21" s="214" t="s">
        <v>118</v>
      </c>
      <c r="B21" s="415">
        <v>0</v>
      </c>
      <c r="C21" s="394">
        <v>39.340000000000003</v>
      </c>
      <c r="D21" s="394">
        <v>0</v>
      </c>
      <c r="E21" s="394">
        <v>0</v>
      </c>
      <c r="F21" s="394">
        <v>0</v>
      </c>
      <c r="G21" s="394">
        <v>0</v>
      </c>
      <c r="H21" s="394">
        <v>0</v>
      </c>
      <c r="I21" s="394">
        <v>11.08</v>
      </c>
      <c r="J21" s="394">
        <v>0</v>
      </c>
      <c r="K21" s="394">
        <v>0</v>
      </c>
      <c r="L21" s="394">
        <v>0</v>
      </c>
      <c r="M21" s="394">
        <v>0</v>
      </c>
      <c r="N21" s="128">
        <v>0</v>
      </c>
      <c r="O21" s="347">
        <v>33.93</v>
      </c>
      <c r="P21" s="347">
        <v>9.49</v>
      </c>
      <c r="Q21" s="347">
        <v>0</v>
      </c>
      <c r="R21" s="347">
        <v>0</v>
      </c>
      <c r="S21" s="347">
        <v>0</v>
      </c>
      <c r="T21" s="347">
        <v>0</v>
      </c>
      <c r="U21" s="347">
        <v>0</v>
      </c>
      <c r="V21" s="347">
        <v>0</v>
      </c>
      <c r="W21" s="130" t="str">
        <f t="shared" si="2"/>
        <v>-</v>
      </c>
    </row>
    <row r="22" spans="1:26" x14ac:dyDescent="0.25">
      <c r="A22" s="214" t="s">
        <v>68</v>
      </c>
      <c r="B22" s="128">
        <v>10376.030000000001</v>
      </c>
      <c r="C22" s="347">
        <v>24193.27</v>
      </c>
      <c r="D22" s="347">
        <v>5830.13</v>
      </c>
      <c r="E22" s="347">
        <v>580.76</v>
      </c>
      <c r="F22" s="347">
        <v>2081.5500000000002</v>
      </c>
      <c r="G22" s="347">
        <v>3529.23</v>
      </c>
      <c r="H22" s="347">
        <v>2869.26</v>
      </c>
      <c r="I22" s="347">
        <v>3000.41</v>
      </c>
      <c r="J22" s="347">
        <v>2054.5700000000002</v>
      </c>
      <c r="K22" s="347">
        <v>3203.79</v>
      </c>
      <c r="L22" s="347">
        <v>1438.55</v>
      </c>
      <c r="M22" s="347">
        <v>2290.8200000000002</v>
      </c>
      <c r="N22" s="128">
        <v>8955.7199999999993</v>
      </c>
      <c r="O22" s="347">
        <v>22575.93</v>
      </c>
      <c r="P22" s="347">
        <v>1937.67</v>
      </c>
      <c r="Q22" s="347">
        <v>82.99</v>
      </c>
      <c r="R22" s="347">
        <v>328.04</v>
      </c>
      <c r="S22" s="347">
        <v>1474.36</v>
      </c>
      <c r="T22" s="347">
        <v>2960.81</v>
      </c>
      <c r="U22" s="347">
        <v>2903.8</v>
      </c>
      <c r="V22" s="347">
        <v>8713</v>
      </c>
      <c r="W22" s="130">
        <f t="shared" si="2"/>
        <v>324.07900436587704</v>
      </c>
    </row>
    <row r="23" spans="1:26" x14ac:dyDescent="0.25">
      <c r="A23" s="214" t="s">
        <v>226</v>
      </c>
      <c r="B23" s="128">
        <v>0</v>
      </c>
      <c r="C23" s="347">
        <v>18.37</v>
      </c>
      <c r="D23" s="347">
        <v>7.44</v>
      </c>
      <c r="E23" s="347">
        <v>0</v>
      </c>
      <c r="F23" s="347">
        <v>0</v>
      </c>
      <c r="G23" s="347">
        <v>0</v>
      </c>
      <c r="H23" s="347">
        <v>0.75</v>
      </c>
      <c r="I23" s="347">
        <v>0</v>
      </c>
      <c r="J23" s="347">
        <v>0</v>
      </c>
      <c r="K23" s="347">
        <v>0</v>
      </c>
      <c r="L23" s="347">
        <v>0</v>
      </c>
      <c r="M23" s="347">
        <v>0</v>
      </c>
      <c r="N23" s="128">
        <v>0</v>
      </c>
      <c r="O23" s="347">
        <v>0</v>
      </c>
      <c r="P23" s="347">
        <v>0</v>
      </c>
      <c r="Q23" s="347">
        <v>0</v>
      </c>
      <c r="R23" s="347">
        <v>0</v>
      </c>
      <c r="S23" s="347">
        <v>0</v>
      </c>
      <c r="T23" s="347">
        <v>0</v>
      </c>
      <c r="U23" s="347">
        <v>0</v>
      </c>
      <c r="V23" s="347">
        <v>0</v>
      </c>
      <c r="W23" s="130" t="str">
        <f t="shared" si="2"/>
        <v>-</v>
      </c>
    </row>
    <row r="24" spans="1:26" x14ac:dyDescent="0.25">
      <c r="A24" s="214" t="s">
        <v>268</v>
      </c>
      <c r="B24" s="128">
        <v>1147.4100000000001</v>
      </c>
      <c r="C24" s="347">
        <v>1326.62</v>
      </c>
      <c r="D24" s="347">
        <v>1131.49</v>
      </c>
      <c r="E24" s="347">
        <v>617.84</v>
      </c>
      <c r="F24" s="347">
        <v>1317.57</v>
      </c>
      <c r="G24" s="347">
        <v>1197.8900000000001</v>
      </c>
      <c r="H24" s="347">
        <v>2026.54</v>
      </c>
      <c r="I24" s="347">
        <v>1863.37</v>
      </c>
      <c r="J24" s="347">
        <v>1589.87</v>
      </c>
      <c r="K24" s="347">
        <v>2208.2199999999998</v>
      </c>
      <c r="L24" s="347">
        <v>1102.8599999999999</v>
      </c>
      <c r="M24" s="347">
        <v>1304.57</v>
      </c>
      <c r="N24" s="128">
        <v>1114.8900000000001</v>
      </c>
      <c r="O24" s="347">
        <v>1417.13</v>
      </c>
      <c r="P24" s="347">
        <v>900.09</v>
      </c>
      <c r="Q24" s="347">
        <v>129.49</v>
      </c>
      <c r="R24" s="347">
        <v>552.95000000000005</v>
      </c>
      <c r="S24" s="347">
        <v>1904.24</v>
      </c>
      <c r="T24" s="347">
        <v>2696.69</v>
      </c>
      <c r="U24" s="347">
        <v>2677.57</v>
      </c>
      <c r="V24" s="347">
        <v>2802.07</v>
      </c>
      <c r="W24" s="130">
        <f t="shared" si="2"/>
        <v>76.245227597224968</v>
      </c>
    </row>
    <row r="25" spans="1:26" x14ac:dyDescent="0.25">
      <c r="A25" s="214" t="s">
        <v>119</v>
      </c>
      <c r="B25" s="128">
        <v>109.95</v>
      </c>
      <c r="C25" s="347">
        <v>121.21</v>
      </c>
      <c r="D25" s="347">
        <v>137.1</v>
      </c>
      <c r="E25" s="347">
        <v>56.95</v>
      </c>
      <c r="F25" s="347">
        <v>99.23</v>
      </c>
      <c r="G25" s="347">
        <v>70.42</v>
      </c>
      <c r="H25" s="347">
        <v>0</v>
      </c>
      <c r="I25" s="347">
        <v>131.19</v>
      </c>
      <c r="J25" s="347">
        <v>66.010000000000005</v>
      </c>
      <c r="K25" s="347">
        <v>106.33</v>
      </c>
      <c r="L25" s="347">
        <v>67.48</v>
      </c>
      <c r="M25" s="347">
        <v>78.010000000000005</v>
      </c>
      <c r="N25" s="128">
        <v>119.49</v>
      </c>
      <c r="O25" s="347">
        <v>73.08</v>
      </c>
      <c r="P25" s="347">
        <v>93.52</v>
      </c>
      <c r="Q25" s="347">
        <v>0</v>
      </c>
      <c r="R25" s="347">
        <v>0</v>
      </c>
      <c r="S25" s="347">
        <v>84.88</v>
      </c>
      <c r="T25" s="347">
        <v>152.38999999999999</v>
      </c>
      <c r="U25" s="347">
        <v>80.150000000000006</v>
      </c>
      <c r="V25" s="347">
        <v>194.79</v>
      </c>
      <c r="W25" s="130">
        <f t="shared" si="2"/>
        <v>195.0916527798818</v>
      </c>
    </row>
    <row r="26" spans="1:26" x14ac:dyDescent="0.25">
      <c r="A26" s="141" t="s">
        <v>80</v>
      </c>
      <c r="B26" s="128">
        <v>0</v>
      </c>
      <c r="C26" s="347">
        <v>0</v>
      </c>
      <c r="D26" s="347">
        <v>0</v>
      </c>
      <c r="E26" s="347">
        <v>0</v>
      </c>
      <c r="F26" s="347">
        <v>0</v>
      </c>
      <c r="G26" s="347">
        <v>0</v>
      </c>
      <c r="H26" s="347">
        <v>0</v>
      </c>
      <c r="I26" s="347">
        <v>0</v>
      </c>
      <c r="J26" s="347">
        <v>0</v>
      </c>
      <c r="K26" s="347">
        <v>0</v>
      </c>
      <c r="L26" s="347">
        <v>0</v>
      </c>
      <c r="M26" s="347">
        <v>0</v>
      </c>
      <c r="N26" s="128">
        <v>0</v>
      </c>
      <c r="O26" s="347">
        <v>0</v>
      </c>
      <c r="P26" s="347">
        <v>0</v>
      </c>
      <c r="Q26" s="347">
        <v>0</v>
      </c>
      <c r="R26" s="347">
        <v>0</v>
      </c>
      <c r="S26" s="347">
        <v>0</v>
      </c>
      <c r="T26" s="347">
        <v>0</v>
      </c>
      <c r="U26" s="347">
        <v>0</v>
      </c>
      <c r="V26" s="347">
        <v>0</v>
      </c>
      <c r="W26" s="130" t="str">
        <f t="shared" si="2"/>
        <v>-</v>
      </c>
    </row>
    <row r="27" spans="1:26" x14ac:dyDescent="0.25">
      <c r="A27" s="141" t="s">
        <v>81</v>
      </c>
      <c r="B27" s="128">
        <v>2832.28</v>
      </c>
      <c r="C27" s="347">
        <v>8520.86</v>
      </c>
      <c r="D27" s="347">
        <v>2890.03</v>
      </c>
      <c r="E27" s="347">
        <v>0</v>
      </c>
      <c r="F27" s="347">
        <v>0</v>
      </c>
      <c r="G27" s="347">
        <v>0</v>
      </c>
      <c r="H27" s="347">
        <v>0</v>
      </c>
      <c r="I27" s="347">
        <v>0</v>
      </c>
      <c r="J27" s="347">
        <v>0</v>
      </c>
      <c r="K27" s="347">
        <v>3030.39</v>
      </c>
      <c r="L27" s="347">
        <v>0</v>
      </c>
      <c r="M27" s="347">
        <v>0</v>
      </c>
      <c r="N27" s="128">
        <v>5247.81</v>
      </c>
      <c r="O27" s="347">
        <v>11076.24</v>
      </c>
      <c r="P27" s="347">
        <v>1753.86</v>
      </c>
      <c r="Q27" s="347">
        <v>0</v>
      </c>
      <c r="R27" s="347">
        <v>0</v>
      </c>
      <c r="S27" s="347">
        <v>0</v>
      </c>
      <c r="T27" s="347">
        <v>0</v>
      </c>
      <c r="U27" s="347">
        <v>0</v>
      </c>
      <c r="V27" s="347">
        <v>3730.27</v>
      </c>
      <c r="W27" s="130" t="str">
        <f t="shared" si="2"/>
        <v>-</v>
      </c>
    </row>
    <row r="28" spans="1:26" x14ac:dyDescent="0.25">
      <c r="A28" s="141" t="s">
        <v>69</v>
      </c>
      <c r="B28" s="128">
        <v>63.35</v>
      </c>
      <c r="C28" s="347">
        <v>514.11</v>
      </c>
      <c r="D28" s="347">
        <v>301.86</v>
      </c>
      <c r="E28" s="347">
        <v>147.75</v>
      </c>
      <c r="F28" s="347">
        <v>335.93</v>
      </c>
      <c r="G28" s="347">
        <v>839.85</v>
      </c>
      <c r="H28" s="347">
        <v>843.08</v>
      </c>
      <c r="I28" s="347">
        <v>100.26</v>
      </c>
      <c r="J28" s="347">
        <v>553.91</v>
      </c>
      <c r="K28" s="347">
        <v>478.02</v>
      </c>
      <c r="L28" s="347">
        <v>260.42</v>
      </c>
      <c r="M28" s="347">
        <v>275.37</v>
      </c>
      <c r="N28" s="128">
        <v>276.95999999999998</v>
      </c>
      <c r="O28" s="347">
        <v>924.2</v>
      </c>
      <c r="P28" s="347">
        <v>314.41000000000003</v>
      </c>
      <c r="Q28" s="347">
        <v>0</v>
      </c>
      <c r="R28" s="347">
        <v>15.98</v>
      </c>
      <c r="S28" s="347">
        <v>403.62</v>
      </c>
      <c r="T28" s="347">
        <v>792.68</v>
      </c>
      <c r="U28" s="347">
        <v>691.93</v>
      </c>
      <c r="V28" s="347">
        <v>663.48</v>
      </c>
      <c r="W28" s="130">
        <f t="shared" si="2"/>
        <v>19.781191890379326</v>
      </c>
    </row>
    <row r="29" spans="1:26" x14ac:dyDescent="0.25">
      <c r="A29" s="141" t="s">
        <v>83</v>
      </c>
      <c r="B29" s="128">
        <v>120.63</v>
      </c>
      <c r="C29" s="347">
        <v>126.94</v>
      </c>
      <c r="D29" s="347">
        <v>85.61</v>
      </c>
      <c r="E29" s="347">
        <v>314.36</v>
      </c>
      <c r="F29" s="347">
        <v>86.38</v>
      </c>
      <c r="G29" s="347">
        <v>383.58</v>
      </c>
      <c r="H29" s="347">
        <v>184.98</v>
      </c>
      <c r="I29" s="347">
        <v>130.24</v>
      </c>
      <c r="J29" s="347">
        <v>304.70999999999998</v>
      </c>
      <c r="K29" s="347">
        <v>255.42</v>
      </c>
      <c r="L29" s="347">
        <v>138.06</v>
      </c>
      <c r="M29" s="347">
        <v>520.57000000000005</v>
      </c>
      <c r="N29" s="128">
        <v>172.34</v>
      </c>
      <c r="O29" s="347">
        <v>138.18</v>
      </c>
      <c r="P29" s="347">
        <v>1.32</v>
      </c>
      <c r="Q29" s="347">
        <v>12.89</v>
      </c>
      <c r="R29" s="347">
        <v>5.6</v>
      </c>
      <c r="S29" s="347">
        <v>138.83000000000001</v>
      </c>
      <c r="T29" s="347">
        <v>201.98</v>
      </c>
      <c r="U29" s="347">
        <v>108.58</v>
      </c>
      <c r="V29" s="347">
        <v>24.77</v>
      </c>
      <c r="W29" s="130">
        <f t="shared" si="2"/>
        <v>-91.870959272751136</v>
      </c>
    </row>
    <row r="30" spans="1:26" x14ac:dyDescent="0.25">
      <c r="A30" s="141" t="s">
        <v>240</v>
      </c>
      <c r="B30" s="128">
        <v>132.88</v>
      </c>
      <c r="C30" s="347">
        <v>223.78</v>
      </c>
      <c r="D30" s="347">
        <v>202.69</v>
      </c>
      <c r="E30" s="347">
        <v>274.11</v>
      </c>
      <c r="F30" s="347">
        <v>204.72</v>
      </c>
      <c r="G30" s="347">
        <v>889.62</v>
      </c>
      <c r="H30" s="347">
        <v>302.7</v>
      </c>
      <c r="I30" s="347">
        <v>341.41</v>
      </c>
      <c r="J30" s="347">
        <v>585.79999999999995</v>
      </c>
      <c r="K30" s="347">
        <v>288.33</v>
      </c>
      <c r="L30" s="347">
        <v>624.89</v>
      </c>
      <c r="M30" s="347">
        <v>279.64999999999998</v>
      </c>
      <c r="N30" s="128">
        <v>207.37</v>
      </c>
      <c r="O30" s="347">
        <v>111.37</v>
      </c>
      <c r="P30" s="347">
        <v>47.09</v>
      </c>
      <c r="Q30" s="347">
        <v>18.7</v>
      </c>
      <c r="R30" s="347">
        <v>85.64</v>
      </c>
      <c r="S30" s="347">
        <v>338.15</v>
      </c>
      <c r="T30" s="347">
        <v>228.24</v>
      </c>
      <c r="U30" s="347">
        <v>116</v>
      </c>
      <c r="V30" s="347">
        <v>90.13</v>
      </c>
      <c r="W30" s="130">
        <f t="shared" si="2"/>
        <v>-84.614202799590316</v>
      </c>
    </row>
    <row r="31" spans="1:26" x14ac:dyDescent="0.25">
      <c r="A31" s="141" t="s">
        <v>92</v>
      </c>
      <c r="B31" s="128">
        <v>0</v>
      </c>
      <c r="C31" s="347">
        <v>248.73</v>
      </c>
      <c r="D31" s="347">
        <v>118.32</v>
      </c>
      <c r="E31" s="347">
        <v>90.44</v>
      </c>
      <c r="F31" s="347">
        <v>166.73</v>
      </c>
      <c r="G31" s="347">
        <v>583.46</v>
      </c>
      <c r="H31" s="347">
        <v>69.819999999999993</v>
      </c>
      <c r="I31" s="347">
        <v>308.77999999999997</v>
      </c>
      <c r="J31" s="347">
        <v>173.63</v>
      </c>
      <c r="K31" s="347">
        <v>151.61000000000001</v>
      </c>
      <c r="L31" s="347">
        <v>326.14999999999998</v>
      </c>
      <c r="M31" s="347">
        <v>105.76</v>
      </c>
      <c r="N31" s="128">
        <v>11.93</v>
      </c>
      <c r="O31" s="347">
        <v>22.62</v>
      </c>
      <c r="P31" s="347">
        <v>0</v>
      </c>
      <c r="Q31" s="347">
        <v>0</v>
      </c>
      <c r="R31" s="347">
        <v>29.29</v>
      </c>
      <c r="S31" s="347">
        <v>425.13</v>
      </c>
      <c r="T31" s="347">
        <v>525.54</v>
      </c>
      <c r="U31" s="347">
        <v>469.91</v>
      </c>
      <c r="V31" s="347">
        <v>384.71</v>
      </c>
      <c r="W31" s="130">
        <f t="shared" si="2"/>
        <v>121.56885330876</v>
      </c>
    </row>
    <row r="32" spans="1:26" x14ac:dyDescent="0.25">
      <c r="A32" s="141" t="s">
        <v>70</v>
      </c>
      <c r="B32" s="128">
        <v>426.6</v>
      </c>
      <c r="C32" s="347">
        <v>195.25</v>
      </c>
      <c r="D32" s="347">
        <v>221.23</v>
      </c>
      <c r="E32" s="347">
        <v>537.34</v>
      </c>
      <c r="F32" s="347">
        <v>270.99</v>
      </c>
      <c r="G32" s="347">
        <v>1293.67</v>
      </c>
      <c r="H32" s="347">
        <v>1017.75</v>
      </c>
      <c r="I32" s="347">
        <v>822.08</v>
      </c>
      <c r="J32" s="347">
        <v>630.1</v>
      </c>
      <c r="K32" s="347">
        <v>565.20000000000005</v>
      </c>
      <c r="L32" s="347">
        <v>639.85</v>
      </c>
      <c r="M32" s="347">
        <v>489.72</v>
      </c>
      <c r="N32" s="128">
        <v>549.86</v>
      </c>
      <c r="O32" s="347">
        <v>395.97</v>
      </c>
      <c r="P32" s="347">
        <v>42.73</v>
      </c>
      <c r="Q32" s="347">
        <v>0</v>
      </c>
      <c r="R32" s="347">
        <v>5.24</v>
      </c>
      <c r="S32" s="347">
        <v>265.60000000000002</v>
      </c>
      <c r="T32" s="347">
        <v>1024.1600000000001</v>
      </c>
      <c r="U32" s="347">
        <v>611.52</v>
      </c>
      <c r="V32" s="347">
        <v>247.38</v>
      </c>
      <c r="W32" s="130">
        <f t="shared" si="2"/>
        <v>-60.73956514838914</v>
      </c>
    </row>
    <row r="33" spans="1:23" x14ac:dyDescent="0.25">
      <c r="A33" s="142" t="s">
        <v>71</v>
      </c>
      <c r="B33" s="403">
        <v>773.49</v>
      </c>
      <c r="C33" s="133">
        <v>613.21</v>
      </c>
      <c r="D33" s="133">
        <v>615.79999999999995</v>
      </c>
      <c r="E33" s="133">
        <v>1014.8</v>
      </c>
      <c r="F33" s="133">
        <v>582.29</v>
      </c>
      <c r="G33" s="133">
        <v>1755.21</v>
      </c>
      <c r="H33" s="133">
        <v>1467.49</v>
      </c>
      <c r="I33" s="133">
        <v>1156.21</v>
      </c>
      <c r="J33" s="133">
        <v>807.41</v>
      </c>
      <c r="K33" s="133">
        <v>641.61</v>
      </c>
      <c r="L33" s="133">
        <v>1268.96</v>
      </c>
      <c r="M33" s="133">
        <v>1108.3399999999999</v>
      </c>
      <c r="N33" s="403">
        <v>997.37</v>
      </c>
      <c r="O33" s="551">
        <v>543.66999999999996</v>
      </c>
      <c r="P33" s="551">
        <v>178.9</v>
      </c>
      <c r="Q33" s="551">
        <v>46.54</v>
      </c>
      <c r="R33" s="551">
        <v>253.51</v>
      </c>
      <c r="S33" s="551">
        <v>444.95</v>
      </c>
      <c r="T33" s="551">
        <v>774.02</v>
      </c>
      <c r="U33" s="551">
        <v>514.34</v>
      </c>
      <c r="V33" s="551">
        <v>448.47</v>
      </c>
      <c r="W33" s="684">
        <f t="shared" si="2"/>
        <v>-44.455728811879958</v>
      </c>
    </row>
    <row r="34" spans="1:23" x14ac:dyDescent="0.25">
      <c r="A34" s="2" t="s">
        <v>23</v>
      </c>
      <c r="B34" s="347"/>
      <c r="C34" s="347"/>
      <c r="D34" s="347"/>
      <c r="E34" s="347"/>
      <c r="F34" s="347"/>
      <c r="G34" s="347"/>
      <c r="H34" s="347"/>
      <c r="I34" s="347"/>
      <c r="J34" s="347"/>
      <c r="K34" s="347"/>
      <c r="L34" s="347"/>
      <c r="M34" s="347"/>
      <c r="N34" s="347"/>
      <c r="O34" s="347"/>
      <c r="P34" s="347"/>
      <c r="Q34" s="347"/>
      <c r="R34" s="347"/>
      <c r="S34" s="347"/>
      <c r="T34" s="347"/>
      <c r="U34" s="347"/>
      <c r="V34" s="347"/>
    </row>
    <row r="35" spans="1:23" x14ac:dyDescent="0.25">
      <c r="A35" s="2" t="s">
        <v>24</v>
      </c>
      <c r="B35" s="347"/>
      <c r="C35" s="347"/>
      <c r="D35" s="347"/>
      <c r="E35" s="347"/>
      <c r="F35" s="347"/>
      <c r="G35" s="347"/>
      <c r="H35" s="347"/>
      <c r="I35" s="347"/>
      <c r="J35" s="347"/>
      <c r="K35" s="347"/>
      <c r="L35" s="347"/>
      <c r="M35" s="347"/>
      <c r="N35" s="347"/>
      <c r="O35" s="347"/>
      <c r="P35" s="347"/>
      <c r="Q35" s="347"/>
      <c r="R35" s="347"/>
      <c r="S35" s="347"/>
      <c r="T35" s="347"/>
      <c r="U35" s="347"/>
      <c r="V35" s="347"/>
    </row>
    <row r="36" spans="1:23" x14ac:dyDescent="0.25">
      <c r="A36" s="3" t="s">
        <v>207</v>
      </c>
      <c r="B36" s="347"/>
      <c r="C36" s="347"/>
      <c r="D36" s="347"/>
      <c r="E36" s="347"/>
      <c r="F36" s="347"/>
      <c r="G36" s="347"/>
      <c r="H36" s="347"/>
      <c r="I36" s="347"/>
      <c r="J36" s="347"/>
      <c r="K36" s="347"/>
      <c r="L36" s="347"/>
      <c r="M36" s="347"/>
      <c r="N36" s="347"/>
      <c r="O36" s="347"/>
      <c r="P36" s="347"/>
      <c r="Q36" s="347"/>
      <c r="R36" s="347"/>
      <c r="S36" s="347"/>
      <c r="T36" s="347"/>
      <c r="U36" s="347"/>
      <c r="V36" s="347"/>
    </row>
  </sheetData>
  <sortState ref="Y14:Z38">
    <sortCondition descending="1" ref="Z13"/>
  </sortState>
  <mergeCells count="3">
    <mergeCell ref="N6:W6"/>
    <mergeCell ref="A6:A7"/>
    <mergeCell ref="B6:M6"/>
  </mergeCells>
  <phoneticPr fontId="19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6"/>
  <sheetViews>
    <sheetView showGridLines="0" zoomScale="70" zoomScaleNormal="70" workbookViewId="0">
      <pane xSplit="1" ySplit="7" topLeftCell="V8" activePane="bottomRight" state="frozen"/>
      <selection activeCell="AR52" sqref="AR52"/>
      <selection pane="topRight" activeCell="AR52" sqref="AR52"/>
      <selection pane="bottomLeft" activeCell="AR52" sqref="AR52"/>
      <selection pane="bottomRight" activeCell="AS15" sqref="AS15"/>
    </sheetView>
  </sheetViews>
  <sheetFormatPr baseColWidth="10" defaultColWidth="9.140625" defaultRowHeight="15" x14ac:dyDescent="0.25"/>
  <cols>
    <col min="1" max="1" width="19" customWidth="1"/>
    <col min="2" max="3" width="10.85546875" customWidth="1"/>
    <col min="4" max="31" width="10.85546875" style="349" customWidth="1"/>
    <col min="32" max="32" width="10.85546875" style="580" customWidth="1"/>
    <col min="33" max="33" width="10.85546875" style="588" customWidth="1"/>
    <col min="34" max="34" width="13.28515625" customWidth="1"/>
    <col min="35" max="35" width="12.85546875" customWidth="1"/>
  </cols>
  <sheetData>
    <row r="1" spans="1:35" x14ac:dyDescent="0.25">
      <c r="A1" s="36" t="s">
        <v>198</v>
      </c>
    </row>
    <row r="3" spans="1:35" x14ac:dyDescent="0.25">
      <c r="A3" s="17" t="s">
        <v>120</v>
      </c>
    </row>
    <row r="4" spans="1:35" ht="15" customHeight="1" x14ac:dyDescent="0.25">
      <c r="A4" s="62" t="s">
        <v>256</v>
      </c>
    </row>
    <row r="5" spans="1:35" x14ac:dyDescent="0.25">
      <c r="A5" s="62" t="s">
        <v>212</v>
      </c>
    </row>
    <row r="6" spans="1:35" ht="15" customHeight="1" x14ac:dyDescent="0.25">
      <c r="A6" s="640" t="s">
        <v>0</v>
      </c>
      <c r="B6" s="605">
        <v>2018</v>
      </c>
      <c r="C6" s="606"/>
      <c r="D6" s="606"/>
      <c r="E6" s="606"/>
      <c r="F6" s="606"/>
      <c r="G6" s="606"/>
      <c r="H6" s="606"/>
      <c r="I6" s="606"/>
      <c r="J6" s="606"/>
      <c r="K6" s="606"/>
      <c r="L6" s="606"/>
      <c r="M6" s="606"/>
      <c r="N6" s="649">
        <v>2019</v>
      </c>
      <c r="O6" s="606"/>
      <c r="P6" s="606"/>
      <c r="Q6" s="606"/>
      <c r="R6" s="606"/>
      <c r="S6" s="606"/>
      <c r="T6" s="606"/>
      <c r="U6" s="606"/>
      <c r="V6" s="606"/>
      <c r="W6" s="606"/>
      <c r="X6" s="606"/>
      <c r="Y6" s="606"/>
      <c r="Z6" s="605">
        <v>2020</v>
      </c>
      <c r="AA6" s="606"/>
      <c r="AB6" s="606"/>
      <c r="AC6" s="606"/>
      <c r="AD6" s="606"/>
      <c r="AE6" s="606"/>
      <c r="AF6" s="606"/>
      <c r="AG6" s="606"/>
      <c r="AH6" s="606"/>
      <c r="AI6" s="607"/>
    </row>
    <row r="7" spans="1:35" ht="29.25" customHeight="1" x14ac:dyDescent="0.25">
      <c r="A7" s="641"/>
      <c r="B7" s="468" t="s">
        <v>1</v>
      </c>
      <c r="C7" s="475" t="s">
        <v>2</v>
      </c>
      <c r="D7" s="462" t="s">
        <v>3</v>
      </c>
      <c r="E7" s="462" t="s">
        <v>4</v>
      </c>
      <c r="F7" s="462" t="s">
        <v>5</v>
      </c>
      <c r="G7" s="462" t="s">
        <v>6</v>
      </c>
      <c r="H7" s="462" t="s">
        <v>7</v>
      </c>
      <c r="I7" s="462" t="s">
        <v>8</v>
      </c>
      <c r="J7" s="462" t="s">
        <v>9</v>
      </c>
      <c r="K7" s="462" t="s">
        <v>10</v>
      </c>
      <c r="L7" s="462" t="s">
        <v>11</v>
      </c>
      <c r="M7" s="463" t="s">
        <v>12</v>
      </c>
      <c r="N7" s="467" t="s">
        <v>1</v>
      </c>
      <c r="O7" s="462" t="s">
        <v>2</v>
      </c>
      <c r="P7" s="462" t="s">
        <v>3</v>
      </c>
      <c r="Q7" s="462" t="s">
        <v>4</v>
      </c>
      <c r="R7" s="498" t="s">
        <v>5</v>
      </c>
      <c r="S7" s="502" t="s">
        <v>6</v>
      </c>
      <c r="T7" s="503" t="s">
        <v>7</v>
      </c>
      <c r="U7" s="505" t="s">
        <v>8</v>
      </c>
      <c r="V7" s="511" t="s">
        <v>9</v>
      </c>
      <c r="W7" s="520" t="s">
        <v>10</v>
      </c>
      <c r="X7" s="532" t="s">
        <v>11</v>
      </c>
      <c r="Y7" s="552" t="s">
        <v>12</v>
      </c>
      <c r="Z7" s="595" t="s">
        <v>1</v>
      </c>
      <c r="AA7" s="595" t="s">
        <v>2</v>
      </c>
      <c r="AB7" s="595" t="s">
        <v>3</v>
      </c>
      <c r="AC7" s="595" t="s">
        <v>4</v>
      </c>
      <c r="AD7" s="595" t="s">
        <v>5</v>
      </c>
      <c r="AE7" s="595" t="s">
        <v>6</v>
      </c>
      <c r="AF7" s="595" t="s">
        <v>7</v>
      </c>
      <c r="AG7" s="595" t="s">
        <v>8</v>
      </c>
      <c r="AH7" s="595" t="s">
        <v>9</v>
      </c>
      <c r="AI7" s="595" t="s">
        <v>282</v>
      </c>
    </row>
    <row r="8" spans="1:35" x14ac:dyDescent="0.25">
      <c r="A8" s="143" t="s">
        <v>13</v>
      </c>
      <c r="B8" s="6">
        <f t="shared" ref="B8:G8" si="0">+B9+B18</f>
        <v>62.56</v>
      </c>
      <c r="C8" s="6">
        <f t="shared" si="0"/>
        <v>58.27000000000001</v>
      </c>
      <c r="D8" s="6">
        <f t="shared" si="0"/>
        <v>65.210000000000008</v>
      </c>
      <c r="E8" s="6">
        <f t="shared" si="0"/>
        <v>61.17</v>
      </c>
      <c r="F8" s="6">
        <f t="shared" si="0"/>
        <v>62.199999999999996</v>
      </c>
      <c r="G8" s="6">
        <f t="shared" si="0"/>
        <v>54.190000000000005</v>
      </c>
      <c r="H8" s="6">
        <v>54.870000000000005</v>
      </c>
      <c r="I8" s="6">
        <f>+I9+I18</f>
        <v>50.69</v>
      </c>
      <c r="J8" s="6">
        <f>+J9+J18</f>
        <v>52.78</v>
      </c>
      <c r="K8" s="6">
        <f>+K9+K18</f>
        <v>55.170000000000009</v>
      </c>
      <c r="L8" s="6">
        <v>58.97</v>
      </c>
      <c r="M8" s="6">
        <f>+M9+M18</f>
        <v>59.6</v>
      </c>
      <c r="N8" s="45">
        <v>57.65</v>
      </c>
      <c r="O8" s="6">
        <v>55.529999999999994</v>
      </c>
      <c r="P8" s="6">
        <v>57.160000000000004</v>
      </c>
      <c r="Q8" s="6">
        <f t="shared" ref="Q8:AE8" si="1">+Q9+Q18</f>
        <v>60.28</v>
      </c>
      <c r="R8" s="6">
        <v>62.160000000000011</v>
      </c>
      <c r="S8" s="6">
        <f t="shared" si="1"/>
        <v>57.87</v>
      </c>
      <c r="T8" s="6">
        <v>64.12</v>
      </c>
      <c r="U8" s="6">
        <f t="shared" si="1"/>
        <v>53.78</v>
      </c>
      <c r="V8" s="6">
        <f t="shared" si="1"/>
        <v>49.92</v>
      </c>
      <c r="W8" s="6">
        <f t="shared" si="1"/>
        <v>55.38</v>
      </c>
      <c r="X8" s="6">
        <f t="shared" si="1"/>
        <v>58.800000000000004</v>
      </c>
      <c r="Y8" s="6">
        <f t="shared" si="1"/>
        <v>57.09</v>
      </c>
      <c r="Z8" s="685">
        <f t="shared" si="1"/>
        <v>68.53</v>
      </c>
      <c r="AA8" s="686">
        <f t="shared" si="1"/>
        <v>80.86</v>
      </c>
      <c r="AB8" s="686">
        <f t="shared" si="1"/>
        <v>59.100000000000009</v>
      </c>
      <c r="AC8" s="686">
        <f t="shared" si="1"/>
        <v>37.36</v>
      </c>
      <c r="AD8" s="686">
        <f t="shared" si="1"/>
        <v>33.340000000000003</v>
      </c>
      <c r="AE8" s="686">
        <f t="shared" si="1"/>
        <v>37.28</v>
      </c>
      <c r="AF8" s="686">
        <v>68.13000000000001</v>
      </c>
      <c r="AG8" s="686">
        <v>67.09</v>
      </c>
      <c r="AH8" s="686">
        <v>74.06</v>
      </c>
      <c r="AI8" s="692">
        <f t="shared" ref="AI8" si="2">+IFERROR((AH8/V8-1)*100,"-")</f>
        <v>48.357371794871781</v>
      </c>
    </row>
    <row r="9" spans="1:35" x14ac:dyDescent="0.25">
      <c r="A9" s="145" t="s">
        <v>233</v>
      </c>
      <c r="B9" s="15">
        <f t="shared" ref="B9:G9" si="3">+B10+B11+B12+B15</f>
        <v>57.1</v>
      </c>
      <c r="C9" s="15">
        <f t="shared" si="3"/>
        <v>52.960000000000008</v>
      </c>
      <c r="D9" s="15">
        <f t="shared" si="3"/>
        <v>62.24</v>
      </c>
      <c r="E9" s="15">
        <f t="shared" si="3"/>
        <v>57.86</v>
      </c>
      <c r="F9" s="15">
        <f t="shared" si="3"/>
        <v>55.98</v>
      </c>
      <c r="G9" s="15">
        <f t="shared" si="3"/>
        <v>48.430000000000007</v>
      </c>
      <c r="H9" s="15">
        <v>49.17</v>
      </c>
      <c r="I9" s="15">
        <f>+I10+I11+I12+I15</f>
        <v>48.39</v>
      </c>
      <c r="J9" s="15">
        <f>+J10+J11+J12+J15</f>
        <v>48.59</v>
      </c>
      <c r="K9" s="15">
        <f>+K10+K11+K12+K15</f>
        <v>51.720000000000006</v>
      </c>
      <c r="L9" s="15">
        <v>55.05</v>
      </c>
      <c r="M9" s="15">
        <f>+M10+M11+M12+M15</f>
        <v>56.28</v>
      </c>
      <c r="N9" s="78">
        <v>55.459999999999994</v>
      </c>
      <c r="O9" s="15">
        <v>54.3</v>
      </c>
      <c r="P9" s="15">
        <v>56.800000000000004</v>
      </c>
      <c r="Q9" s="15">
        <f>+Q10+Q11+Q12+Q15</f>
        <v>58.28</v>
      </c>
      <c r="R9" s="15">
        <v>57.610000000000007</v>
      </c>
      <c r="S9" s="15">
        <f t="shared" ref="S9:W9" si="4">+S10+S11+S12+S15</f>
        <v>54.39</v>
      </c>
      <c r="T9" s="15">
        <v>60.260000000000005</v>
      </c>
      <c r="U9" s="15">
        <f t="shared" si="4"/>
        <v>52.61</v>
      </c>
      <c r="V9" s="15">
        <f t="shared" si="4"/>
        <v>48.620000000000005</v>
      </c>
      <c r="W9" s="15">
        <f t="shared" si="4"/>
        <v>50.620000000000005</v>
      </c>
      <c r="X9" s="15">
        <f t="shared" ref="X9:AE9" si="5">+X10+X11+X12+X15</f>
        <v>56.03</v>
      </c>
      <c r="Y9" s="15">
        <f t="shared" si="5"/>
        <v>54.900000000000006</v>
      </c>
      <c r="Z9" s="687">
        <f t="shared" si="5"/>
        <v>66.05</v>
      </c>
      <c r="AA9" s="362">
        <f t="shared" si="5"/>
        <v>75.540000000000006</v>
      </c>
      <c r="AB9" s="362">
        <f t="shared" si="5"/>
        <v>56.400000000000006</v>
      </c>
      <c r="AC9" s="362">
        <f t="shared" si="5"/>
        <v>33.1</v>
      </c>
      <c r="AD9" s="362">
        <f t="shared" si="5"/>
        <v>29.590000000000003</v>
      </c>
      <c r="AE9" s="362">
        <f t="shared" si="5"/>
        <v>34.619999999999997</v>
      </c>
      <c r="AF9" s="362">
        <v>61.970000000000006</v>
      </c>
      <c r="AG9" s="362">
        <v>58.75</v>
      </c>
      <c r="AH9" s="362">
        <v>66.84</v>
      </c>
      <c r="AI9" s="693">
        <f t="shared" ref="AI9:AI21" si="6">+IFERROR((AH9/V9-1)*100,"-")</f>
        <v>37.474290415466882</v>
      </c>
    </row>
    <row r="10" spans="1:35" x14ac:dyDescent="0.25">
      <c r="A10" s="147" t="s">
        <v>15</v>
      </c>
      <c r="B10" s="24">
        <v>2.91</v>
      </c>
      <c r="C10" s="320">
        <v>2.87</v>
      </c>
      <c r="D10" s="320">
        <v>5.13</v>
      </c>
      <c r="E10" s="320">
        <v>3.15</v>
      </c>
      <c r="F10" s="320">
        <v>4.05</v>
      </c>
      <c r="G10" s="320">
        <v>2.84</v>
      </c>
      <c r="H10" s="320">
        <v>3.23</v>
      </c>
      <c r="I10" s="320">
        <v>3.11</v>
      </c>
      <c r="J10" s="320">
        <v>3.86</v>
      </c>
      <c r="K10" s="320">
        <v>4.1500000000000004</v>
      </c>
      <c r="L10" s="320">
        <v>4.18</v>
      </c>
      <c r="M10" s="320">
        <v>3.73</v>
      </c>
      <c r="N10" s="404">
        <v>4.8899999999999988</v>
      </c>
      <c r="O10" s="320">
        <v>3.15</v>
      </c>
      <c r="P10" s="320">
        <v>5.8</v>
      </c>
      <c r="Q10" s="320">
        <v>5.86</v>
      </c>
      <c r="R10" s="320">
        <v>6.45</v>
      </c>
      <c r="S10" s="320">
        <v>5.48</v>
      </c>
      <c r="T10" s="320">
        <v>5.45</v>
      </c>
      <c r="U10" s="320">
        <v>3.14</v>
      </c>
      <c r="V10" s="320">
        <v>3.45</v>
      </c>
      <c r="W10" s="320">
        <v>4.79</v>
      </c>
      <c r="X10" s="320">
        <v>5.14</v>
      </c>
      <c r="Y10" s="320">
        <v>5.36</v>
      </c>
      <c r="Z10" s="688">
        <v>6.08</v>
      </c>
      <c r="AA10" s="689">
        <v>7.26</v>
      </c>
      <c r="AB10" s="689">
        <v>5.58</v>
      </c>
      <c r="AC10" s="689">
        <v>6.11</v>
      </c>
      <c r="AD10" s="689">
        <v>2.92</v>
      </c>
      <c r="AE10" s="689">
        <v>3.83</v>
      </c>
      <c r="AF10" s="689">
        <v>7.65</v>
      </c>
      <c r="AG10" s="689">
        <v>7.55</v>
      </c>
      <c r="AH10" s="689">
        <v>11.66</v>
      </c>
      <c r="AI10" s="694">
        <f t="shared" si="6"/>
        <v>237.9710144927536</v>
      </c>
    </row>
    <row r="11" spans="1:35" x14ac:dyDescent="0.25">
      <c r="A11" s="147" t="s">
        <v>16</v>
      </c>
      <c r="B11" s="24">
        <v>9.42</v>
      </c>
      <c r="C11" s="320">
        <v>7.57</v>
      </c>
      <c r="D11" s="320">
        <v>15.63</v>
      </c>
      <c r="E11" s="320">
        <v>17.07</v>
      </c>
      <c r="F11" s="320">
        <v>15.2</v>
      </c>
      <c r="G11" s="320">
        <v>11.3</v>
      </c>
      <c r="H11" s="320">
        <v>11.8</v>
      </c>
      <c r="I11" s="320">
        <v>9.69</v>
      </c>
      <c r="J11" s="320">
        <v>8.8699999999999992</v>
      </c>
      <c r="K11" s="320">
        <v>10.73</v>
      </c>
      <c r="L11" s="320">
        <v>12.73</v>
      </c>
      <c r="M11" s="320">
        <v>10.23</v>
      </c>
      <c r="N11" s="404">
        <v>11.98</v>
      </c>
      <c r="O11" s="320">
        <v>13.48</v>
      </c>
      <c r="P11" s="320">
        <v>11.68</v>
      </c>
      <c r="Q11" s="320">
        <v>14.85</v>
      </c>
      <c r="R11" s="320">
        <v>10.69</v>
      </c>
      <c r="S11" s="320">
        <v>7.96</v>
      </c>
      <c r="T11" s="320">
        <v>14.03</v>
      </c>
      <c r="U11" s="320">
        <v>6.76</v>
      </c>
      <c r="V11" s="320">
        <v>8.48</v>
      </c>
      <c r="W11" s="320">
        <v>7.45</v>
      </c>
      <c r="X11" s="320">
        <v>10.67</v>
      </c>
      <c r="Y11" s="320">
        <v>9.81</v>
      </c>
      <c r="Z11" s="688">
        <v>16.43</v>
      </c>
      <c r="AA11" s="689">
        <v>19.16</v>
      </c>
      <c r="AB11" s="689">
        <v>10.08</v>
      </c>
      <c r="AC11" s="689">
        <v>11.05</v>
      </c>
      <c r="AD11" s="689">
        <v>5.52</v>
      </c>
      <c r="AE11" s="689">
        <v>6.65</v>
      </c>
      <c r="AF11" s="689">
        <v>16.559999999999999</v>
      </c>
      <c r="AG11" s="689">
        <v>11.06</v>
      </c>
      <c r="AH11" s="689">
        <v>11.59</v>
      </c>
      <c r="AI11" s="694">
        <f t="shared" si="6"/>
        <v>36.674528301886781</v>
      </c>
    </row>
    <row r="12" spans="1:35" x14ac:dyDescent="0.25">
      <c r="A12" s="147" t="s">
        <v>19</v>
      </c>
      <c r="B12" s="24">
        <f>+B13+B14</f>
        <v>0.7</v>
      </c>
      <c r="C12" s="320">
        <v>0.97</v>
      </c>
      <c r="D12" s="320">
        <v>0.81</v>
      </c>
      <c r="E12" s="320">
        <f>+E13+E14</f>
        <v>1</v>
      </c>
      <c r="F12" s="320">
        <f>+F13+F14</f>
        <v>0.82000000000000006</v>
      </c>
      <c r="G12" s="320">
        <f>+G13+G14</f>
        <v>0.73</v>
      </c>
      <c r="H12" s="320">
        <v>0.8</v>
      </c>
      <c r="I12" s="320">
        <f>+I13+I14</f>
        <v>0.65</v>
      </c>
      <c r="J12" s="320">
        <f>+J13+J14</f>
        <v>0.73</v>
      </c>
      <c r="K12" s="320">
        <f>+K13+K14</f>
        <v>0.67999999999999994</v>
      </c>
      <c r="L12" s="320">
        <v>0.78</v>
      </c>
      <c r="M12" s="320">
        <f>+M13+M14</f>
        <v>0.89</v>
      </c>
      <c r="N12" s="404">
        <v>0.83000000000000007</v>
      </c>
      <c r="O12" s="320">
        <v>0.79</v>
      </c>
      <c r="P12" s="320">
        <v>0.7</v>
      </c>
      <c r="Q12" s="320">
        <f>+Q13+Q14</f>
        <v>0.71</v>
      </c>
      <c r="R12" s="320">
        <v>0.66999999999999993</v>
      </c>
      <c r="S12" s="320">
        <f t="shared" ref="S12:AE12" si="7">+S13+S14</f>
        <v>0.71</v>
      </c>
      <c r="T12" s="320">
        <v>0.57000000000000006</v>
      </c>
      <c r="U12" s="320">
        <f t="shared" si="7"/>
        <v>0.64</v>
      </c>
      <c r="V12" s="320">
        <f t="shared" si="7"/>
        <v>0.73</v>
      </c>
      <c r="W12" s="320">
        <f t="shared" si="7"/>
        <v>0.75</v>
      </c>
      <c r="X12" s="320">
        <f t="shared" si="7"/>
        <v>0.69</v>
      </c>
      <c r="Y12" s="320">
        <f t="shared" si="7"/>
        <v>0.67</v>
      </c>
      <c r="Z12" s="688">
        <f t="shared" si="7"/>
        <v>0.65</v>
      </c>
      <c r="AA12" s="689">
        <f t="shared" si="7"/>
        <v>0.66999999999999993</v>
      </c>
      <c r="AB12" s="689">
        <f t="shared" si="7"/>
        <v>0.85</v>
      </c>
      <c r="AC12" s="689">
        <f t="shared" si="7"/>
        <v>1.77</v>
      </c>
      <c r="AD12" s="689">
        <f t="shared" si="7"/>
        <v>0.52</v>
      </c>
      <c r="AE12" s="689">
        <f t="shared" si="7"/>
        <v>0.87</v>
      </c>
      <c r="AF12" s="689">
        <v>1.29</v>
      </c>
      <c r="AG12" s="689">
        <v>1.42</v>
      </c>
      <c r="AH12" s="689">
        <v>1.66</v>
      </c>
      <c r="AI12" s="694">
        <f t="shared" si="6"/>
        <v>127.39726027397258</v>
      </c>
    </row>
    <row r="13" spans="1:35" x14ac:dyDescent="0.25">
      <c r="A13" s="149" t="s">
        <v>17</v>
      </c>
      <c r="B13" s="24">
        <v>0.36</v>
      </c>
      <c r="C13" s="320">
        <v>0.57999999999999996</v>
      </c>
      <c r="D13" s="320">
        <v>0.47</v>
      </c>
      <c r="E13" s="320">
        <v>0.56999999999999995</v>
      </c>
      <c r="F13" s="320">
        <v>0.32</v>
      </c>
      <c r="G13" s="320">
        <v>0.28000000000000003</v>
      </c>
      <c r="H13" s="320">
        <v>0.26</v>
      </c>
      <c r="I13" s="320">
        <v>0.22</v>
      </c>
      <c r="J13" s="320">
        <v>0.3</v>
      </c>
      <c r="K13" s="320">
        <v>0.27</v>
      </c>
      <c r="L13" s="320">
        <v>0.39</v>
      </c>
      <c r="M13" s="320">
        <v>0.46</v>
      </c>
      <c r="N13" s="404">
        <v>0.52</v>
      </c>
      <c r="O13" s="320">
        <v>0.43</v>
      </c>
      <c r="P13" s="320">
        <v>0.27</v>
      </c>
      <c r="Q13" s="320">
        <v>0.21</v>
      </c>
      <c r="R13" s="320">
        <v>0.24</v>
      </c>
      <c r="S13" s="320">
        <v>0.31</v>
      </c>
      <c r="T13" s="320">
        <v>0.17</v>
      </c>
      <c r="U13" s="320">
        <v>0.19</v>
      </c>
      <c r="V13" s="320">
        <v>0.23</v>
      </c>
      <c r="W13" s="320">
        <v>0.32</v>
      </c>
      <c r="X13" s="320">
        <v>0.28000000000000003</v>
      </c>
      <c r="Y13" s="320">
        <v>0.22</v>
      </c>
      <c r="Z13" s="688">
        <v>0.27</v>
      </c>
      <c r="AA13" s="689">
        <v>0.24</v>
      </c>
      <c r="AB13" s="689">
        <v>0.44</v>
      </c>
      <c r="AC13" s="689">
        <v>1.5</v>
      </c>
      <c r="AD13" s="689">
        <v>0.25</v>
      </c>
      <c r="AE13" s="689">
        <v>0.6</v>
      </c>
      <c r="AF13" s="689">
        <v>0.93</v>
      </c>
      <c r="AG13" s="689">
        <v>1.01</v>
      </c>
      <c r="AH13" s="689">
        <v>1.1599999999999999</v>
      </c>
      <c r="AI13" s="694">
        <f t="shared" si="6"/>
        <v>404.34782608695645</v>
      </c>
    </row>
    <row r="14" spans="1:35" x14ac:dyDescent="0.25">
      <c r="A14" s="149" t="s">
        <v>18</v>
      </c>
      <c r="B14" s="24">
        <v>0.34</v>
      </c>
      <c r="C14" s="320">
        <v>0.39</v>
      </c>
      <c r="D14" s="320">
        <v>0.34</v>
      </c>
      <c r="E14" s="320">
        <v>0.43</v>
      </c>
      <c r="F14" s="320">
        <v>0.5</v>
      </c>
      <c r="G14" s="320">
        <v>0.45</v>
      </c>
      <c r="H14" s="320">
        <v>0.54</v>
      </c>
      <c r="I14" s="320">
        <v>0.43</v>
      </c>
      <c r="J14" s="320">
        <v>0.43</v>
      </c>
      <c r="K14" s="320">
        <v>0.41</v>
      </c>
      <c r="L14" s="320">
        <v>0.39</v>
      </c>
      <c r="M14" s="320">
        <v>0.43</v>
      </c>
      <c r="N14" s="404">
        <v>0.31000000000000005</v>
      </c>
      <c r="O14" s="320">
        <v>0.36</v>
      </c>
      <c r="P14" s="320">
        <v>0.43</v>
      </c>
      <c r="Q14" s="320">
        <v>0.5</v>
      </c>
      <c r="R14" s="320">
        <v>0.43</v>
      </c>
      <c r="S14" s="320">
        <v>0.4</v>
      </c>
      <c r="T14" s="320">
        <v>0.4</v>
      </c>
      <c r="U14" s="320">
        <v>0.45</v>
      </c>
      <c r="V14" s="320">
        <v>0.5</v>
      </c>
      <c r="W14" s="320">
        <v>0.43</v>
      </c>
      <c r="X14" s="320">
        <v>0.41</v>
      </c>
      <c r="Y14" s="320">
        <v>0.45</v>
      </c>
      <c r="Z14" s="688">
        <v>0.38</v>
      </c>
      <c r="AA14" s="689">
        <v>0.43</v>
      </c>
      <c r="AB14" s="689">
        <v>0.41</v>
      </c>
      <c r="AC14" s="689">
        <v>0.27</v>
      </c>
      <c r="AD14" s="689">
        <v>0.27</v>
      </c>
      <c r="AE14" s="689">
        <v>0.27</v>
      </c>
      <c r="AF14" s="689">
        <v>0.36</v>
      </c>
      <c r="AG14" s="689">
        <v>0.41</v>
      </c>
      <c r="AH14" s="689">
        <v>0.5</v>
      </c>
      <c r="AI14" s="694">
        <f>+IFERROR((AH14/V14-1)*100,"-")</f>
        <v>0</v>
      </c>
    </row>
    <row r="15" spans="1:35" x14ac:dyDescent="0.25">
      <c r="A15" s="147" t="s">
        <v>20</v>
      </c>
      <c r="B15" s="24">
        <f>+B16+B17</f>
        <v>44.07</v>
      </c>
      <c r="C15" s="320">
        <v>41.550000000000004</v>
      </c>
      <c r="D15" s="320">
        <v>40.67</v>
      </c>
      <c r="E15" s="320">
        <f>+E16+E17</f>
        <v>36.64</v>
      </c>
      <c r="F15" s="320">
        <f>+F16+F17</f>
        <v>35.909999999999997</v>
      </c>
      <c r="G15" s="320">
        <f>+G16+G17</f>
        <v>33.56</v>
      </c>
      <c r="H15" s="320">
        <v>33.339999999999996</v>
      </c>
      <c r="I15" s="320">
        <f>+I16+I17</f>
        <v>34.94</v>
      </c>
      <c r="J15" s="320">
        <f>+J16+J17</f>
        <v>35.130000000000003</v>
      </c>
      <c r="K15" s="320">
        <f>+K16+K17</f>
        <v>36.160000000000004</v>
      </c>
      <c r="L15" s="320">
        <v>37.36</v>
      </c>
      <c r="M15" s="320">
        <f>+M16+M17</f>
        <v>41.43</v>
      </c>
      <c r="N15" s="404">
        <v>37.76</v>
      </c>
      <c r="O15" s="320">
        <v>36.880000000000003</v>
      </c>
      <c r="P15" s="320">
        <v>38.620000000000005</v>
      </c>
      <c r="Q15" s="320">
        <f>+Q16+Q17</f>
        <v>36.86</v>
      </c>
      <c r="R15" s="320">
        <v>39.800000000000004</v>
      </c>
      <c r="S15" s="320">
        <f t="shared" ref="S15:AE15" si="8">+S16+S17</f>
        <v>40.24</v>
      </c>
      <c r="T15" s="320">
        <v>40.21</v>
      </c>
      <c r="U15" s="320">
        <f t="shared" si="8"/>
        <v>42.07</v>
      </c>
      <c r="V15" s="320">
        <f t="shared" si="8"/>
        <v>35.96</v>
      </c>
      <c r="W15" s="320">
        <f t="shared" si="8"/>
        <v>37.630000000000003</v>
      </c>
      <c r="X15" s="320">
        <f t="shared" si="8"/>
        <v>39.53</v>
      </c>
      <c r="Y15" s="320">
        <f t="shared" si="8"/>
        <v>39.06</v>
      </c>
      <c r="Z15" s="688">
        <f t="shared" si="8"/>
        <v>42.89</v>
      </c>
      <c r="AA15" s="689">
        <f t="shared" si="8"/>
        <v>48.45</v>
      </c>
      <c r="AB15" s="689">
        <f t="shared" si="8"/>
        <v>39.89</v>
      </c>
      <c r="AC15" s="689">
        <f t="shared" si="8"/>
        <v>14.17</v>
      </c>
      <c r="AD15" s="689">
        <f t="shared" si="8"/>
        <v>20.630000000000003</v>
      </c>
      <c r="AE15" s="689">
        <f t="shared" si="8"/>
        <v>23.27</v>
      </c>
      <c r="AF15" s="689">
        <v>36.470000000000006</v>
      </c>
      <c r="AG15" s="689">
        <v>38.72</v>
      </c>
      <c r="AH15" s="689">
        <v>41.93</v>
      </c>
      <c r="AI15" s="694">
        <f t="shared" si="6"/>
        <v>16.601779755283651</v>
      </c>
    </row>
    <row r="16" spans="1:35" x14ac:dyDescent="0.25">
      <c r="A16" s="149" t="s">
        <v>17</v>
      </c>
      <c r="B16" s="24">
        <v>40.520000000000003</v>
      </c>
      <c r="C16" s="320">
        <v>37.950000000000003</v>
      </c>
      <c r="D16" s="320">
        <v>37.47</v>
      </c>
      <c r="E16" s="320">
        <v>33.14</v>
      </c>
      <c r="F16" s="320">
        <v>31.66</v>
      </c>
      <c r="G16" s="320">
        <v>29.06</v>
      </c>
      <c r="H16" s="320">
        <v>28.54</v>
      </c>
      <c r="I16" s="320">
        <v>30.34</v>
      </c>
      <c r="J16" s="320">
        <v>30.53</v>
      </c>
      <c r="K16" s="320">
        <v>32.06</v>
      </c>
      <c r="L16" s="320">
        <v>33.76</v>
      </c>
      <c r="M16" s="320">
        <v>37.630000000000003</v>
      </c>
      <c r="N16" s="404">
        <v>34.959999999999994</v>
      </c>
      <c r="O16" s="320">
        <v>33.78</v>
      </c>
      <c r="P16" s="320">
        <v>35.42</v>
      </c>
      <c r="Q16" s="320">
        <v>33.26</v>
      </c>
      <c r="R16" s="320">
        <v>36.1</v>
      </c>
      <c r="S16" s="320">
        <v>36.14</v>
      </c>
      <c r="T16" s="320">
        <v>35.96</v>
      </c>
      <c r="U16" s="320">
        <v>37.869999999999997</v>
      </c>
      <c r="V16" s="320">
        <v>31.66</v>
      </c>
      <c r="W16" s="320">
        <v>33.53</v>
      </c>
      <c r="X16" s="320">
        <v>35.68</v>
      </c>
      <c r="Y16" s="320">
        <v>34.96</v>
      </c>
      <c r="Z16" s="688">
        <v>39.79</v>
      </c>
      <c r="AA16" s="689">
        <v>44.85</v>
      </c>
      <c r="AB16" s="689">
        <v>36.49</v>
      </c>
      <c r="AC16" s="689">
        <v>12.37</v>
      </c>
      <c r="AD16" s="689">
        <v>18.03</v>
      </c>
      <c r="AE16" s="689">
        <v>20.47</v>
      </c>
      <c r="AF16" s="689">
        <v>33.270000000000003</v>
      </c>
      <c r="AG16" s="689">
        <v>34.92</v>
      </c>
      <c r="AH16" s="689">
        <v>37.729999999999997</v>
      </c>
      <c r="AI16" s="694">
        <f t="shared" si="6"/>
        <v>19.172457359444085</v>
      </c>
    </row>
    <row r="17" spans="1:35" x14ac:dyDescent="0.25">
      <c r="A17" s="149" t="s">
        <v>18</v>
      </c>
      <c r="B17" s="24">
        <v>3.55</v>
      </c>
      <c r="C17" s="320">
        <v>3.6</v>
      </c>
      <c r="D17" s="320">
        <v>3.2</v>
      </c>
      <c r="E17" s="320">
        <v>3.5</v>
      </c>
      <c r="F17" s="320">
        <v>4.25</v>
      </c>
      <c r="G17" s="320">
        <v>4.5</v>
      </c>
      <c r="H17" s="320">
        <v>4.8</v>
      </c>
      <c r="I17" s="320">
        <v>4.5999999999999996</v>
      </c>
      <c r="J17" s="320">
        <v>4.5999999999999996</v>
      </c>
      <c r="K17" s="320">
        <v>4.0999999999999996</v>
      </c>
      <c r="L17" s="320">
        <v>3.6</v>
      </c>
      <c r="M17" s="320">
        <v>3.8</v>
      </c>
      <c r="N17" s="404">
        <v>2.8000000000000003</v>
      </c>
      <c r="O17" s="320">
        <v>3.1</v>
      </c>
      <c r="P17" s="320">
        <v>3.2</v>
      </c>
      <c r="Q17" s="320">
        <v>3.6</v>
      </c>
      <c r="R17" s="320">
        <v>3.7</v>
      </c>
      <c r="S17" s="320">
        <v>4.0999999999999996</v>
      </c>
      <c r="T17" s="320">
        <v>4.25</v>
      </c>
      <c r="U17" s="320">
        <v>4.2</v>
      </c>
      <c r="V17" s="320">
        <v>4.3</v>
      </c>
      <c r="W17" s="320">
        <v>4.0999999999999996</v>
      </c>
      <c r="X17" s="320">
        <v>3.85</v>
      </c>
      <c r="Y17" s="320">
        <v>4.0999999999999996</v>
      </c>
      <c r="Z17" s="688">
        <v>3.1</v>
      </c>
      <c r="AA17" s="689">
        <v>3.6</v>
      </c>
      <c r="AB17" s="689">
        <v>3.4</v>
      </c>
      <c r="AC17" s="689">
        <v>1.8</v>
      </c>
      <c r="AD17" s="689">
        <v>2.6</v>
      </c>
      <c r="AE17" s="689">
        <v>2.8</v>
      </c>
      <c r="AF17" s="689">
        <v>3.2</v>
      </c>
      <c r="AG17" s="689">
        <v>3.8</v>
      </c>
      <c r="AH17" s="689">
        <v>4.2</v>
      </c>
      <c r="AI17" s="694">
        <f t="shared" si="6"/>
        <v>-2.3255813953488302</v>
      </c>
    </row>
    <row r="18" spans="1:35" x14ac:dyDescent="0.25">
      <c r="A18" s="145" t="s">
        <v>234</v>
      </c>
      <c r="B18" s="15">
        <f t="shared" ref="B18:G18" si="9">SUM(B19:B21)</f>
        <v>5.46</v>
      </c>
      <c r="C18" s="15">
        <f t="shared" si="9"/>
        <v>5.3100000000000005</v>
      </c>
      <c r="D18" s="15">
        <f t="shared" si="9"/>
        <v>2.97</v>
      </c>
      <c r="E18" s="15">
        <f t="shared" si="9"/>
        <v>3.31</v>
      </c>
      <c r="F18" s="15">
        <f t="shared" si="9"/>
        <v>6.22</v>
      </c>
      <c r="G18" s="15">
        <f t="shared" si="9"/>
        <v>5.76</v>
      </c>
      <c r="H18" s="15">
        <v>5.6999999999999993</v>
      </c>
      <c r="I18" s="15">
        <f>SUM(I19:I21)</f>
        <v>2.2999999999999998</v>
      </c>
      <c r="J18" s="15">
        <f>SUM(J19:J21)</f>
        <v>4.1899999999999995</v>
      </c>
      <c r="K18" s="15">
        <f>SUM(K19:K21)</f>
        <v>3.45</v>
      </c>
      <c r="L18" s="15">
        <v>3.92</v>
      </c>
      <c r="M18" s="15">
        <f>SUM(M19:M21)</f>
        <v>3.3200000000000003</v>
      </c>
      <c r="N18" s="78">
        <v>2.19</v>
      </c>
      <c r="O18" s="15">
        <v>1.23</v>
      </c>
      <c r="P18" s="15">
        <v>0.36</v>
      </c>
      <c r="Q18" s="15">
        <f t="shared" ref="Q18:Y18" si="10">SUM(Q19:Q21)</f>
        <v>2</v>
      </c>
      <c r="R18" s="15">
        <v>4.5500000000000007</v>
      </c>
      <c r="S18" s="15">
        <f t="shared" si="10"/>
        <v>3.48</v>
      </c>
      <c r="T18" s="15">
        <v>3.8600000000000003</v>
      </c>
      <c r="U18" s="15">
        <f t="shared" si="10"/>
        <v>1.17</v>
      </c>
      <c r="V18" s="15">
        <f t="shared" si="10"/>
        <v>1.2999999999999998</v>
      </c>
      <c r="W18" s="15">
        <f t="shared" si="10"/>
        <v>4.76</v>
      </c>
      <c r="X18" s="15">
        <f t="shared" si="10"/>
        <v>2.77</v>
      </c>
      <c r="Y18" s="15">
        <f t="shared" si="10"/>
        <v>2.19</v>
      </c>
      <c r="Z18" s="687">
        <f>SUM(Z19:Z21)</f>
        <v>2.48</v>
      </c>
      <c r="AA18" s="362">
        <f>SUM(AA19:AA21)</f>
        <v>5.3199999999999994</v>
      </c>
      <c r="AB18" s="362">
        <f>SUM(AB19:AB21)</f>
        <v>2.7</v>
      </c>
      <c r="AC18" s="362">
        <f>SUM(AC19:AC21)</f>
        <v>4.26</v>
      </c>
      <c r="AD18" s="362">
        <f>SUM(AD19:AD21)</f>
        <v>3.75</v>
      </c>
      <c r="AE18" s="362">
        <f t="shared" ref="AE18" si="11">SUM(AE19:AE21)</f>
        <v>2.66</v>
      </c>
      <c r="AF18" s="362">
        <v>6.16</v>
      </c>
      <c r="AG18" s="362">
        <v>8.34</v>
      </c>
      <c r="AH18" s="362">
        <v>7.2200000000000006</v>
      </c>
      <c r="AI18" s="693">
        <f t="shared" si="6"/>
        <v>455.38461538461553</v>
      </c>
    </row>
    <row r="19" spans="1:35" x14ac:dyDescent="0.25">
      <c r="A19" s="147" t="s">
        <v>121</v>
      </c>
      <c r="B19" s="24">
        <v>3.84</v>
      </c>
      <c r="C19" s="320">
        <v>3.85</v>
      </c>
      <c r="D19" s="320">
        <v>1.96</v>
      </c>
      <c r="E19" s="320">
        <v>0.4</v>
      </c>
      <c r="F19" s="320">
        <v>1.51</v>
      </c>
      <c r="G19" s="320">
        <v>0.45</v>
      </c>
      <c r="H19" s="320">
        <v>2.19</v>
      </c>
      <c r="I19" s="320">
        <v>1.9</v>
      </c>
      <c r="J19" s="320">
        <v>2.2599999999999998</v>
      </c>
      <c r="K19" s="320">
        <v>0.41</v>
      </c>
      <c r="L19" s="320">
        <v>2.5099999999999998</v>
      </c>
      <c r="M19" s="320">
        <v>0.98</v>
      </c>
      <c r="N19" s="404">
        <v>0.89</v>
      </c>
      <c r="O19" s="320">
        <v>0.08</v>
      </c>
      <c r="P19" s="320">
        <v>0</v>
      </c>
      <c r="Q19" s="320">
        <v>0.26</v>
      </c>
      <c r="R19" s="320">
        <v>1.05</v>
      </c>
      <c r="S19" s="320">
        <v>2.58</v>
      </c>
      <c r="T19" s="320">
        <v>1.75</v>
      </c>
      <c r="U19" s="320">
        <v>0.32</v>
      </c>
      <c r="V19" s="320">
        <v>0.27</v>
      </c>
      <c r="W19" s="320">
        <v>0.23</v>
      </c>
      <c r="X19" s="320">
        <v>0.56000000000000005</v>
      </c>
      <c r="Y19" s="320">
        <v>1.67</v>
      </c>
      <c r="Z19" s="688">
        <v>0</v>
      </c>
      <c r="AA19" s="689">
        <v>2.35</v>
      </c>
      <c r="AB19" s="689">
        <v>0.97</v>
      </c>
      <c r="AC19" s="689">
        <v>0.54</v>
      </c>
      <c r="AD19" s="689">
        <v>0.21</v>
      </c>
      <c r="AE19" s="689">
        <v>0.89</v>
      </c>
      <c r="AF19" s="689">
        <v>0.32</v>
      </c>
      <c r="AG19" s="689">
        <v>2.69</v>
      </c>
      <c r="AH19" s="689">
        <v>1.97</v>
      </c>
      <c r="AI19" s="694">
        <f t="shared" si="6"/>
        <v>629.62962962962956</v>
      </c>
    </row>
    <row r="20" spans="1:35" x14ac:dyDescent="0.25">
      <c r="A20" s="147" t="s">
        <v>122</v>
      </c>
      <c r="B20" s="24">
        <v>0.63</v>
      </c>
      <c r="C20" s="320">
        <v>0.26</v>
      </c>
      <c r="D20" s="320">
        <v>0.2</v>
      </c>
      <c r="E20" s="320">
        <v>0.1</v>
      </c>
      <c r="F20" s="320">
        <v>0.03</v>
      </c>
      <c r="G20" s="320">
        <v>1.1399999999999999</v>
      </c>
      <c r="H20" s="320">
        <v>1.78</v>
      </c>
      <c r="I20" s="320">
        <v>0.23</v>
      </c>
      <c r="J20" s="320">
        <v>1.58</v>
      </c>
      <c r="K20" s="320">
        <v>1.44</v>
      </c>
      <c r="L20" s="320">
        <v>0</v>
      </c>
      <c r="M20" s="320">
        <v>0.28000000000000003</v>
      </c>
      <c r="N20" s="404">
        <v>0.3</v>
      </c>
      <c r="O20" s="320">
        <v>0.28999999999999998</v>
      </c>
      <c r="P20" s="320">
        <v>0</v>
      </c>
      <c r="Q20" s="320">
        <v>0.69</v>
      </c>
      <c r="R20" s="320">
        <v>1.48</v>
      </c>
      <c r="S20" s="320">
        <v>0</v>
      </c>
      <c r="T20" s="320">
        <v>0.6</v>
      </c>
      <c r="U20" s="320">
        <v>0.62</v>
      </c>
      <c r="V20" s="320">
        <v>0.43</v>
      </c>
      <c r="W20" s="320">
        <v>1.76</v>
      </c>
      <c r="X20" s="320">
        <v>1.4</v>
      </c>
      <c r="Y20" s="320">
        <v>0</v>
      </c>
      <c r="Z20" s="688">
        <v>2.0699999999999998</v>
      </c>
      <c r="AA20" s="689">
        <v>2.67</v>
      </c>
      <c r="AB20" s="689">
        <v>0.65</v>
      </c>
      <c r="AC20" s="689">
        <v>1.29</v>
      </c>
      <c r="AD20" s="689">
        <v>1.42</v>
      </c>
      <c r="AE20" s="689">
        <v>0.65</v>
      </c>
      <c r="AF20" s="689">
        <v>3.88</v>
      </c>
      <c r="AG20" s="689">
        <v>2.21</v>
      </c>
      <c r="AH20" s="689">
        <v>2.52</v>
      </c>
      <c r="AI20" s="694">
        <f t="shared" si="6"/>
        <v>486.04651162790697</v>
      </c>
    </row>
    <row r="21" spans="1:35" x14ac:dyDescent="0.25">
      <c r="A21" s="150" t="s">
        <v>111</v>
      </c>
      <c r="B21" s="151">
        <v>0.99</v>
      </c>
      <c r="C21" s="321">
        <v>1.2</v>
      </c>
      <c r="D21" s="321">
        <v>0.81</v>
      </c>
      <c r="E21" s="321">
        <v>2.81</v>
      </c>
      <c r="F21" s="321">
        <v>4.68</v>
      </c>
      <c r="G21" s="321">
        <v>4.17</v>
      </c>
      <c r="H21" s="321">
        <v>1.73</v>
      </c>
      <c r="I21" s="321">
        <v>0.17</v>
      </c>
      <c r="J21" s="321">
        <v>0.35</v>
      </c>
      <c r="K21" s="321">
        <v>1.6</v>
      </c>
      <c r="L21" s="321">
        <v>1.41</v>
      </c>
      <c r="M21" s="321">
        <v>2.06</v>
      </c>
      <c r="N21" s="405">
        <v>1</v>
      </c>
      <c r="O21" s="321">
        <v>0.86</v>
      </c>
      <c r="P21" s="321">
        <v>0.36</v>
      </c>
      <c r="Q21" s="321">
        <v>1.05</v>
      </c>
      <c r="R21" s="321">
        <v>2.02</v>
      </c>
      <c r="S21" s="321">
        <v>0.9</v>
      </c>
      <c r="T21" s="321">
        <v>1.51</v>
      </c>
      <c r="U21" s="321">
        <v>0.23</v>
      </c>
      <c r="V21" s="321">
        <v>0.6</v>
      </c>
      <c r="W21" s="321">
        <v>2.77</v>
      </c>
      <c r="X21" s="321">
        <v>0.81</v>
      </c>
      <c r="Y21" s="321">
        <v>0.52</v>
      </c>
      <c r="Z21" s="690">
        <v>0.41</v>
      </c>
      <c r="AA21" s="691">
        <v>0.3</v>
      </c>
      <c r="AB21" s="691">
        <v>1.08</v>
      </c>
      <c r="AC21" s="691">
        <v>2.4300000000000002</v>
      </c>
      <c r="AD21" s="691">
        <v>2.12</v>
      </c>
      <c r="AE21" s="691">
        <v>1.1200000000000001</v>
      </c>
      <c r="AF21" s="691">
        <v>1.96</v>
      </c>
      <c r="AG21" s="691">
        <v>3.44</v>
      </c>
      <c r="AH21" s="691">
        <v>2.73</v>
      </c>
      <c r="AI21" s="695">
        <f t="shared" si="6"/>
        <v>355</v>
      </c>
    </row>
    <row r="22" spans="1:35" x14ac:dyDescent="0.25">
      <c r="A22" s="597" t="s">
        <v>23</v>
      </c>
    </row>
    <row r="23" spans="1:35" x14ac:dyDescent="0.25">
      <c r="A23" s="26" t="s">
        <v>123</v>
      </c>
    </row>
    <row r="24" spans="1:35" x14ac:dyDescent="0.25">
      <c r="A24" s="3" t="s">
        <v>124</v>
      </c>
      <c r="B24" s="234"/>
      <c r="C24" s="235"/>
      <c r="Y24" s="234"/>
    </row>
    <row r="25" spans="1:35" x14ac:dyDescent="0.25">
      <c r="A25" s="3" t="s">
        <v>207</v>
      </c>
      <c r="C25" s="235"/>
      <c r="D25" s="298"/>
    </row>
    <row r="26" spans="1:35" x14ac:dyDescent="0.25">
      <c r="C26" s="352"/>
      <c r="D26" s="298"/>
    </row>
  </sheetData>
  <mergeCells count="4">
    <mergeCell ref="Z6:AI6"/>
    <mergeCell ref="A6:A7"/>
    <mergeCell ref="N6:Y6"/>
    <mergeCell ref="B6:M6"/>
  </mergeCells>
  <phoneticPr fontId="19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19"/>
  <sheetViews>
    <sheetView showGridLines="0" zoomScale="85" zoomScaleNormal="85" workbookViewId="0">
      <pane xSplit="1" ySplit="7" topLeftCell="W8" activePane="bottomRight" state="frozen"/>
      <selection activeCell="E38" sqref="E38"/>
      <selection pane="topRight" activeCell="E38" sqref="E38"/>
      <selection pane="bottomLeft" activeCell="E38" sqref="E38"/>
      <selection pane="bottomRight" activeCell="AE15" sqref="AE15"/>
    </sheetView>
  </sheetViews>
  <sheetFormatPr baseColWidth="10" defaultRowHeight="15" x14ac:dyDescent="0.25"/>
  <cols>
    <col min="1" max="1" width="21.28515625" customWidth="1"/>
    <col min="3" max="3" width="11.42578125" style="331"/>
    <col min="4" max="30" width="11.42578125" style="349"/>
    <col min="31" max="31" width="11.5703125" style="349"/>
    <col min="32" max="32" width="11.42578125" style="580"/>
    <col min="33" max="33" width="11.42578125" style="588"/>
    <col min="34" max="34" width="12" customWidth="1"/>
  </cols>
  <sheetData>
    <row r="1" spans="1:35" x14ac:dyDescent="0.25">
      <c r="A1" s="36" t="s">
        <v>198</v>
      </c>
    </row>
    <row r="3" spans="1:35" x14ac:dyDescent="0.25">
      <c r="A3" s="17" t="s">
        <v>125</v>
      </c>
    </row>
    <row r="4" spans="1:35" x14ac:dyDescent="0.25">
      <c r="A4" s="62" t="s">
        <v>257</v>
      </c>
    </row>
    <row r="5" spans="1:35" x14ac:dyDescent="0.25">
      <c r="A5" s="63" t="s">
        <v>213</v>
      </c>
    </row>
    <row r="6" spans="1:35" x14ac:dyDescent="0.25">
      <c r="A6" s="600" t="s">
        <v>126</v>
      </c>
      <c r="B6" s="608">
        <v>2018</v>
      </c>
      <c r="C6" s="608"/>
      <c r="D6" s="608"/>
      <c r="E6" s="608"/>
      <c r="F6" s="608"/>
      <c r="G6" s="608"/>
      <c r="H6" s="608"/>
      <c r="I6" s="608"/>
      <c r="J6" s="608"/>
      <c r="K6" s="608"/>
      <c r="L6" s="608"/>
      <c r="M6" s="608"/>
      <c r="N6" s="605">
        <v>2019</v>
      </c>
      <c r="O6" s="606"/>
      <c r="P6" s="606"/>
      <c r="Q6" s="606"/>
      <c r="R6" s="606"/>
      <c r="S6" s="606"/>
      <c r="T6" s="606"/>
      <c r="U6" s="606"/>
      <c r="V6" s="606"/>
      <c r="W6" s="606"/>
      <c r="X6" s="606"/>
      <c r="Y6" s="607"/>
      <c r="Z6" s="605">
        <v>2020</v>
      </c>
      <c r="AA6" s="606"/>
      <c r="AB6" s="606"/>
      <c r="AC6" s="606"/>
      <c r="AD6" s="606"/>
      <c r="AE6" s="606"/>
      <c r="AF6" s="606"/>
      <c r="AG6" s="606"/>
      <c r="AH6" s="606"/>
      <c r="AI6" s="606"/>
    </row>
    <row r="7" spans="1:35" ht="25.5" x14ac:dyDescent="0.25">
      <c r="A7" s="602"/>
      <c r="B7" s="462" t="s">
        <v>1</v>
      </c>
      <c r="C7" s="462" t="s">
        <v>2</v>
      </c>
      <c r="D7" s="462" t="s">
        <v>3</v>
      </c>
      <c r="E7" s="462" t="s">
        <v>4</v>
      </c>
      <c r="F7" s="462" t="s">
        <v>5</v>
      </c>
      <c r="G7" s="462" t="s">
        <v>6</v>
      </c>
      <c r="H7" s="462" t="s">
        <v>7</v>
      </c>
      <c r="I7" s="462" t="s">
        <v>8</v>
      </c>
      <c r="J7" s="462" t="s">
        <v>9</v>
      </c>
      <c r="K7" s="462" t="s">
        <v>10</v>
      </c>
      <c r="L7" s="462" t="s">
        <v>11</v>
      </c>
      <c r="M7" s="462" t="s">
        <v>12</v>
      </c>
      <c r="N7" s="462" t="s">
        <v>1</v>
      </c>
      <c r="O7" s="462" t="s">
        <v>2</v>
      </c>
      <c r="P7" s="462" t="s">
        <v>3</v>
      </c>
      <c r="Q7" s="462" t="s">
        <v>4</v>
      </c>
      <c r="R7" s="498" t="s">
        <v>5</v>
      </c>
      <c r="S7" s="502" t="s">
        <v>6</v>
      </c>
      <c r="T7" s="498" t="s">
        <v>7</v>
      </c>
      <c r="U7" s="505" t="s">
        <v>8</v>
      </c>
      <c r="V7" s="511" t="s">
        <v>9</v>
      </c>
      <c r="W7" s="520" t="s">
        <v>10</v>
      </c>
      <c r="X7" s="532" t="s">
        <v>11</v>
      </c>
      <c r="Y7" s="532" t="s">
        <v>12</v>
      </c>
      <c r="Z7" s="553" t="s">
        <v>1</v>
      </c>
      <c r="AA7" s="553" t="s">
        <v>2</v>
      </c>
      <c r="AB7" s="553" t="s">
        <v>3</v>
      </c>
      <c r="AC7" s="567" t="s">
        <v>4</v>
      </c>
      <c r="AD7" s="567" t="s">
        <v>5</v>
      </c>
      <c r="AE7" s="577" t="s">
        <v>6</v>
      </c>
      <c r="AF7" s="579" t="s">
        <v>7</v>
      </c>
      <c r="AG7" s="585" t="s">
        <v>8</v>
      </c>
      <c r="AH7" s="591" t="s">
        <v>9</v>
      </c>
      <c r="AI7" s="591" t="s">
        <v>282</v>
      </c>
    </row>
    <row r="8" spans="1:35" x14ac:dyDescent="0.25">
      <c r="A8" s="155" t="s">
        <v>13</v>
      </c>
      <c r="B8" s="152">
        <f>SUM(B9:B10)</f>
        <v>15630</v>
      </c>
      <c r="C8" s="6">
        <f>SUM(C9:C10)</f>
        <v>13284</v>
      </c>
      <c r="D8" s="6">
        <v>14296</v>
      </c>
      <c r="E8" s="6">
        <f t="shared" ref="E8:M8" si="0">SUM(E9:E10)</f>
        <v>12022</v>
      </c>
      <c r="F8" s="6">
        <f t="shared" si="0"/>
        <v>11489</v>
      </c>
      <c r="G8" s="6">
        <f t="shared" si="0"/>
        <v>10379</v>
      </c>
      <c r="H8" s="6">
        <f t="shared" si="0"/>
        <v>10508</v>
      </c>
      <c r="I8" s="6">
        <f t="shared" si="0"/>
        <v>10922</v>
      </c>
      <c r="J8" s="6">
        <f t="shared" si="0"/>
        <v>9289</v>
      </c>
      <c r="K8" s="6">
        <f t="shared" si="0"/>
        <v>11802</v>
      </c>
      <c r="L8" s="6">
        <f t="shared" si="0"/>
        <v>12880</v>
      </c>
      <c r="M8" s="6">
        <f t="shared" si="0"/>
        <v>13387</v>
      </c>
      <c r="N8" s="45">
        <v>12319</v>
      </c>
      <c r="O8" s="6">
        <v>11901</v>
      </c>
      <c r="P8" s="6">
        <f t="shared" ref="P8:Y8" si="1">SUM(P9:P10)</f>
        <v>12990</v>
      </c>
      <c r="Q8" s="6">
        <f t="shared" si="1"/>
        <v>12543</v>
      </c>
      <c r="R8" s="6">
        <f t="shared" si="1"/>
        <v>13301</v>
      </c>
      <c r="S8" s="6">
        <f t="shared" si="1"/>
        <v>11892</v>
      </c>
      <c r="T8" s="6">
        <f t="shared" si="1"/>
        <v>11877</v>
      </c>
      <c r="U8" s="6">
        <f t="shared" si="1"/>
        <v>12482</v>
      </c>
      <c r="V8" s="6">
        <f t="shared" si="1"/>
        <v>10008</v>
      </c>
      <c r="W8" s="6">
        <f t="shared" si="1"/>
        <v>12738</v>
      </c>
      <c r="X8" s="6">
        <f t="shared" si="1"/>
        <v>12425</v>
      </c>
      <c r="Y8" s="6">
        <f t="shared" si="1"/>
        <v>12246</v>
      </c>
      <c r="Z8" s="564">
        <f>SUM(Z9:Z10)</f>
        <v>15200</v>
      </c>
      <c r="AA8" s="565">
        <f>SUM(AA9:AA10)</f>
        <v>14108</v>
      </c>
      <c r="AB8" s="565">
        <f>SUM(AB9:AB10)</f>
        <v>12790</v>
      </c>
      <c r="AC8" s="565">
        <f>SUM(AC9:AC10)</f>
        <v>4273</v>
      </c>
      <c r="AD8" s="565">
        <f>SUM(AD9:AD10)</f>
        <v>6816</v>
      </c>
      <c r="AE8" s="565">
        <f t="shared" ref="AE8" si="2">SUM(AE9:AE10)</f>
        <v>8003</v>
      </c>
      <c r="AF8" s="565">
        <v>10816</v>
      </c>
      <c r="AG8" s="565">
        <v>10876</v>
      </c>
      <c r="AH8" s="44">
        <v>11331</v>
      </c>
      <c r="AI8" s="44">
        <f>+IFERROR((AH8/V8-1)*100,"-")</f>
        <v>13.21942446043165</v>
      </c>
    </row>
    <row r="9" spans="1:35" x14ac:dyDescent="0.25">
      <c r="A9" s="156" t="s">
        <v>127</v>
      </c>
      <c r="B9" s="197">
        <v>8938</v>
      </c>
      <c r="C9" s="334">
        <v>7100</v>
      </c>
      <c r="D9" s="355">
        <v>7200</v>
      </c>
      <c r="E9" s="355">
        <v>6045</v>
      </c>
      <c r="F9" s="355">
        <v>5496</v>
      </c>
      <c r="G9" s="355">
        <v>4680</v>
      </c>
      <c r="H9" s="355">
        <v>4675</v>
      </c>
      <c r="I9" s="355">
        <v>5196</v>
      </c>
      <c r="J9" s="355">
        <v>3690</v>
      </c>
      <c r="K9" s="355">
        <v>5477</v>
      </c>
      <c r="L9" s="355">
        <v>6471</v>
      </c>
      <c r="M9" s="355">
        <v>5991</v>
      </c>
      <c r="N9" s="406">
        <v>6021</v>
      </c>
      <c r="O9" s="355">
        <v>5618</v>
      </c>
      <c r="P9" s="355">
        <v>6320</v>
      </c>
      <c r="Q9" s="355">
        <v>6107</v>
      </c>
      <c r="R9" s="355">
        <v>6486</v>
      </c>
      <c r="S9" s="355">
        <v>5355</v>
      </c>
      <c r="T9" s="355">
        <v>5734</v>
      </c>
      <c r="U9" s="355">
        <v>5665</v>
      </c>
      <c r="V9" s="355">
        <v>4343</v>
      </c>
      <c r="W9" s="355">
        <v>5986</v>
      </c>
      <c r="X9" s="355">
        <v>5889</v>
      </c>
      <c r="Y9" s="355">
        <v>5241</v>
      </c>
      <c r="Z9" s="197">
        <v>7709</v>
      </c>
      <c r="AA9" s="355">
        <v>6553</v>
      </c>
      <c r="AB9" s="355">
        <v>6338</v>
      </c>
      <c r="AC9" s="355">
        <v>2972</v>
      </c>
      <c r="AD9" s="355">
        <v>3728</v>
      </c>
      <c r="AE9" s="355">
        <v>3617</v>
      </c>
      <c r="AF9" s="355">
        <v>5080</v>
      </c>
      <c r="AG9" s="355">
        <v>4793</v>
      </c>
      <c r="AH9" s="407">
        <v>5016</v>
      </c>
      <c r="AI9" s="407">
        <f>+IFERROR((AH9/V9-1)*100,"-")</f>
        <v>15.496200782868975</v>
      </c>
    </row>
    <row r="10" spans="1:35" x14ac:dyDescent="0.25">
      <c r="A10" s="157" t="s">
        <v>128</v>
      </c>
      <c r="B10" s="195">
        <v>6692</v>
      </c>
      <c r="C10" s="196">
        <v>6184</v>
      </c>
      <c r="D10" s="196">
        <v>7096</v>
      </c>
      <c r="E10" s="196">
        <v>5977</v>
      </c>
      <c r="F10" s="196">
        <v>5993</v>
      </c>
      <c r="G10" s="196">
        <v>5699</v>
      </c>
      <c r="H10" s="196">
        <v>5833</v>
      </c>
      <c r="I10" s="196">
        <v>5726</v>
      </c>
      <c r="J10" s="196">
        <v>5599</v>
      </c>
      <c r="K10" s="196">
        <v>6325</v>
      </c>
      <c r="L10" s="196">
        <v>6409</v>
      </c>
      <c r="M10" s="196">
        <v>7396</v>
      </c>
      <c r="N10" s="408">
        <v>6298</v>
      </c>
      <c r="O10" s="196">
        <v>6283</v>
      </c>
      <c r="P10" s="196">
        <v>6670</v>
      </c>
      <c r="Q10" s="196">
        <v>6436</v>
      </c>
      <c r="R10" s="196">
        <v>6815</v>
      </c>
      <c r="S10" s="196">
        <v>6537</v>
      </c>
      <c r="T10" s="196">
        <v>6143</v>
      </c>
      <c r="U10" s="196">
        <v>6817</v>
      </c>
      <c r="V10" s="196">
        <v>5665</v>
      </c>
      <c r="W10" s="196">
        <v>6752</v>
      </c>
      <c r="X10" s="196">
        <v>6536</v>
      </c>
      <c r="Y10" s="196">
        <v>7005</v>
      </c>
      <c r="Z10" s="195">
        <v>7491</v>
      </c>
      <c r="AA10" s="196">
        <v>7555</v>
      </c>
      <c r="AB10" s="196">
        <v>6452</v>
      </c>
      <c r="AC10" s="196">
        <v>1301</v>
      </c>
      <c r="AD10" s="196">
        <v>3088</v>
      </c>
      <c r="AE10" s="196">
        <v>4386</v>
      </c>
      <c r="AF10" s="196">
        <v>5736</v>
      </c>
      <c r="AG10" s="196">
        <v>6083</v>
      </c>
      <c r="AH10" s="409">
        <v>6315</v>
      </c>
      <c r="AI10" s="409">
        <f>+IFERROR((AH10/V10-1)*100,"-")</f>
        <v>11.473962930273608</v>
      </c>
    </row>
    <row r="11" spans="1:35" x14ac:dyDescent="0.25">
      <c r="A11" s="2" t="s">
        <v>23</v>
      </c>
    </row>
    <row r="12" spans="1:35" x14ac:dyDescent="0.25">
      <c r="A12" s="598" t="s">
        <v>124</v>
      </c>
    </row>
    <row r="13" spans="1:35" x14ac:dyDescent="0.25">
      <c r="A13" s="3" t="s">
        <v>207</v>
      </c>
    </row>
    <row r="19" spans="13:13" x14ac:dyDescent="0.25">
      <c r="M19" s="234"/>
    </row>
  </sheetData>
  <mergeCells count="4">
    <mergeCell ref="Z6:AI6"/>
    <mergeCell ref="N6:Y6"/>
    <mergeCell ref="A6:A7"/>
    <mergeCell ref="B6:M6"/>
  </mergeCells>
  <phoneticPr fontId="19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showGridLines="0" zoomScale="85" zoomScaleNormal="85" workbookViewId="0">
      <pane xSplit="1" ySplit="7" topLeftCell="W8" activePane="bottomRight" state="frozen"/>
      <selection activeCell="E38" sqref="E38"/>
      <selection pane="topRight" activeCell="E38" sqref="E38"/>
      <selection pane="bottomLeft" activeCell="E38" sqref="E38"/>
      <selection pane="bottomRight" activeCell="AI9" sqref="AI9"/>
    </sheetView>
  </sheetViews>
  <sheetFormatPr baseColWidth="10" defaultRowHeight="15" x14ac:dyDescent="0.25"/>
  <cols>
    <col min="1" max="1" width="14" customWidth="1"/>
    <col min="3" max="3" width="11.42578125" style="332"/>
    <col min="4" max="30" width="11.42578125" style="349"/>
    <col min="31" max="31" width="11.5703125" style="349"/>
    <col min="32" max="32" width="11.42578125" style="580"/>
    <col min="33" max="33" width="11.42578125" style="588"/>
    <col min="34" max="34" width="11.5703125" style="588"/>
    <col min="35" max="35" width="11.42578125" bestFit="1" customWidth="1"/>
    <col min="37" max="37" width="15.85546875" bestFit="1" customWidth="1"/>
  </cols>
  <sheetData>
    <row r="1" spans="1:37" x14ac:dyDescent="0.25">
      <c r="A1" s="36" t="s">
        <v>198</v>
      </c>
    </row>
    <row r="2" spans="1:37" x14ac:dyDescent="0.25">
      <c r="A2" s="36"/>
    </row>
    <row r="3" spans="1:37" ht="14.25" customHeight="1" x14ac:dyDescent="0.25">
      <c r="A3" s="17" t="s">
        <v>129</v>
      </c>
    </row>
    <row r="4" spans="1:37" x14ac:dyDescent="0.25">
      <c r="A4" s="63" t="s">
        <v>258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</row>
    <row r="5" spans="1:37" x14ac:dyDescent="0.25">
      <c r="A5" s="63" t="s">
        <v>213</v>
      </c>
    </row>
    <row r="6" spans="1:37" x14ac:dyDescent="0.25">
      <c r="A6" s="632" t="s">
        <v>130</v>
      </c>
      <c r="B6" s="605">
        <v>2018</v>
      </c>
      <c r="C6" s="606"/>
      <c r="D6" s="606"/>
      <c r="E6" s="606"/>
      <c r="F6" s="606"/>
      <c r="G6" s="606"/>
      <c r="H6" s="606"/>
      <c r="I6" s="606"/>
      <c r="J6" s="606"/>
      <c r="K6" s="606"/>
      <c r="L6" s="606"/>
      <c r="M6" s="606"/>
      <c r="N6" s="616">
        <v>2019</v>
      </c>
      <c r="O6" s="623"/>
      <c r="P6" s="623"/>
      <c r="Q6" s="623"/>
      <c r="R6" s="623"/>
      <c r="S6" s="623"/>
      <c r="T6" s="623"/>
      <c r="U6" s="623"/>
      <c r="V6" s="623"/>
      <c r="W6" s="623"/>
      <c r="X6" s="623"/>
      <c r="Y6" s="630"/>
      <c r="Z6" s="605">
        <v>2020</v>
      </c>
      <c r="AA6" s="606"/>
      <c r="AB6" s="606"/>
      <c r="AC6" s="606"/>
      <c r="AD6" s="606"/>
      <c r="AE6" s="606"/>
      <c r="AF6" s="606"/>
      <c r="AG6" s="606"/>
      <c r="AH6" s="606"/>
      <c r="AI6" s="607"/>
    </row>
    <row r="7" spans="1:37" ht="25.5" x14ac:dyDescent="0.25">
      <c r="A7" s="651"/>
      <c r="B7" s="462" t="s">
        <v>1</v>
      </c>
      <c r="C7" s="475" t="s">
        <v>2</v>
      </c>
      <c r="D7" s="462" t="s">
        <v>3</v>
      </c>
      <c r="E7" s="462" t="s">
        <v>4</v>
      </c>
      <c r="F7" s="462" t="s">
        <v>5</v>
      </c>
      <c r="G7" s="462" t="s">
        <v>6</v>
      </c>
      <c r="H7" s="462" t="s">
        <v>7</v>
      </c>
      <c r="I7" s="462" t="s">
        <v>8</v>
      </c>
      <c r="J7" s="462" t="s">
        <v>9</v>
      </c>
      <c r="K7" s="462" t="s">
        <v>10</v>
      </c>
      <c r="L7" s="462" t="s">
        <v>11</v>
      </c>
      <c r="M7" s="463" t="s">
        <v>12</v>
      </c>
      <c r="N7" s="562" t="s">
        <v>1</v>
      </c>
      <c r="O7" s="471" t="s">
        <v>2</v>
      </c>
      <c r="P7" s="471" t="s">
        <v>3</v>
      </c>
      <c r="Q7" s="471" t="s">
        <v>4</v>
      </c>
      <c r="R7" s="563" t="s">
        <v>5</v>
      </c>
      <c r="S7" s="471" t="s">
        <v>6</v>
      </c>
      <c r="T7" s="563" t="s">
        <v>7</v>
      </c>
      <c r="U7" s="471" t="s">
        <v>8</v>
      </c>
      <c r="V7" s="471" t="s">
        <v>9</v>
      </c>
      <c r="W7" s="471" t="s">
        <v>10</v>
      </c>
      <c r="X7" s="471" t="s">
        <v>11</v>
      </c>
      <c r="Y7" s="471" t="s">
        <v>12</v>
      </c>
      <c r="Z7" s="595" t="s">
        <v>1</v>
      </c>
      <c r="AA7" s="595" t="s">
        <v>2</v>
      </c>
      <c r="AB7" s="595" t="s">
        <v>3</v>
      </c>
      <c r="AC7" s="595" t="s">
        <v>4</v>
      </c>
      <c r="AD7" s="595" t="s">
        <v>5</v>
      </c>
      <c r="AE7" s="595" t="s">
        <v>6</v>
      </c>
      <c r="AF7" s="595" t="s">
        <v>7</v>
      </c>
      <c r="AG7" s="595" t="s">
        <v>8</v>
      </c>
      <c r="AH7" s="595" t="s">
        <v>9</v>
      </c>
      <c r="AI7" s="595" t="s">
        <v>276</v>
      </c>
    </row>
    <row r="8" spans="1:37" x14ac:dyDescent="0.25">
      <c r="A8" s="159" t="s">
        <v>13</v>
      </c>
      <c r="B8" s="137">
        <f>SUM(B9:B25)</f>
        <v>8937.92</v>
      </c>
      <c r="C8" s="138">
        <f>SUM(C9:C25)</f>
        <v>7099.5600000000013</v>
      </c>
      <c r="D8" s="138">
        <v>7199.869999999999</v>
      </c>
      <c r="E8" s="138">
        <f>SUM(E9:E25)</f>
        <v>6045.12</v>
      </c>
      <c r="F8" s="138">
        <f>SUM(F9:F25)</f>
        <v>5496.45</v>
      </c>
      <c r="G8" s="138">
        <f>SUM(G9:G25)</f>
        <v>4679.68</v>
      </c>
      <c r="H8" s="138">
        <v>4674.87</v>
      </c>
      <c r="I8" s="138">
        <f>SUM(I9:I25)</f>
        <v>5195.5999999999995</v>
      </c>
      <c r="J8" s="138">
        <f>SUM(J9:J25)</f>
        <v>3690.09</v>
      </c>
      <c r="K8" s="138">
        <f>SUM(K9:K25)</f>
        <v>5477.34</v>
      </c>
      <c r="L8" s="138">
        <f>SUM(L9:L25)</f>
        <v>6470.9900000000007</v>
      </c>
      <c r="M8" s="138">
        <f>SUM(M9:M25)</f>
        <v>5990.58</v>
      </c>
      <c r="N8" s="410">
        <v>6021</v>
      </c>
      <c r="O8" s="138">
        <f t="shared" ref="O8:AD8" si="0">SUM(O9:O25)</f>
        <v>5618</v>
      </c>
      <c r="P8" s="138">
        <f t="shared" si="0"/>
        <v>6320</v>
      </c>
      <c r="Q8" s="138">
        <f t="shared" si="0"/>
        <v>6107</v>
      </c>
      <c r="R8" s="138">
        <f t="shared" si="0"/>
        <v>6486</v>
      </c>
      <c r="S8" s="138">
        <f t="shared" si="0"/>
        <v>5355</v>
      </c>
      <c r="T8" s="138">
        <f t="shared" si="0"/>
        <v>5734</v>
      </c>
      <c r="U8" s="138">
        <f t="shared" si="0"/>
        <v>5665</v>
      </c>
      <c r="V8" s="138">
        <f t="shared" si="0"/>
        <v>4343</v>
      </c>
      <c r="W8" s="138">
        <f t="shared" si="0"/>
        <v>5986</v>
      </c>
      <c r="X8" s="138">
        <f t="shared" si="0"/>
        <v>5889</v>
      </c>
      <c r="Y8" s="138">
        <f t="shared" si="0"/>
        <v>5241</v>
      </c>
      <c r="Z8" s="137">
        <f t="shared" si="0"/>
        <v>7709</v>
      </c>
      <c r="AA8" s="138">
        <f t="shared" si="0"/>
        <v>6553</v>
      </c>
      <c r="AB8" s="138">
        <f t="shared" si="0"/>
        <v>6338</v>
      </c>
      <c r="AC8" s="138">
        <f t="shared" si="0"/>
        <v>2972</v>
      </c>
      <c r="AD8" s="138">
        <f t="shared" si="0"/>
        <v>3728</v>
      </c>
      <c r="AE8" s="590">
        <f t="shared" ref="AE8" si="1">SUM(AE9:AE25)</f>
        <v>3617</v>
      </c>
      <c r="AF8" s="590">
        <v>5080</v>
      </c>
      <c r="AG8" s="590">
        <v>4793</v>
      </c>
      <c r="AH8" s="590">
        <v>5016</v>
      </c>
      <c r="AI8" s="696">
        <f>+IFERROR((AH8/V8-1)*100,"-")</f>
        <v>15.496200782868975</v>
      </c>
    </row>
    <row r="9" spans="1:37" x14ac:dyDescent="0.25">
      <c r="A9" s="118" t="s">
        <v>31</v>
      </c>
      <c r="B9" s="165">
        <v>2415.6799999999998</v>
      </c>
      <c r="C9" s="295">
        <v>2552.71</v>
      </c>
      <c r="D9" s="295">
        <v>2983.78</v>
      </c>
      <c r="E9" s="295">
        <v>1575.72</v>
      </c>
      <c r="F9" s="295">
        <v>1355.48</v>
      </c>
      <c r="G9" s="295">
        <v>1233.51</v>
      </c>
      <c r="H9" s="295">
        <v>984.6</v>
      </c>
      <c r="I9" s="295">
        <v>755</v>
      </c>
      <c r="J9" s="295">
        <v>241.9</v>
      </c>
      <c r="K9" s="295">
        <v>539.20000000000005</v>
      </c>
      <c r="L9" s="295">
        <v>1830</v>
      </c>
      <c r="M9" s="295">
        <v>1215.27</v>
      </c>
      <c r="N9" s="411">
        <v>1138</v>
      </c>
      <c r="O9" s="295">
        <v>1106</v>
      </c>
      <c r="P9" s="295">
        <f>+VLOOKUP(A9,[2]V_Ventanilla!$B$8:$F$24,5,FALSE)</f>
        <v>1641</v>
      </c>
      <c r="Q9" s="295">
        <v>2281</v>
      </c>
      <c r="R9" s="295">
        <v>2541</v>
      </c>
      <c r="S9" s="295">
        <v>1228</v>
      </c>
      <c r="T9" s="295">
        <v>429</v>
      </c>
      <c r="U9" s="295">
        <v>432</v>
      </c>
      <c r="V9" s="295">
        <v>301</v>
      </c>
      <c r="W9" s="295">
        <v>1399</v>
      </c>
      <c r="X9" s="295">
        <v>2219</v>
      </c>
      <c r="Y9" s="295">
        <v>1980</v>
      </c>
      <c r="Z9" s="165">
        <v>2843</v>
      </c>
      <c r="AA9" s="25">
        <v>2281</v>
      </c>
      <c r="AB9" s="25">
        <v>3373</v>
      </c>
      <c r="AC9" s="25">
        <v>1281</v>
      </c>
      <c r="AD9" s="25">
        <v>1999</v>
      </c>
      <c r="AE9" s="697">
        <v>1530</v>
      </c>
      <c r="AF9" s="697">
        <v>1375</v>
      </c>
      <c r="AG9" s="697">
        <v>889</v>
      </c>
      <c r="AH9" s="697">
        <v>1820</v>
      </c>
      <c r="AI9" s="698">
        <f t="shared" ref="AI9:AI25" si="2">+IFERROR((AH9/V9-1)*100,"-")</f>
        <v>504.6511627906977</v>
      </c>
      <c r="AJ9" s="589"/>
    </row>
    <row r="10" spans="1:37" x14ac:dyDescent="0.25">
      <c r="A10" s="118" t="s">
        <v>32</v>
      </c>
      <c r="B10" s="165">
        <v>656.66</v>
      </c>
      <c r="C10" s="295">
        <v>323.05</v>
      </c>
      <c r="D10" s="295">
        <v>557.79999999999995</v>
      </c>
      <c r="E10" s="295">
        <v>613.94000000000005</v>
      </c>
      <c r="F10" s="295">
        <v>613.4</v>
      </c>
      <c r="G10" s="295">
        <v>334.92</v>
      </c>
      <c r="H10" s="295">
        <v>411.96</v>
      </c>
      <c r="I10" s="295">
        <v>386.6</v>
      </c>
      <c r="J10" s="295">
        <v>260.42</v>
      </c>
      <c r="K10" s="295">
        <v>346.13</v>
      </c>
      <c r="L10" s="295">
        <v>461.6</v>
      </c>
      <c r="M10" s="295">
        <v>355.1</v>
      </c>
      <c r="N10" s="411">
        <v>205</v>
      </c>
      <c r="O10" s="295">
        <v>478</v>
      </c>
      <c r="P10" s="295">
        <f>+VLOOKUP(A10,[2]V_Ventanilla!$B$8:$F$24,5,FALSE)</f>
        <v>366</v>
      </c>
      <c r="Q10" s="295">
        <v>13</v>
      </c>
      <c r="R10" s="295">
        <v>16</v>
      </c>
      <c r="S10" s="295">
        <v>180</v>
      </c>
      <c r="T10" s="295">
        <v>167</v>
      </c>
      <c r="U10" s="295">
        <v>138</v>
      </c>
      <c r="V10" s="295">
        <v>175</v>
      </c>
      <c r="W10" s="295">
        <v>61</v>
      </c>
      <c r="X10" s="295">
        <v>3</v>
      </c>
      <c r="Y10" s="295">
        <v>178</v>
      </c>
      <c r="Z10" s="165">
        <v>165</v>
      </c>
      <c r="AA10" s="25">
        <v>327</v>
      </c>
      <c r="AB10" s="25">
        <v>210</v>
      </c>
      <c r="AC10" s="25">
        <v>136</v>
      </c>
      <c r="AD10" s="25">
        <v>114</v>
      </c>
      <c r="AE10" s="697">
        <v>36</v>
      </c>
      <c r="AF10" s="697">
        <v>77</v>
      </c>
      <c r="AG10" s="697">
        <v>101</v>
      </c>
      <c r="AH10" s="697">
        <v>95</v>
      </c>
      <c r="AI10" s="698">
        <f t="shared" si="2"/>
        <v>-45.714285714285715</v>
      </c>
      <c r="AJ10" s="589"/>
      <c r="AK10" s="580"/>
    </row>
    <row r="11" spans="1:37" x14ac:dyDescent="0.25">
      <c r="A11" s="118" t="s">
        <v>52</v>
      </c>
      <c r="B11" s="165">
        <v>149.28</v>
      </c>
      <c r="C11" s="295">
        <v>85.13</v>
      </c>
      <c r="D11" s="295">
        <v>90.99</v>
      </c>
      <c r="E11" s="295">
        <v>114.46</v>
      </c>
      <c r="F11" s="295">
        <v>51.05</v>
      </c>
      <c r="G11" s="295">
        <v>65.94</v>
      </c>
      <c r="H11" s="295">
        <v>56.05</v>
      </c>
      <c r="I11" s="295">
        <v>101.6</v>
      </c>
      <c r="J11" s="295">
        <v>140.69999999999999</v>
      </c>
      <c r="K11" s="295">
        <v>241.3</v>
      </c>
      <c r="L11" s="295">
        <v>94.9</v>
      </c>
      <c r="M11" s="295">
        <v>93.4</v>
      </c>
      <c r="N11" s="411">
        <v>154</v>
      </c>
      <c r="O11" s="295">
        <v>18</v>
      </c>
      <c r="P11" s="295">
        <f>+VLOOKUP(A11,[2]V_Ventanilla!$B$8:$F$24,5,FALSE)</f>
        <v>71</v>
      </c>
      <c r="Q11" s="295">
        <v>70</v>
      </c>
      <c r="R11" s="295">
        <v>85</v>
      </c>
      <c r="S11" s="295">
        <v>120</v>
      </c>
      <c r="T11" s="295">
        <v>96</v>
      </c>
      <c r="U11" s="295">
        <v>94</v>
      </c>
      <c r="V11" s="295">
        <v>76</v>
      </c>
      <c r="W11" s="295">
        <v>133</v>
      </c>
      <c r="X11" s="295">
        <v>104</v>
      </c>
      <c r="Y11" s="295">
        <v>100</v>
      </c>
      <c r="Z11" s="165">
        <v>34</v>
      </c>
      <c r="AA11" s="25">
        <v>17</v>
      </c>
      <c r="AB11" s="25">
        <v>21</v>
      </c>
      <c r="AC11" s="25">
        <v>9</v>
      </c>
      <c r="AD11" s="25">
        <v>27</v>
      </c>
      <c r="AE11" s="697">
        <v>29</v>
      </c>
      <c r="AF11" s="697">
        <v>32</v>
      </c>
      <c r="AG11" s="697">
        <v>34</v>
      </c>
      <c r="AH11" s="697">
        <v>49</v>
      </c>
      <c r="AI11" s="698">
        <f t="shared" si="2"/>
        <v>-35.526315789473685</v>
      </c>
      <c r="AJ11" s="589"/>
      <c r="AK11" s="580"/>
    </row>
    <row r="12" spans="1:37" x14ac:dyDescent="0.25">
      <c r="A12" s="118" t="s">
        <v>33</v>
      </c>
      <c r="B12" s="165">
        <v>2.95</v>
      </c>
      <c r="C12" s="166">
        <v>1.73</v>
      </c>
      <c r="D12" s="166">
        <v>0</v>
      </c>
      <c r="E12" s="166">
        <v>0</v>
      </c>
      <c r="F12" s="166">
        <v>0</v>
      </c>
      <c r="G12" s="166">
        <v>0</v>
      </c>
      <c r="H12" s="166">
        <v>0</v>
      </c>
      <c r="I12" s="166">
        <v>0</v>
      </c>
      <c r="J12" s="166">
        <v>0</v>
      </c>
      <c r="K12" s="166">
        <v>0</v>
      </c>
      <c r="L12" s="166">
        <v>0</v>
      </c>
      <c r="M12" s="166">
        <v>0</v>
      </c>
      <c r="N12" s="412">
        <v>16</v>
      </c>
      <c r="O12" s="166">
        <v>46</v>
      </c>
      <c r="P12" s="166">
        <f>+VLOOKUP(A12,[2]V_Ventanilla!$B$8:$F$24,5,FALSE)</f>
        <v>87</v>
      </c>
      <c r="Q12" s="166">
        <v>30</v>
      </c>
      <c r="R12" s="166">
        <v>140</v>
      </c>
      <c r="S12" s="166">
        <v>88</v>
      </c>
      <c r="T12" s="166">
        <v>89</v>
      </c>
      <c r="U12" s="166">
        <v>58</v>
      </c>
      <c r="V12" s="166">
        <v>26</v>
      </c>
      <c r="W12" s="166">
        <v>0</v>
      </c>
      <c r="X12" s="166">
        <v>34</v>
      </c>
      <c r="Y12" s="166">
        <v>0</v>
      </c>
      <c r="Z12" s="165">
        <v>45</v>
      </c>
      <c r="AA12" s="25">
        <v>32</v>
      </c>
      <c r="AB12" s="25">
        <v>22</v>
      </c>
      <c r="AC12" s="25">
        <v>0</v>
      </c>
      <c r="AD12" s="25">
        <v>5</v>
      </c>
      <c r="AE12" s="697">
        <v>51</v>
      </c>
      <c r="AF12" s="697">
        <v>51</v>
      </c>
      <c r="AG12" s="697">
        <v>13</v>
      </c>
      <c r="AH12" s="697">
        <v>7</v>
      </c>
      <c r="AI12" s="698">
        <f t="shared" si="2"/>
        <v>-73.07692307692308</v>
      </c>
      <c r="AJ12" s="589"/>
      <c r="AK12" s="580"/>
    </row>
    <row r="13" spans="1:37" x14ac:dyDescent="0.25">
      <c r="A13" s="160" t="s">
        <v>131</v>
      </c>
      <c r="B13" s="165">
        <v>57.54</v>
      </c>
      <c r="C13" s="295">
        <v>55.33</v>
      </c>
      <c r="D13" s="295">
        <v>63.67</v>
      </c>
      <c r="E13" s="295">
        <v>47.42</v>
      </c>
      <c r="F13" s="295">
        <v>35.799999999999997</v>
      </c>
      <c r="G13" s="295">
        <v>32.159999999999997</v>
      </c>
      <c r="H13" s="295">
        <v>33.450000000000003</v>
      </c>
      <c r="I13" s="295">
        <v>17.600000000000001</v>
      </c>
      <c r="J13" s="295">
        <v>27.85</v>
      </c>
      <c r="K13" s="295">
        <v>34.5</v>
      </c>
      <c r="L13" s="295">
        <v>38.5</v>
      </c>
      <c r="M13" s="295">
        <v>40.08</v>
      </c>
      <c r="N13" s="411">
        <v>69</v>
      </c>
      <c r="O13" s="295">
        <v>40</v>
      </c>
      <c r="P13" s="295">
        <f>+VLOOKUP(A13,[2]V_Ventanilla!$B$8:$F$24,5,FALSE)</f>
        <v>47</v>
      </c>
      <c r="Q13" s="295">
        <v>50</v>
      </c>
      <c r="R13" s="295">
        <v>37</v>
      </c>
      <c r="S13" s="295">
        <v>30</v>
      </c>
      <c r="T13" s="295">
        <v>17</v>
      </c>
      <c r="U13" s="295">
        <v>33</v>
      </c>
      <c r="V13" s="295">
        <v>27</v>
      </c>
      <c r="W13" s="295">
        <v>37</v>
      </c>
      <c r="X13" s="295">
        <v>57</v>
      </c>
      <c r="Y13" s="295">
        <v>28</v>
      </c>
      <c r="Z13" s="165">
        <v>36</v>
      </c>
      <c r="AA13" s="25">
        <v>43</v>
      </c>
      <c r="AB13" s="25">
        <v>23</v>
      </c>
      <c r="AC13" s="25">
        <v>3</v>
      </c>
      <c r="AD13" s="25">
        <v>11</v>
      </c>
      <c r="AE13" s="697">
        <v>13</v>
      </c>
      <c r="AF13" s="697">
        <v>12</v>
      </c>
      <c r="AG13" s="697">
        <v>12</v>
      </c>
      <c r="AH13" s="697">
        <v>14</v>
      </c>
      <c r="AI13" s="698">
        <f t="shared" si="2"/>
        <v>-48.148148148148152</v>
      </c>
      <c r="AJ13" s="84"/>
      <c r="AK13" s="580"/>
    </row>
    <row r="14" spans="1:37" x14ac:dyDescent="0.25">
      <c r="A14" s="160" t="s">
        <v>53</v>
      </c>
      <c r="B14" s="165">
        <v>105.57</v>
      </c>
      <c r="C14" s="295">
        <v>0</v>
      </c>
      <c r="D14" s="295">
        <v>20.58</v>
      </c>
      <c r="E14" s="295">
        <v>36.4</v>
      </c>
      <c r="F14" s="295">
        <v>7</v>
      </c>
      <c r="G14" s="295">
        <v>2.4500000000000002</v>
      </c>
      <c r="H14" s="295">
        <v>0</v>
      </c>
      <c r="I14" s="295">
        <v>147</v>
      </c>
      <c r="J14" s="295">
        <v>34.049999999999997</v>
      </c>
      <c r="K14" s="295">
        <v>78.400000000000006</v>
      </c>
      <c r="L14" s="295">
        <v>86.5</v>
      </c>
      <c r="M14" s="295">
        <v>53.97</v>
      </c>
      <c r="N14" s="411">
        <v>19</v>
      </c>
      <c r="O14" s="295">
        <v>40</v>
      </c>
      <c r="P14" s="295">
        <f>+VLOOKUP(A14,[2]V_Ventanilla!$B$8:$F$24,5,FALSE)</f>
        <v>18</v>
      </c>
      <c r="Q14" s="295">
        <v>43</v>
      </c>
      <c r="R14" s="295">
        <v>30</v>
      </c>
      <c r="S14" s="295">
        <v>38</v>
      </c>
      <c r="T14" s="295">
        <v>55</v>
      </c>
      <c r="U14" s="295">
        <v>42</v>
      </c>
      <c r="V14" s="295">
        <v>33</v>
      </c>
      <c r="W14" s="295">
        <v>29</v>
      </c>
      <c r="X14" s="295">
        <v>25</v>
      </c>
      <c r="Y14" s="295">
        <v>70</v>
      </c>
      <c r="Z14" s="165">
        <v>43</v>
      </c>
      <c r="AA14" s="25">
        <v>19</v>
      </c>
      <c r="AB14" s="25">
        <v>11</v>
      </c>
      <c r="AC14" s="25">
        <v>32</v>
      </c>
      <c r="AD14" s="25">
        <v>0</v>
      </c>
      <c r="AE14" s="697">
        <v>37</v>
      </c>
      <c r="AF14" s="697">
        <v>43</v>
      </c>
      <c r="AG14" s="697">
        <v>35</v>
      </c>
      <c r="AH14" s="697">
        <v>47</v>
      </c>
      <c r="AI14" s="698">
        <f t="shared" si="2"/>
        <v>42.424242424242429</v>
      </c>
      <c r="AJ14" s="84"/>
      <c r="AK14" s="580"/>
    </row>
    <row r="15" spans="1:37" x14ac:dyDescent="0.25">
      <c r="A15" s="160" t="s">
        <v>54</v>
      </c>
      <c r="B15" s="165">
        <v>13.92</v>
      </c>
      <c r="C15" s="295">
        <v>17.760000000000002</v>
      </c>
      <c r="D15" s="295">
        <v>17.010000000000002</v>
      </c>
      <c r="E15" s="295">
        <v>12.18</v>
      </c>
      <c r="F15" s="295">
        <v>13.23</v>
      </c>
      <c r="G15" s="295">
        <v>17.89</v>
      </c>
      <c r="H15" s="295">
        <v>25.65</v>
      </c>
      <c r="I15" s="295">
        <v>4.7</v>
      </c>
      <c r="J15" s="295">
        <v>10.54</v>
      </c>
      <c r="K15" s="295">
        <v>8.36</v>
      </c>
      <c r="L15" s="295">
        <v>16.190000000000001</v>
      </c>
      <c r="M15" s="295">
        <v>29.98</v>
      </c>
      <c r="N15" s="411">
        <v>20</v>
      </c>
      <c r="O15" s="295">
        <v>5</v>
      </c>
      <c r="P15" s="295">
        <f>+VLOOKUP(A15,[2]V_Ventanilla!$B$8:$F$24,5,FALSE)</f>
        <v>6</v>
      </c>
      <c r="Q15" s="295">
        <v>13</v>
      </c>
      <c r="R15" s="295">
        <v>5</v>
      </c>
      <c r="S15" s="295">
        <v>19</v>
      </c>
      <c r="T15" s="295">
        <v>2</v>
      </c>
      <c r="U15" s="295">
        <v>13</v>
      </c>
      <c r="V15" s="295">
        <v>16</v>
      </c>
      <c r="W15" s="295">
        <v>18</v>
      </c>
      <c r="X15" s="295">
        <v>5</v>
      </c>
      <c r="Y15" s="295">
        <v>18</v>
      </c>
      <c r="Z15" s="165">
        <v>9</v>
      </c>
      <c r="AA15" s="25">
        <v>13</v>
      </c>
      <c r="AB15" s="25">
        <v>9</v>
      </c>
      <c r="AC15" s="25">
        <v>6</v>
      </c>
      <c r="AD15" s="25">
        <v>3</v>
      </c>
      <c r="AE15" s="697">
        <v>20</v>
      </c>
      <c r="AF15" s="697">
        <v>19</v>
      </c>
      <c r="AG15" s="697">
        <v>62</v>
      </c>
      <c r="AH15" s="697">
        <v>33</v>
      </c>
      <c r="AI15" s="698">
        <f t="shared" si="2"/>
        <v>106.25</v>
      </c>
      <c r="AJ15" s="84"/>
      <c r="AK15" s="580"/>
    </row>
    <row r="16" spans="1:37" x14ac:dyDescent="0.25">
      <c r="A16" s="118" t="s">
        <v>34</v>
      </c>
      <c r="B16" s="165">
        <v>114.18</v>
      </c>
      <c r="C16" s="295">
        <v>74.16</v>
      </c>
      <c r="D16" s="295">
        <v>102.6</v>
      </c>
      <c r="E16" s="295">
        <v>97.1</v>
      </c>
      <c r="F16" s="295">
        <v>263.63</v>
      </c>
      <c r="G16" s="295">
        <v>305.98</v>
      </c>
      <c r="H16" s="295">
        <v>194.1</v>
      </c>
      <c r="I16" s="295">
        <v>416.4</v>
      </c>
      <c r="J16" s="295">
        <v>221.48</v>
      </c>
      <c r="K16" s="295">
        <v>707.96</v>
      </c>
      <c r="L16" s="295">
        <v>595.70000000000005</v>
      </c>
      <c r="M16" s="295">
        <v>494.1</v>
      </c>
      <c r="N16" s="411">
        <v>737</v>
      </c>
      <c r="O16" s="295">
        <v>1217</v>
      </c>
      <c r="P16" s="295">
        <f>+VLOOKUP(A16,[2]V_Ventanilla!$B$8:$F$24,5,FALSE)</f>
        <v>687</v>
      </c>
      <c r="Q16" s="295">
        <v>211</v>
      </c>
      <c r="R16" s="295">
        <v>416</v>
      </c>
      <c r="S16" s="295">
        <v>1104</v>
      </c>
      <c r="T16" s="295">
        <v>1978</v>
      </c>
      <c r="U16" s="295">
        <v>1794</v>
      </c>
      <c r="V16" s="295">
        <v>798</v>
      </c>
      <c r="W16" s="295">
        <v>1064</v>
      </c>
      <c r="X16" s="295">
        <v>513</v>
      </c>
      <c r="Y16" s="295">
        <v>54</v>
      </c>
      <c r="Z16" s="165">
        <v>1194</v>
      </c>
      <c r="AA16" s="25">
        <v>1306</v>
      </c>
      <c r="AB16" s="25">
        <v>1021</v>
      </c>
      <c r="AC16" s="25">
        <v>227</v>
      </c>
      <c r="AD16" s="25">
        <v>486</v>
      </c>
      <c r="AE16" s="697">
        <v>686</v>
      </c>
      <c r="AF16" s="697">
        <v>820</v>
      </c>
      <c r="AG16" s="697">
        <v>471</v>
      </c>
      <c r="AH16" s="697">
        <v>384</v>
      </c>
      <c r="AI16" s="698">
        <f t="shared" si="2"/>
        <v>-51.879699248120303</v>
      </c>
      <c r="AJ16" s="589"/>
      <c r="AK16" s="580"/>
    </row>
    <row r="17" spans="1:37" x14ac:dyDescent="0.25">
      <c r="A17" s="118" t="s">
        <v>48</v>
      </c>
      <c r="B17" s="165">
        <v>658.78</v>
      </c>
      <c r="C17" s="295">
        <v>321.63</v>
      </c>
      <c r="D17" s="295">
        <v>498.28</v>
      </c>
      <c r="E17" s="295">
        <v>587.45000000000005</v>
      </c>
      <c r="F17" s="295">
        <v>515.87</v>
      </c>
      <c r="G17" s="295">
        <v>512.59</v>
      </c>
      <c r="H17" s="295">
        <v>527.41999999999996</v>
      </c>
      <c r="I17" s="295">
        <v>658.5</v>
      </c>
      <c r="J17" s="295">
        <v>275.8</v>
      </c>
      <c r="K17" s="295">
        <v>407.11</v>
      </c>
      <c r="L17" s="295">
        <v>280.60000000000002</v>
      </c>
      <c r="M17" s="295">
        <v>283.10000000000002</v>
      </c>
      <c r="N17" s="411">
        <v>407</v>
      </c>
      <c r="O17" s="295">
        <v>412</v>
      </c>
      <c r="P17" s="295">
        <f>+VLOOKUP(A17,[2]V_Ventanilla!$B$8:$F$24,5,FALSE)</f>
        <v>459</v>
      </c>
      <c r="Q17" s="295">
        <v>408</v>
      </c>
      <c r="R17" s="295">
        <v>364</v>
      </c>
      <c r="S17" s="295">
        <v>529</v>
      </c>
      <c r="T17" s="295">
        <v>360</v>
      </c>
      <c r="U17" s="295">
        <v>382</v>
      </c>
      <c r="V17" s="295">
        <v>646</v>
      </c>
      <c r="W17" s="295">
        <v>381</v>
      </c>
      <c r="X17" s="295">
        <v>392</v>
      </c>
      <c r="Y17" s="295">
        <v>554</v>
      </c>
      <c r="Z17" s="165">
        <v>594</v>
      </c>
      <c r="AA17" s="25">
        <v>283</v>
      </c>
      <c r="AB17" s="25">
        <v>305</v>
      </c>
      <c r="AC17" s="25">
        <v>179</v>
      </c>
      <c r="AD17" s="25">
        <v>306</v>
      </c>
      <c r="AE17" s="697">
        <v>224</v>
      </c>
      <c r="AF17" s="697">
        <v>278</v>
      </c>
      <c r="AG17" s="697">
        <v>381</v>
      </c>
      <c r="AH17" s="697">
        <v>349</v>
      </c>
      <c r="AI17" s="698">
        <f t="shared" si="2"/>
        <v>-45.975232198142415</v>
      </c>
      <c r="AJ17" s="589"/>
      <c r="AK17" s="580"/>
    </row>
    <row r="18" spans="1:37" x14ac:dyDescent="0.25">
      <c r="A18" s="118" t="s">
        <v>55</v>
      </c>
      <c r="B18" s="165">
        <v>260.37</v>
      </c>
      <c r="C18" s="295">
        <v>211.37</v>
      </c>
      <c r="D18" s="295">
        <v>218.25</v>
      </c>
      <c r="E18" s="295">
        <v>205.94</v>
      </c>
      <c r="F18" s="295">
        <v>260.11</v>
      </c>
      <c r="G18" s="295">
        <v>156.57</v>
      </c>
      <c r="H18" s="295">
        <v>119.4</v>
      </c>
      <c r="I18" s="295">
        <v>117</v>
      </c>
      <c r="J18" s="295">
        <v>156.69999999999999</v>
      </c>
      <c r="K18" s="295">
        <v>131.1</v>
      </c>
      <c r="L18" s="295">
        <v>120.2</v>
      </c>
      <c r="M18" s="295">
        <v>114.3</v>
      </c>
      <c r="N18" s="411">
        <v>92</v>
      </c>
      <c r="O18" s="295">
        <v>57</v>
      </c>
      <c r="P18" s="295">
        <f>+VLOOKUP(A18,[2]V_Ventanilla!$B$8:$F$24,5,FALSE)</f>
        <v>121</v>
      </c>
      <c r="Q18" s="295">
        <v>0</v>
      </c>
      <c r="R18" s="295">
        <v>118</v>
      </c>
      <c r="S18" s="295">
        <v>44</v>
      </c>
      <c r="T18" s="295">
        <v>82</v>
      </c>
      <c r="U18" s="295">
        <v>104</v>
      </c>
      <c r="V18" s="295">
        <v>138</v>
      </c>
      <c r="W18" s="295">
        <v>90</v>
      </c>
      <c r="X18" s="295">
        <v>93</v>
      </c>
      <c r="Y18" s="295">
        <v>56</v>
      </c>
      <c r="Z18" s="165">
        <v>78</v>
      </c>
      <c r="AA18" s="25">
        <v>68</v>
      </c>
      <c r="AB18" s="25">
        <v>36</v>
      </c>
      <c r="AC18" s="25">
        <v>10</v>
      </c>
      <c r="AD18" s="25">
        <v>0</v>
      </c>
      <c r="AE18" s="697">
        <v>0</v>
      </c>
      <c r="AF18" s="697">
        <v>28</v>
      </c>
      <c r="AG18" s="697">
        <v>33</v>
      </c>
      <c r="AH18" s="697">
        <v>69</v>
      </c>
      <c r="AI18" s="698">
        <f t="shared" si="2"/>
        <v>-50</v>
      </c>
      <c r="AJ18" s="589"/>
      <c r="AK18" s="580"/>
    </row>
    <row r="19" spans="1:37" x14ac:dyDescent="0.25">
      <c r="A19" s="118" t="s">
        <v>43</v>
      </c>
      <c r="B19" s="165">
        <v>1488.68</v>
      </c>
      <c r="C19" s="295">
        <v>1351.4</v>
      </c>
      <c r="D19" s="295">
        <v>979.92</v>
      </c>
      <c r="E19" s="295">
        <v>1346.94</v>
      </c>
      <c r="F19" s="295">
        <v>997.68</v>
      </c>
      <c r="G19" s="295">
        <v>968.47</v>
      </c>
      <c r="H19" s="295">
        <v>741.8</v>
      </c>
      <c r="I19" s="295">
        <v>675.2</v>
      </c>
      <c r="J19" s="295">
        <v>450.48</v>
      </c>
      <c r="K19" s="295">
        <v>769.71</v>
      </c>
      <c r="L19" s="295">
        <v>693.4</v>
      </c>
      <c r="M19" s="295">
        <v>783.52</v>
      </c>
      <c r="N19" s="411">
        <v>845</v>
      </c>
      <c r="O19" s="295">
        <v>501</v>
      </c>
      <c r="P19" s="295">
        <f>+VLOOKUP(A19,[2]V_Ventanilla!$B$8:$F$24,5,FALSE)</f>
        <v>802</v>
      </c>
      <c r="Q19" s="295">
        <v>881</v>
      </c>
      <c r="R19" s="295">
        <v>815</v>
      </c>
      <c r="S19" s="295">
        <v>842</v>
      </c>
      <c r="T19" s="295">
        <v>734</v>
      </c>
      <c r="U19" s="295">
        <v>814</v>
      </c>
      <c r="V19" s="295">
        <v>458</v>
      </c>
      <c r="W19" s="295">
        <v>627</v>
      </c>
      <c r="X19" s="295">
        <v>338</v>
      </c>
      <c r="Y19" s="295">
        <v>359</v>
      </c>
      <c r="Z19" s="165">
        <v>410</v>
      </c>
      <c r="AA19" s="25">
        <v>201</v>
      </c>
      <c r="AB19" s="25">
        <v>172</v>
      </c>
      <c r="AC19" s="25">
        <v>95</v>
      </c>
      <c r="AD19" s="25">
        <v>224</v>
      </c>
      <c r="AE19" s="697">
        <v>320</v>
      </c>
      <c r="AF19" s="697">
        <v>511</v>
      </c>
      <c r="AG19" s="697">
        <v>782</v>
      </c>
      <c r="AH19" s="697">
        <v>355</v>
      </c>
      <c r="AI19" s="698">
        <f t="shared" si="2"/>
        <v>-22.489082969432317</v>
      </c>
      <c r="AJ19" s="589"/>
      <c r="AK19" s="580"/>
    </row>
    <row r="20" spans="1:37" x14ac:dyDescent="0.25">
      <c r="A20" s="118" t="s">
        <v>44</v>
      </c>
      <c r="B20" s="165">
        <v>0.6</v>
      </c>
      <c r="C20" s="296">
        <v>8.8000000000000007</v>
      </c>
      <c r="D20" s="296">
        <v>18.2</v>
      </c>
      <c r="E20" s="296">
        <v>67.42</v>
      </c>
      <c r="F20" s="296">
        <v>80.400000000000006</v>
      </c>
      <c r="G20" s="296">
        <v>57.4</v>
      </c>
      <c r="H20" s="296">
        <v>62.85</v>
      </c>
      <c r="I20" s="296">
        <v>12.5</v>
      </c>
      <c r="J20" s="296">
        <v>53.5</v>
      </c>
      <c r="K20" s="296">
        <v>62.9</v>
      </c>
      <c r="L20" s="296">
        <v>131.55000000000001</v>
      </c>
      <c r="M20" s="296">
        <v>73.3</v>
      </c>
      <c r="N20" s="412">
        <v>113</v>
      </c>
      <c r="O20" s="296">
        <v>76</v>
      </c>
      <c r="P20" s="296">
        <f>+VLOOKUP(A20,[2]V_Ventanilla!$B$8:$F$24,5,FALSE)</f>
        <v>111</v>
      </c>
      <c r="Q20" s="296">
        <v>109</v>
      </c>
      <c r="R20" s="296">
        <v>132</v>
      </c>
      <c r="S20" s="296">
        <v>65</v>
      </c>
      <c r="T20" s="296">
        <v>112</v>
      </c>
      <c r="U20" s="296">
        <v>75</v>
      </c>
      <c r="V20" s="296">
        <v>60</v>
      </c>
      <c r="W20" s="296">
        <v>24</v>
      </c>
      <c r="X20" s="296">
        <v>92</v>
      </c>
      <c r="Y20" s="296">
        <v>28</v>
      </c>
      <c r="Z20" s="167">
        <v>70</v>
      </c>
      <c r="AA20" s="166">
        <v>37</v>
      </c>
      <c r="AB20" s="166">
        <v>40</v>
      </c>
      <c r="AC20" s="166">
        <v>25</v>
      </c>
      <c r="AD20" s="166">
        <v>69</v>
      </c>
      <c r="AE20" s="697">
        <v>86</v>
      </c>
      <c r="AF20" s="697">
        <v>127</v>
      </c>
      <c r="AG20" s="697">
        <v>220</v>
      </c>
      <c r="AH20" s="697">
        <v>182</v>
      </c>
      <c r="AI20" s="698">
        <f t="shared" si="2"/>
        <v>203.33333333333331</v>
      </c>
      <c r="AJ20" s="589"/>
      <c r="AK20" s="580"/>
    </row>
    <row r="21" spans="1:37" x14ac:dyDescent="0.25">
      <c r="A21" s="118" t="s">
        <v>45</v>
      </c>
      <c r="B21" s="167">
        <v>609.52</v>
      </c>
      <c r="C21" s="297">
        <v>559.6</v>
      </c>
      <c r="D21" s="297">
        <v>170.48</v>
      </c>
      <c r="E21" s="297">
        <v>36.15</v>
      </c>
      <c r="F21" s="297">
        <v>0</v>
      </c>
      <c r="G21" s="297">
        <v>0</v>
      </c>
      <c r="H21" s="297">
        <v>0</v>
      </c>
      <c r="I21" s="297">
        <v>0</v>
      </c>
      <c r="J21" s="297">
        <v>0</v>
      </c>
      <c r="K21" s="297">
        <v>527.1</v>
      </c>
      <c r="L21" s="297">
        <v>649.51</v>
      </c>
      <c r="M21" s="297">
        <v>926.97</v>
      </c>
      <c r="N21" s="392">
        <v>627</v>
      </c>
      <c r="O21" s="297">
        <v>556</v>
      </c>
      <c r="P21" s="297">
        <f>+VLOOKUP(A21,[2]V_Ventanilla!$B$8:$F$24,5,FALSE)</f>
        <v>352</v>
      </c>
      <c r="Q21" s="297">
        <v>152</v>
      </c>
      <c r="R21" s="297">
        <v>0</v>
      </c>
      <c r="S21" s="297">
        <v>0</v>
      </c>
      <c r="T21" s="297">
        <v>0</v>
      </c>
      <c r="U21" s="297">
        <v>0</v>
      </c>
      <c r="V21" s="297">
        <v>0</v>
      </c>
      <c r="W21" s="297">
        <v>270</v>
      </c>
      <c r="X21" s="297">
        <v>594</v>
      </c>
      <c r="Y21" s="297">
        <v>698</v>
      </c>
      <c r="Z21" s="128">
        <v>1018</v>
      </c>
      <c r="AA21" s="347">
        <v>779</v>
      </c>
      <c r="AB21" s="347">
        <v>383</v>
      </c>
      <c r="AC21" s="347">
        <v>183</v>
      </c>
      <c r="AD21" s="347">
        <v>57</v>
      </c>
      <c r="AE21" s="697">
        <v>6</v>
      </c>
      <c r="AF21" s="697">
        <v>19</v>
      </c>
      <c r="AG21" s="697">
        <v>15</v>
      </c>
      <c r="AH21" s="697">
        <v>87</v>
      </c>
      <c r="AI21" s="700" t="str">
        <f>+IFERROR((AH21/V21-1)*100,"-")</f>
        <v>-</v>
      </c>
      <c r="AJ21" s="589"/>
      <c r="AK21" s="580"/>
    </row>
    <row r="22" spans="1:37" x14ac:dyDescent="0.25">
      <c r="A22" s="160" t="s">
        <v>36</v>
      </c>
      <c r="B22" s="165">
        <v>602.82000000000005</v>
      </c>
      <c r="C22" s="295">
        <v>613.92999999999995</v>
      </c>
      <c r="D22" s="295">
        <v>619.05999999999995</v>
      </c>
      <c r="E22" s="295">
        <v>497.24</v>
      </c>
      <c r="F22" s="295">
        <v>512.25</v>
      </c>
      <c r="G22" s="295">
        <v>271.52</v>
      </c>
      <c r="H22" s="295">
        <v>527.65</v>
      </c>
      <c r="I22" s="295">
        <v>657.1</v>
      </c>
      <c r="J22" s="295">
        <v>438.5</v>
      </c>
      <c r="K22" s="295">
        <v>498.6</v>
      </c>
      <c r="L22" s="295">
        <v>511.17</v>
      </c>
      <c r="M22" s="295">
        <v>276</v>
      </c>
      <c r="N22" s="411">
        <v>514</v>
      </c>
      <c r="O22" s="295">
        <v>415</v>
      </c>
      <c r="P22" s="295">
        <f>+VLOOKUP(A22,[2]V_Ventanilla!$B$8:$F$24,5,FALSE)</f>
        <v>607</v>
      </c>
      <c r="Q22" s="295">
        <v>690</v>
      </c>
      <c r="R22" s="295">
        <v>650</v>
      </c>
      <c r="S22" s="295">
        <v>269</v>
      </c>
      <c r="T22" s="295">
        <v>390</v>
      </c>
      <c r="U22" s="295">
        <v>432</v>
      </c>
      <c r="V22" s="295">
        <v>323</v>
      </c>
      <c r="W22" s="295">
        <v>487</v>
      </c>
      <c r="X22" s="295">
        <v>379</v>
      </c>
      <c r="Y22" s="295">
        <v>338</v>
      </c>
      <c r="Z22" s="165">
        <v>508</v>
      </c>
      <c r="AA22" s="25">
        <v>502</v>
      </c>
      <c r="AB22" s="25">
        <v>259</v>
      </c>
      <c r="AC22" s="25">
        <v>88</v>
      </c>
      <c r="AD22" s="25">
        <v>122</v>
      </c>
      <c r="AE22" s="697">
        <v>174</v>
      </c>
      <c r="AF22" s="697">
        <v>378</v>
      </c>
      <c r="AG22" s="697">
        <v>596</v>
      </c>
      <c r="AH22" s="697">
        <v>623</v>
      </c>
      <c r="AI22" s="698">
        <f t="shared" si="2"/>
        <v>92.879256965944279</v>
      </c>
      <c r="AJ22" s="84"/>
      <c r="AK22" s="580"/>
    </row>
    <row r="23" spans="1:37" x14ac:dyDescent="0.25">
      <c r="A23" s="118" t="s">
        <v>49</v>
      </c>
      <c r="B23" s="168">
        <v>0</v>
      </c>
      <c r="C23" s="271">
        <v>0</v>
      </c>
      <c r="D23" s="271">
        <v>15.03</v>
      </c>
      <c r="E23" s="271">
        <v>16.3</v>
      </c>
      <c r="F23" s="271">
        <v>0.8</v>
      </c>
      <c r="G23" s="271">
        <v>0</v>
      </c>
      <c r="H23" s="271">
        <v>2.2000000000000002</v>
      </c>
      <c r="I23" s="271">
        <v>0</v>
      </c>
      <c r="J23" s="271">
        <v>2.1</v>
      </c>
      <c r="K23" s="271">
        <v>7.2</v>
      </c>
      <c r="L23" s="271">
        <v>0</v>
      </c>
      <c r="M23" s="271">
        <v>0</v>
      </c>
      <c r="N23" s="47">
        <v>1</v>
      </c>
      <c r="O23" s="271">
        <v>0</v>
      </c>
      <c r="P23" s="271">
        <f>+VLOOKUP(A23,[2]V_Ventanilla!$B$8:$F$24,5,FALSE)</f>
        <v>22</v>
      </c>
      <c r="Q23" s="271">
        <v>32</v>
      </c>
      <c r="R23" s="271">
        <v>36</v>
      </c>
      <c r="S23" s="271">
        <v>3</v>
      </c>
      <c r="T23" s="271">
        <v>11</v>
      </c>
      <c r="U23" s="271">
        <v>3</v>
      </c>
      <c r="V23" s="271">
        <v>1</v>
      </c>
      <c r="W23" s="271">
        <v>0</v>
      </c>
      <c r="X23" s="271">
        <v>7</v>
      </c>
      <c r="Y23" s="271">
        <v>9</v>
      </c>
      <c r="Z23" s="168">
        <v>2</v>
      </c>
      <c r="AA23" s="40">
        <v>0</v>
      </c>
      <c r="AB23" s="40">
        <v>0</v>
      </c>
      <c r="AC23" s="40">
        <v>0</v>
      </c>
      <c r="AD23" s="40">
        <v>0</v>
      </c>
      <c r="AE23" s="434">
        <v>0</v>
      </c>
      <c r="AF23" s="434">
        <v>0</v>
      </c>
      <c r="AG23" s="434">
        <v>0</v>
      </c>
      <c r="AH23" s="434">
        <v>0</v>
      </c>
      <c r="AI23" s="574">
        <f t="shared" si="2"/>
        <v>-100</v>
      </c>
      <c r="AK23" s="580"/>
    </row>
    <row r="24" spans="1:37" x14ac:dyDescent="0.25">
      <c r="A24" s="160" t="s">
        <v>56</v>
      </c>
      <c r="B24" s="168">
        <v>1090.8399999999999</v>
      </c>
      <c r="C24" s="271">
        <v>338.16</v>
      </c>
      <c r="D24" s="271">
        <v>289.66000000000003</v>
      </c>
      <c r="E24" s="271">
        <v>226.6</v>
      </c>
      <c r="F24" s="271">
        <v>375.32</v>
      </c>
      <c r="G24" s="271">
        <v>18</v>
      </c>
      <c r="H24" s="271">
        <v>0</v>
      </c>
      <c r="I24" s="271">
        <v>0</v>
      </c>
      <c r="J24" s="271">
        <v>0</v>
      </c>
      <c r="K24" s="271">
        <v>0</v>
      </c>
      <c r="L24" s="271">
        <v>0</v>
      </c>
      <c r="M24" s="271">
        <v>0</v>
      </c>
      <c r="N24" s="47">
        <v>0</v>
      </c>
      <c r="O24" s="271">
        <v>0</v>
      </c>
      <c r="P24" s="271">
        <f>+VLOOKUP(A24,[2]V_Ventanilla!$B$8:$F$24,5,FALSE)</f>
        <v>0</v>
      </c>
      <c r="Q24" s="271">
        <v>0</v>
      </c>
      <c r="R24" s="271">
        <v>0</v>
      </c>
      <c r="S24" s="271">
        <v>0</v>
      </c>
      <c r="T24" s="271">
        <v>0</v>
      </c>
      <c r="U24" s="271">
        <v>0</v>
      </c>
      <c r="V24" s="271">
        <v>0</v>
      </c>
      <c r="W24" s="271">
        <v>0</v>
      </c>
      <c r="X24" s="271">
        <v>0</v>
      </c>
      <c r="Y24" s="271">
        <v>0</v>
      </c>
      <c r="Z24" s="168">
        <v>0</v>
      </c>
      <c r="AA24" s="40">
        <v>0</v>
      </c>
      <c r="AB24" s="40">
        <v>0</v>
      </c>
      <c r="AC24" s="40">
        <v>0</v>
      </c>
      <c r="AD24" s="40">
        <v>0</v>
      </c>
      <c r="AE24" s="434">
        <v>0</v>
      </c>
      <c r="AF24" s="434">
        <v>0</v>
      </c>
      <c r="AG24" s="434">
        <v>0</v>
      </c>
      <c r="AH24" s="434">
        <v>0</v>
      </c>
      <c r="AI24" s="574" t="str">
        <f t="shared" si="2"/>
        <v>-</v>
      </c>
      <c r="AK24" s="580"/>
    </row>
    <row r="25" spans="1:37" x14ac:dyDescent="0.25">
      <c r="A25" s="161" t="s">
        <v>72</v>
      </c>
      <c r="B25" s="169">
        <v>710.53</v>
      </c>
      <c r="C25" s="170">
        <v>584.79999999999995</v>
      </c>
      <c r="D25" s="170">
        <v>554.55999999999995</v>
      </c>
      <c r="E25" s="170">
        <v>563.86</v>
      </c>
      <c r="F25" s="170">
        <v>414.43</v>
      </c>
      <c r="G25" s="170">
        <v>702.28</v>
      </c>
      <c r="H25" s="170">
        <v>987.74</v>
      </c>
      <c r="I25" s="170">
        <v>1246.4000000000001</v>
      </c>
      <c r="J25" s="170">
        <v>1376.07</v>
      </c>
      <c r="K25" s="170">
        <v>1117.77</v>
      </c>
      <c r="L25" s="170">
        <v>961.17</v>
      </c>
      <c r="M25" s="170">
        <v>1251.49</v>
      </c>
      <c r="N25" s="413">
        <v>1064</v>
      </c>
      <c r="O25" s="170">
        <v>651</v>
      </c>
      <c r="P25" s="170">
        <f>+VLOOKUP(A25,[2]V_Ventanilla!$B$8:$F$24,5,FALSE)</f>
        <v>923</v>
      </c>
      <c r="Q25" s="170">
        <v>1124</v>
      </c>
      <c r="R25" s="170">
        <v>1101</v>
      </c>
      <c r="S25" s="170">
        <v>796</v>
      </c>
      <c r="T25" s="170">
        <v>1212</v>
      </c>
      <c r="U25" s="170">
        <v>1251</v>
      </c>
      <c r="V25" s="170">
        <v>1265</v>
      </c>
      <c r="W25" s="170">
        <v>1366</v>
      </c>
      <c r="X25" s="170">
        <v>1034</v>
      </c>
      <c r="Y25" s="170">
        <v>771</v>
      </c>
      <c r="Z25" s="169">
        <v>660</v>
      </c>
      <c r="AA25" s="170">
        <v>645</v>
      </c>
      <c r="AB25" s="170">
        <v>453</v>
      </c>
      <c r="AC25" s="170">
        <v>698</v>
      </c>
      <c r="AD25" s="170">
        <v>305</v>
      </c>
      <c r="AE25" s="170">
        <v>405</v>
      </c>
      <c r="AF25" s="170">
        <v>1310</v>
      </c>
      <c r="AG25" s="170">
        <v>1149</v>
      </c>
      <c r="AH25" s="170">
        <v>902</v>
      </c>
      <c r="AI25" s="699">
        <f t="shared" si="2"/>
        <v>-28.695652173913043</v>
      </c>
      <c r="AK25" s="580"/>
    </row>
    <row r="26" spans="1:37" x14ac:dyDescent="0.25">
      <c r="A26" s="2" t="s">
        <v>23</v>
      </c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K26" s="580"/>
    </row>
    <row r="27" spans="1:37" x14ac:dyDescent="0.25">
      <c r="A27" s="3" t="s">
        <v>132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K27" s="580"/>
    </row>
    <row r="28" spans="1:37" x14ac:dyDescent="0.25">
      <c r="A28" s="598" t="s">
        <v>207</v>
      </c>
      <c r="B28" s="5"/>
      <c r="C28" s="333"/>
      <c r="D28" s="343"/>
      <c r="E28" s="343"/>
      <c r="F28" s="343"/>
      <c r="G28" s="343"/>
      <c r="H28" s="343"/>
      <c r="I28" s="343"/>
      <c r="J28" s="343"/>
      <c r="K28" s="343"/>
      <c r="L28" s="343"/>
      <c r="M28" s="343"/>
      <c r="N28" s="343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K28" s="580"/>
    </row>
    <row r="29" spans="1:37" x14ac:dyDescent="0.25">
      <c r="M29" s="234"/>
      <c r="AA29"/>
      <c r="AB29"/>
      <c r="AC29"/>
      <c r="AD29"/>
      <c r="AE29"/>
    </row>
    <row r="30" spans="1:37" x14ac:dyDescent="0.25">
      <c r="AA30"/>
      <c r="AB30" s="588"/>
      <c r="AC30" s="588"/>
      <c r="AD30" s="588"/>
      <c r="AE30"/>
    </row>
    <row r="31" spans="1:37" x14ac:dyDescent="0.25">
      <c r="T31"/>
      <c r="U31"/>
      <c r="V31"/>
      <c r="AA31"/>
      <c r="AB31" s="588"/>
      <c r="AC31" s="588"/>
      <c r="AD31" s="588"/>
      <c r="AE31"/>
    </row>
    <row r="32" spans="1:37" x14ac:dyDescent="0.25">
      <c r="T32"/>
      <c r="U32"/>
      <c r="V32"/>
      <c r="AA32"/>
      <c r="AB32" s="588"/>
      <c r="AC32" s="588"/>
      <c r="AD32" s="588"/>
      <c r="AE32"/>
    </row>
    <row r="33" spans="20:32" x14ac:dyDescent="0.25">
      <c r="T33"/>
      <c r="U33"/>
      <c r="V33"/>
      <c r="AA33"/>
      <c r="AB33" s="588"/>
      <c r="AC33" s="588"/>
      <c r="AD33" s="588"/>
      <c r="AE33"/>
      <c r="AF33"/>
    </row>
    <row r="34" spans="20:32" x14ac:dyDescent="0.25">
      <c r="T34"/>
      <c r="U34"/>
      <c r="V34"/>
      <c r="AA34"/>
      <c r="AB34" s="588"/>
      <c r="AC34" s="588"/>
      <c r="AD34" s="588"/>
      <c r="AE34"/>
      <c r="AF34"/>
    </row>
    <row r="35" spans="20:32" x14ac:dyDescent="0.25">
      <c r="T35"/>
      <c r="U35"/>
      <c r="V35"/>
      <c r="AA35"/>
      <c r="AB35" s="588"/>
      <c r="AC35" s="588"/>
      <c r="AD35" s="588"/>
      <c r="AE35"/>
      <c r="AF35"/>
    </row>
    <row r="36" spans="20:32" x14ac:dyDescent="0.25">
      <c r="T36"/>
      <c r="U36"/>
      <c r="V36"/>
      <c r="AA36"/>
      <c r="AB36" s="588"/>
      <c r="AC36" s="588"/>
      <c r="AD36" s="588"/>
      <c r="AE36"/>
      <c r="AF36"/>
    </row>
    <row r="37" spans="20:32" x14ac:dyDescent="0.25">
      <c r="T37"/>
      <c r="U37"/>
      <c r="V37"/>
      <c r="AA37"/>
      <c r="AB37" s="588"/>
      <c r="AC37" s="588"/>
      <c r="AD37" s="588"/>
      <c r="AE37"/>
      <c r="AF37"/>
    </row>
    <row r="38" spans="20:32" x14ac:dyDescent="0.25">
      <c r="T38"/>
      <c r="U38"/>
      <c r="V38"/>
      <c r="AA38"/>
      <c r="AB38" s="588"/>
      <c r="AC38" s="588"/>
      <c r="AD38" s="588"/>
      <c r="AE38"/>
      <c r="AF38"/>
    </row>
    <row r="39" spans="20:32" x14ac:dyDescent="0.25">
      <c r="T39"/>
      <c r="U39"/>
      <c r="V39"/>
      <c r="AA39"/>
      <c r="AB39" s="588"/>
      <c r="AC39" s="588"/>
      <c r="AD39" s="588"/>
      <c r="AE39"/>
      <c r="AF39"/>
    </row>
    <row r="40" spans="20:32" x14ac:dyDescent="0.25">
      <c r="T40"/>
      <c r="U40"/>
      <c r="V40"/>
      <c r="AA40"/>
      <c r="AB40" s="588"/>
      <c r="AC40" s="588"/>
      <c r="AD40" s="588"/>
      <c r="AE40"/>
      <c r="AF40"/>
    </row>
    <row r="41" spans="20:32" x14ac:dyDescent="0.25">
      <c r="T41"/>
      <c r="U41"/>
      <c r="V41"/>
      <c r="AA41"/>
      <c r="AB41" s="588"/>
      <c r="AC41" s="588"/>
      <c r="AD41" s="588"/>
      <c r="AE41"/>
      <c r="AF41"/>
    </row>
    <row r="42" spans="20:32" x14ac:dyDescent="0.25">
      <c r="T42"/>
      <c r="U42"/>
      <c r="V42"/>
      <c r="AA42"/>
      <c r="AB42" s="588"/>
      <c r="AC42" s="588"/>
      <c r="AD42" s="588"/>
      <c r="AE42"/>
      <c r="AF42"/>
    </row>
    <row r="43" spans="20:32" x14ac:dyDescent="0.25">
      <c r="T43"/>
      <c r="U43"/>
      <c r="V43"/>
      <c r="AA43"/>
      <c r="AB43" s="588"/>
      <c r="AC43" s="588"/>
      <c r="AD43" s="588"/>
      <c r="AE43"/>
      <c r="AF43"/>
    </row>
    <row r="44" spans="20:32" x14ac:dyDescent="0.25">
      <c r="T44"/>
      <c r="U44"/>
      <c r="V44"/>
      <c r="AA44"/>
      <c r="AB44" s="588"/>
      <c r="AC44" s="588"/>
      <c r="AD44" s="588"/>
      <c r="AE44"/>
      <c r="AF44"/>
    </row>
    <row r="45" spans="20:32" x14ac:dyDescent="0.25">
      <c r="T45"/>
      <c r="U45"/>
      <c r="V45"/>
      <c r="AA45"/>
      <c r="AB45" s="588"/>
      <c r="AC45" s="588"/>
      <c r="AD45" s="588"/>
      <c r="AE45"/>
      <c r="AF45"/>
    </row>
    <row r="46" spans="20:32" x14ac:dyDescent="0.25">
      <c r="T46"/>
      <c r="U46"/>
      <c r="V46"/>
      <c r="AA46"/>
      <c r="AB46" s="588"/>
      <c r="AC46" s="588"/>
      <c r="AD46" s="588"/>
      <c r="AE46"/>
      <c r="AF46"/>
    </row>
    <row r="47" spans="20:32" x14ac:dyDescent="0.25">
      <c r="T47"/>
      <c r="U47"/>
      <c r="V47"/>
      <c r="AA47"/>
      <c r="AB47" s="588"/>
      <c r="AC47" s="588"/>
      <c r="AD47" s="588"/>
      <c r="AE47"/>
      <c r="AF47"/>
    </row>
    <row r="48" spans="20:32" x14ac:dyDescent="0.25">
      <c r="T48"/>
      <c r="U48"/>
      <c r="V48"/>
      <c r="AA48"/>
      <c r="AB48" s="588"/>
      <c r="AC48" s="588"/>
      <c r="AD48" s="588"/>
      <c r="AE48"/>
      <c r="AF48"/>
    </row>
    <row r="49" spans="20:32" x14ac:dyDescent="0.25">
      <c r="T49"/>
      <c r="U49"/>
      <c r="V49"/>
      <c r="AA49"/>
      <c r="AB49" s="588"/>
      <c r="AC49" s="588"/>
      <c r="AD49" s="588"/>
      <c r="AE49"/>
      <c r="AF49"/>
    </row>
    <row r="50" spans="20:32" x14ac:dyDescent="0.25">
      <c r="T50"/>
      <c r="U50"/>
      <c r="V50"/>
      <c r="AB50" s="588"/>
      <c r="AC50" s="588"/>
      <c r="AD50" s="588"/>
      <c r="AE50"/>
      <c r="AF50"/>
    </row>
    <row r="51" spans="20:32" x14ac:dyDescent="0.25">
      <c r="T51"/>
      <c r="U51"/>
      <c r="V51"/>
      <c r="AB51" s="588"/>
      <c r="AC51" s="588"/>
      <c r="AD51" s="588"/>
      <c r="AE51"/>
      <c r="AF51"/>
    </row>
    <row r="52" spans="20:32" x14ac:dyDescent="0.25">
      <c r="AD52"/>
      <c r="AE52"/>
      <c r="AF52"/>
    </row>
    <row r="53" spans="20:32" x14ac:dyDescent="0.25">
      <c r="AD53"/>
      <c r="AE53"/>
      <c r="AF53"/>
    </row>
    <row r="54" spans="20:32" x14ac:dyDescent="0.25">
      <c r="AD54"/>
      <c r="AE54"/>
      <c r="AF54"/>
    </row>
    <row r="55" spans="20:32" x14ac:dyDescent="0.25">
      <c r="AD55"/>
      <c r="AE55"/>
      <c r="AF55"/>
    </row>
    <row r="56" spans="20:32" x14ac:dyDescent="0.25">
      <c r="AD56"/>
      <c r="AE56"/>
      <c r="AF56"/>
    </row>
  </sheetData>
  <sortState ref="AD35:AF51">
    <sortCondition descending="1" ref="AF34"/>
  </sortState>
  <mergeCells count="4">
    <mergeCell ref="B6:M6"/>
    <mergeCell ref="N6:Y6"/>
    <mergeCell ref="Z6:AI6"/>
    <mergeCell ref="A6:A7"/>
  </mergeCells>
  <phoneticPr fontId="19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6"/>
  <sheetViews>
    <sheetView showGridLines="0" zoomScale="60" zoomScaleNormal="60" workbookViewId="0">
      <pane xSplit="1" ySplit="7" topLeftCell="N8" activePane="bottomRight" state="frozen"/>
      <selection activeCell="E38" sqref="E38"/>
      <selection pane="topRight" activeCell="E38" sqref="E38"/>
      <selection pane="bottomLeft" activeCell="E38" sqref="E38"/>
      <selection pane="bottomRight" activeCell="AI9" sqref="AI9"/>
    </sheetView>
  </sheetViews>
  <sheetFormatPr baseColWidth="10" defaultRowHeight="15" x14ac:dyDescent="0.25"/>
  <cols>
    <col min="3" max="3" width="11.42578125" style="335"/>
    <col min="4" max="13" width="11.42578125" style="349"/>
    <col min="14" max="27" width="10.140625" style="349" customWidth="1"/>
    <col min="28" max="31" width="10.5703125" style="349" customWidth="1"/>
    <col min="32" max="32" width="10.5703125" style="580" customWidth="1"/>
    <col min="33" max="33" width="10.5703125" style="588" customWidth="1"/>
    <col min="34" max="34" width="11.140625" bestFit="1" customWidth="1"/>
    <col min="35" max="35" width="13.7109375" customWidth="1"/>
    <col min="36" max="36" width="15.85546875" bestFit="1" customWidth="1"/>
  </cols>
  <sheetData>
    <row r="1" spans="1:36" x14ac:dyDescent="0.25">
      <c r="A1" s="36" t="s">
        <v>198</v>
      </c>
    </row>
    <row r="2" spans="1:36" x14ac:dyDescent="0.25">
      <c r="A2" s="36"/>
    </row>
    <row r="3" spans="1:36" x14ac:dyDescent="0.25">
      <c r="A3" s="17" t="s">
        <v>133</v>
      </c>
    </row>
    <row r="4" spans="1:36" ht="15" customHeight="1" x14ac:dyDescent="0.25">
      <c r="A4" s="63" t="s">
        <v>259</v>
      </c>
    </row>
    <row r="5" spans="1:36" x14ac:dyDescent="0.25">
      <c r="A5" s="63" t="s">
        <v>213</v>
      </c>
    </row>
    <row r="6" spans="1:36" x14ac:dyDescent="0.25">
      <c r="A6" s="652" t="s">
        <v>130</v>
      </c>
      <c r="B6" s="605">
        <v>2018</v>
      </c>
      <c r="C6" s="606"/>
      <c r="D6" s="606"/>
      <c r="E6" s="606"/>
      <c r="F6" s="606"/>
      <c r="G6" s="606"/>
      <c r="H6" s="606"/>
      <c r="I6" s="606"/>
      <c r="J6" s="606"/>
      <c r="K6" s="606"/>
      <c r="L6" s="606"/>
      <c r="M6" s="606"/>
      <c r="N6" s="609">
        <v>2019</v>
      </c>
      <c r="O6" s="610"/>
      <c r="P6" s="610"/>
      <c r="Q6" s="610"/>
      <c r="R6" s="610"/>
      <c r="S6" s="610"/>
      <c r="T6" s="610"/>
      <c r="U6" s="610"/>
      <c r="V6" s="610"/>
      <c r="W6" s="610"/>
      <c r="X6" s="610"/>
      <c r="Y6" s="610"/>
      <c r="Z6" s="605">
        <v>2020</v>
      </c>
      <c r="AA6" s="606"/>
      <c r="AB6" s="606"/>
      <c r="AC6" s="606"/>
      <c r="AD6" s="606"/>
      <c r="AE6" s="606"/>
      <c r="AF6" s="606"/>
      <c r="AG6" s="606"/>
      <c r="AH6" s="606"/>
      <c r="AI6" s="606"/>
    </row>
    <row r="7" spans="1:36" ht="25.5" x14ac:dyDescent="0.25">
      <c r="A7" s="653"/>
      <c r="B7" s="486" t="s">
        <v>1</v>
      </c>
      <c r="C7" s="485" t="s">
        <v>2</v>
      </c>
      <c r="D7" s="553" t="s">
        <v>3</v>
      </c>
      <c r="E7" s="553" t="s">
        <v>4</v>
      </c>
      <c r="F7" s="553" t="s">
        <v>5</v>
      </c>
      <c r="G7" s="553" t="s">
        <v>6</v>
      </c>
      <c r="H7" s="553" t="s">
        <v>7</v>
      </c>
      <c r="I7" s="553" t="s">
        <v>8</v>
      </c>
      <c r="J7" s="553" t="s">
        <v>9</v>
      </c>
      <c r="K7" s="553" t="s">
        <v>10</v>
      </c>
      <c r="L7" s="553" t="s">
        <v>11</v>
      </c>
      <c r="M7" s="552" t="s">
        <v>12</v>
      </c>
      <c r="N7" s="467" t="s">
        <v>1</v>
      </c>
      <c r="O7" s="553" t="s">
        <v>2</v>
      </c>
      <c r="P7" s="553" t="s">
        <v>3</v>
      </c>
      <c r="Q7" s="553" t="s">
        <v>4</v>
      </c>
      <c r="R7" s="555" t="s">
        <v>5</v>
      </c>
      <c r="S7" s="553" t="s">
        <v>6</v>
      </c>
      <c r="T7" s="555" t="s">
        <v>7</v>
      </c>
      <c r="U7" s="553" t="s">
        <v>8</v>
      </c>
      <c r="V7" s="553" t="s">
        <v>9</v>
      </c>
      <c r="W7" s="553" t="s">
        <v>10</v>
      </c>
      <c r="X7" s="553" t="s">
        <v>11</v>
      </c>
      <c r="Y7" s="552" t="s">
        <v>12</v>
      </c>
      <c r="Z7" s="553" t="s">
        <v>1</v>
      </c>
      <c r="AA7" s="553" t="s">
        <v>2</v>
      </c>
      <c r="AB7" s="553" t="s">
        <v>3</v>
      </c>
      <c r="AC7" s="567" t="s">
        <v>4</v>
      </c>
      <c r="AD7" s="567" t="s">
        <v>5</v>
      </c>
      <c r="AE7" s="577" t="s">
        <v>6</v>
      </c>
      <c r="AF7" s="579" t="s">
        <v>7</v>
      </c>
      <c r="AG7" s="585" t="s">
        <v>8</v>
      </c>
      <c r="AH7" s="591" t="s">
        <v>9</v>
      </c>
      <c r="AI7" s="591" t="s">
        <v>282</v>
      </c>
    </row>
    <row r="8" spans="1:36" x14ac:dyDescent="0.25">
      <c r="A8" s="159" t="s">
        <v>13</v>
      </c>
      <c r="B8" s="171">
        <f>+SUM(B9:B25)</f>
        <v>6678.82</v>
      </c>
      <c r="C8" s="138">
        <f>SUM(C9:C25)</f>
        <v>6162.7099999999991</v>
      </c>
      <c r="D8" s="138">
        <v>7096.5700000000006</v>
      </c>
      <c r="E8" s="138">
        <f>SUM(E9:E25)</f>
        <v>5953.43</v>
      </c>
      <c r="F8" s="138">
        <f>SUM(F9:F25)</f>
        <v>5971.47</v>
      </c>
      <c r="G8" s="138">
        <f>SUM(G9:G25)</f>
        <v>5675.9800000000005</v>
      </c>
      <c r="H8" s="138">
        <v>5832.71</v>
      </c>
      <c r="I8" s="138">
        <f t="shared" ref="I8:AD8" si="0">SUM(I9:I25)</f>
        <v>5702.3600000000006</v>
      </c>
      <c r="J8" s="138">
        <f t="shared" si="0"/>
        <v>5579.6399999999994</v>
      </c>
      <c r="K8" s="138">
        <f t="shared" si="0"/>
        <v>6268.59</v>
      </c>
      <c r="L8" s="138">
        <f t="shared" si="0"/>
        <v>6392.380000000001</v>
      </c>
      <c r="M8" s="138">
        <f t="shared" si="0"/>
        <v>7324.41</v>
      </c>
      <c r="N8" s="410">
        <f t="shared" si="0"/>
        <v>6298</v>
      </c>
      <c r="O8" s="138">
        <f t="shared" si="0"/>
        <v>6283</v>
      </c>
      <c r="P8" s="138">
        <f t="shared" si="0"/>
        <v>6670</v>
      </c>
      <c r="Q8" s="138">
        <f t="shared" si="0"/>
        <v>6436</v>
      </c>
      <c r="R8" s="138">
        <f t="shared" si="0"/>
        <v>6815</v>
      </c>
      <c r="S8" s="138">
        <f t="shared" si="0"/>
        <v>6537</v>
      </c>
      <c r="T8" s="138">
        <f t="shared" si="0"/>
        <v>6143</v>
      </c>
      <c r="U8" s="138">
        <f t="shared" si="0"/>
        <v>6817</v>
      </c>
      <c r="V8" s="138">
        <f t="shared" si="0"/>
        <v>5665</v>
      </c>
      <c r="W8" s="138">
        <f t="shared" si="0"/>
        <v>6752</v>
      </c>
      <c r="X8" s="138">
        <f t="shared" si="0"/>
        <v>6536</v>
      </c>
      <c r="Y8" s="138">
        <f t="shared" si="0"/>
        <v>7005</v>
      </c>
      <c r="Z8" s="137">
        <f t="shared" si="0"/>
        <v>7491</v>
      </c>
      <c r="AA8" s="138">
        <f t="shared" si="0"/>
        <v>7555</v>
      </c>
      <c r="AB8" s="138">
        <f t="shared" si="0"/>
        <v>6452</v>
      </c>
      <c r="AC8" s="138">
        <f t="shared" si="0"/>
        <v>1301</v>
      </c>
      <c r="AD8" s="138">
        <f t="shared" si="0"/>
        <v>3088</v>
      </c>
      <c r="AE8" s="138">
        <v>4386</v>
      </c>
      <c r="AF8" s="138">
        <v>5736</v>
      </c>
      <c r="AG8" s="138">
        <v>6083</v>
      </c>
      <c r="AH8" s="138">
        <v>6315</v>
      </c>
      <c r="AI8" s="172">
        <f>+IFERROR((AH8/V8-1)*100,"-")</f>
        <v>11.473962930273608</v>
      </c>
    </row>
    <row r="9" spans="1:36" x14ac:dyDescent="0.25">
      <c r="A9" s="118" t="s">
        <v>31</v>
      </c>
      <c r="B9" s="140">
        <v>1009.93</v>
      </c>
      <c r="C9" s="25">
        <v>1395.62</v>
      </c>
      <c r="D9" s="25">
        <v>1762.36</v>
      </c>
      <c r="E9" s="25">
        <v>1066.02</v>
      </c>
      <c r="F9" s="25">
        <v>768.6</v>
      </c>
      <c r="G9" s="25">
        <v>716.7</v>
      </c>
      <c r="H9" s="25">
        <v>610.1</v>
      </c>
      <c r="I9" s="25">
        <v>291.5</v>
      </c>
      <c r="J9" s="25">
        <v>196.6</v>
      </c>
      <c r="K9" s="25">
        <v>592.4</v>
      </c>
      <c r="L9" s="25">
        <v>1607.88</v>
      </c>
      <c r="M9" s="25">
        <v>922.8</v>
      </c>
      <c r="N9" s="411">
        <v>961</v>
      </c>
      <c r="O9" s="25">
        <f>+VLOOKUP(A9,[3]V_VMT!$B$8:$E$24,4,FALSE)</f>
        <v>1167</v>
      </c>
      <c r="P9" s="25">
        <v>1651</v>
      </c>
      <c r="Q9" s="25">
        <v>1945</v>
      </c>
      <c r="R9" s="166">
        <v>1978</v>
      </c>
      <c r="S9" s="166">
        <v>1262</v>
      </c>
      <c r="T9" s="166">
        <v>265</v>
      </c>
      <c r="U9" s="166">
        <v>372</v>
      </c>
      <c r="V9" s="166">
        <v>325</v>
      </c>
      <c r="W9" s="166">
        <v>1031</v>
      </c>
      <c r="X9" s="166">
        <v>1991</v>
      </c>
      <c r="Y9" s="166">
        <v>2242</v>
      </c>
      <c r="Z9" s="167">
        <v>1716</v>
      </c>
      <c r="AA9" s="166">
        <v>1956</v>
      </c>
      <c r="AB9" s="166">
        <v>2852</v>
      </c>
      <c r="AC9" s="166">
        <v>835</v>
      </c>
      <c r="AD9" s="166">
        <v>1461</v>
      </c>
      <c r="AE9" s="166">
        <v>1503</v>
      </c>
      <c r="AF9" s="166">
        <v>1163</v>
      </c>
      <c r="AG9" s="166">
        <v>927</v>
      </c>
      <c r="AH9" s="166">
        <v>1312</v>
      </c>
      <c r="AI9" s="131">
        <f t="shared" ref="AI8:AI25" si="1">+IFERROR((AH9/V9-1)*100,"-")</f>
        <v>303.69230769230768</v>
      </c>
    </row>
    <row r="10" spans="1:36" x14ac:dyDescent="0.25">
      <c r="A10" s="118" t="s">
        <v>32</v>
      </c>
      <c r="B10" s="140">
        <v>258.8</v>
      </c>
      <c r="C10" s="25">
        <v>65.400000000000006</v>
      </c>
      <c r="D10" s="25">
        <v>225.76</v>
      </c>
      <c r="E10" s="25">
        <v>229.4</v>
      </c>
      <c r="F10" s="25">
        <v>201.8</v>
      </c>
      <c r="G10" s="25">
        <v>131.30000000000001</v>
      </c>
      <c r="H10" s="25">
        <v>152.4</v>
      </c>
      <c r="I10" s="25">
        <v>150</v>
      </c>
      <c r="J10" s="25">
        <v>232.5</v>
      </c>
      <c r="K10" s="25">
        <v>135.19999999999999</v>
      </c>
      <c r="L10" s="25">
        <v>198.9</v>
      </c>
      <c r="M10" s="25">
        <v>290.39999999999998</v>
      </c>
      <c r="N10" s="411">
        <v>202</v>
      </c>
      <c r="O10" s="25">
        <f>+VLOOKUP(A10,[3]V_VMT!$B$8:$E$24,4,FALSE)</f>
        <v>240</v>
      </c>
      <c r="P10" s="25">
        <v>100</v>
      </c>
      <c r="Q10" s="25">
        <v>24</v>
      </c>
      <c r="R10" s="166">
        <v>5</v>
      </c>
      <c r="S10" s="166">
        <v>18</v>
      </c>
      <c r="T10" s="166">
        <v>3</v>
      </c>
      <c r="U10" s="166">
        <v>18</v>
      </c>
      <c r="V10" s="166">
        <v>0</v>
      </c>
      <c r="W10" s="166">
        <v>1</v>
      </c>
      <c r="X10" s="166">
        <v>5</v>
      </c>
      <c r="Y10" s="166">
        <v>107</v>
      </c>
      <c r="Z10" s="167">
        <v>121</v>
      </c>
      <c r="AA10" s="166">
        <v>136</v>
      </c>
      <c r="AB10" s="166">
        <v>88</v>
      </c>
      <c r="AC10" s="166">
        <v>24</v>
      </c>
      <c r="AD10" s="166">
        <v>46</v>
      </c>
      <c r="AE10" s="166">
        <v>5</v>
      </c>
      <c r="AF10" s="166">
        <v>78</v>
      </c>
      <c r="AG10" s="166">
        <v>55</v>
      </c>
      <c r="AH10" s="166">
        <v>71</v>
      </c>
      <c r="AI10" s="131" t="str">
        <f t="shared" si="1"/>
        <v>-</v>
      </c>
    </row>
    <row r="11" spans="1:36" x14ac:dyDescent="0.25">
      <c r="A11" s="118" t="s">
        <v>52</v>
      </c>
      <c r="B11" s="140">
        <v>70</v>
      </c>
      <c r="C11" s="25">
        <v>64.5</v>
      </c>
      <c r="D11" s="25">
        <v>32.5</v>
      </c>
      <c r="E11" s="25">
        <v>63</v>
      </c>
      <c r="F11" s="25">
        <v>30</v>
      </c>
      <c r="G11" s="25">
        <v>37.299999999999997</v>
      </c>
      <c r="H11" s="25">
        <v>86.4</v>
      </c>
      <c r="I11" s="25">
        <v>65.7</v>
      </c>
      <c r="J11" s="25">
        <v>107.1</v>
      </c>
      <c r="K11" s="25">
        <v>108.25</v>
      </c>
      <c r="L11" s="25">
        <v>23.5</v>
      </c>
      <c r="M11" s="25">
        <v>61.9</v>
      </c>
      <c r="N11" s="411">
        <v>69</v>
      </c>
      <c r="O11" s="25">
        <f>+VLOOKUP(A11,[3]V_VMT!$B$8:$E$24,4,FALSE)</f>
        <v>29</v>
      </c>
      <c r="P11" s="25">
        <v>32</v>
      </c>
      <c r="Q11" s="25">
        <v>24</v>
      </c>
      <c r="R11" s="166">
        <v>52</v>
      </c>
      <c r="S11" s="166">
        <v>103</v>
      </c>
      <c r="T11" s="166">
        <v>67</v>
      </c>
      <c r="U11" s="166">
        <v>90</v>
      </c>
      <c r="V11" s="166">
        <v>104</v>
      </c>
      <c r="W11" s="166">
        <v>140</v>
      </c>
      <c r="X11" s="166">
        <v>127</v>
      </c>
      <c r="Y11" s="166">
        <v>46</v>
      </c>
      <c r="Z11" s="167">
        <v>106</v>
      </c>
      <c r="AA11" s="166">
        <v>35</v>
      </c>
      <c r="AB11" s="166">
        <v>6</v>
      </c>
      <c r="AC11" s="166">
        <v>3</v>
      </c>
      <c r="AD11" s="166">
        <v>2</v>
      </c>
      <c r="AE11" s="166">
        <v>9</v>
      </c>
      <c r="AF11" s="166">
        <v>46</v>
      </c>
      <c r="AG11" s="166">
        <v>71</v>
      </c>
      <c r="AH11" s="166">
        <v>68</v>
      </c>
      <c r="AI11" s="131">
        <f t="shared" si="1"/>
        <v>-34.615384615384613</v>
      </c>
    </row>
    <row r="12" spans="1:36" x14ac:dyDescent="0.25">
      <c r="A12" s="118" t="s">
        <v>33</v>
      </c>
      <c r="B12" s="140">
        <v>14.11</v>
      </c>
      <c r="C12" s="25">
        <v>6.5</v>
      </c>
      <c r="D12" s="25">
        <v>13.5</v>
      </c>
      <c r="E12" s="25">
        <v>3</v>
      </c>
      <c r="F12" s="25">
        <v>27.5</v>
      </c>
      <c r="G12" s="25">
        <v>6.7</v>
      </c>
      <c r="H12" s="25">
        <v>9</v>
      </c>
      <c r="I12" s="25">
        <v>0</v>
      </c>
      <c r="J12" s="25">
        <v>16.3</v>
      </c>
      <c r="K12" s="25">
        <v>21</v>
      </c>
      <c r="L12" s="25">
        <v>22.4</v>
      </c>
      <c r="M12" s="25">
        <v>22.5</v>
      </c>
      <c r="N12" s="411">
        <v>14</v>
      </c>
      <c r="O12" s="25">
        <f>+VLOOKUP(A12,[3]V_VMT!$B$8:$E$24,4,FALSE)</f>
        <v>17</v>
      </c>
      <c r="P12" s="25">
        <v>21</v>
      </c>
      <c r="Q12" s="25">
        <v>20</v>
      </c>
      <c r="R12" s="166">
        <v>62</v>
      </c>
      <c r="S12" s="166">
        <v>80</v>
      </c>
      <c r="T12" s="166">
        <v>93</v>
      </c>
      <c r="U12" s="166">
        <v>70</v>
      </c>
      <c r="V12" s="166">
        <v>61</v>
      </c>
      <c r="W12" s="166">
        <v>48</v>
      </c>
      <c r="X12" s="166">
        <v>54</v>
      </c>
      <c r="Y12" s="166">
        <v>38</v>
      </c>
      <c r="Z12" s="167">
        <v>10</v>
      </c>
      <c r="AA12" s="166">
        <v>16</v>
      </c>
      <c r="AB12" s="166">
        <v>9</v>
      </c>
      <c r="AC12" s="166">
        <v>1</v>
      </c>
      <c r="AD12" s="166">
        <v>9</v>
      </c>
      <c r="AE12" s="166">
        <v>16</v>
      </c>
      <c r="AF12" s="166">
        <v>26</v>
      </c>
      <c r="AG12" s="166">
        <v>16</v>
      </c>
      <c r="AH12" s="166">
        <v>10</v>
      </c>
      <c r="AI12" s="131">
        <f t="shared" si="1"/>
        <v>-83.606557377049185</v>
      </c>
    </row>
    <row r="13" spans="1:36" x14ac:dyDescent="0.25">
      <c r="A13" s="160" t="s">
        <v>134</v>
      </c>
      <c r="B13" s="168">
        <v>77.7</v>
      </c>
      <c r="C13" s="25">
        <v>59.5</v>
      </c>
      <c r="D13" s="25">
        <v>53.5</v>
      </c>
      <c r="E13" s="25">
        <v>85.2</v>
      </c>
      <c r="F13" s="25">
        <v>75.900000000000006</v>
      </c>
      <c r="G13" s="25">
        <v>57.7</v>
      </c>
      <c r="H13" s="25">
        <v>33.5</v>
      </c>
      <c r="I13" s="25">
        <v>54.3</v>
      </c>
      <c r="J13" s="25">
        <v>42.2</v>
      </c>
      <c r="K13" s="25">
        <v>8.15</v>
      </c>
      <c r="L13" s="25">
        <v>11.5</v>
      </c>
      <c r="M13" s="25">
        <v>16.5</v>
      </c>
      <c r="N13" s="411">
        <v>7</v>
      </c>
      <c r="O13" s="25">
        <f>+VLOOKUP(A13,[3]V_VMT!$B$8:$E$24,4,FALSE)</f>
        <v>6</v>
      </c>
      <c r="P13" s="25">
        <v>1</v>
      </c>
      <c r="Q13" s="25">
        <v>7</v>
      </c>
      <c r="R13" s="166">
        <v>1</v>
      </c>
      <c r="S13" s="166">
        <v>0</v>
      </c>
      <c r="T13" s="166">
        <v>0</v>
      </c>
      <c r="U13" s="166">
        <v>0</v>
      </c>
      <c r="V13" s="166">
        <v>0</v>
      </c>
      <c r="W13" s="166">
        <v>1</v>
      </c>
      <c r="X13" s="166">
        <v>1</v>
      </c>
      <c r="Y13" s="166">
        <v>0</v>
      </c>
      <c r="Z13" s="167">
        <v>0</v>
      </c>
      <c r="AA13" s="166">
        <v>0</v>
      </c>
      <c r="AB13" s="166">
        <v>0</v>
      </c>
      <c r="AC13" s="166">
        <v>0</v>
      </c>
      <c r="AD13" s="166">
        <v>2</v>
      </c>
      <c r="AE13" s="166">
        <v>5</v>
      </c>
      <c r="AF13" s="166">
        <v>63</v>
      </c>
      <c r="AG13" s="166">
        <v>10</v>
      </c>
      <c r="AH13" s="166">
        <v>0</v>
      </c>
      <c r="AI13" s="131" t="str">
        <f t="shared" si="1"/>
        <v>-</v>
      </c>
    </row>
    <row r="14" spans="1:36" x14ac:dyDescent="0.25">
      <c r="A14" s="160" t="s">
        <v>53</v>
      </c>
      <c r="B14" s="168">
        <v>61.8</v>
      </c>
      <c r="C14" s="25">
        <v>40</v>
      </c>
      <c r="D14" s="25">
        <v>51.4</v>
      </c>
      <c r="E14" s="25">
        <v>14.5</v>
      </c>
      <c r="F14" s="25">
        <v>9.5</v>
      </c>
      <c r="G14" s="25">
        <v>15.5</v>
      </c>
      <c r="H14" s="25">
        <v>8.3000000000000007</v>
      </c>
      <c r="I14" s="25">
        <v>8.5</v>
      </c>
      <c r="J14" s="25">
        <v>4</v>
      </c>
      <c r="K14" s="25">
        <v>7.23</v>
      </c>
      <c r="L14" s="25">
        <v>2.85</v>
      </c>
      <c r="M14" s="25">
        <v>1</v>
      </c>
      <c r="N14" s="411">
        <v>11</v>
      </c>
      <c r="O14" s="25">
        <f>+VLOOKUP(A14,[3]V_VMT!$B$8:$E$24,4,FALSE)</f>
        <v>14</v>
      </c>
      <c r="P14" s="25">
        <v>10</v>
      </c>
      <c r="Q14" s="25">
        <v>21</v>
      </c>
      <c r="R14" s="166">
        <v>0</v>
      </c>
      <c r="S14" s="166">
        <v>0</v>
      </c>
      <c r="T14" s="166">
        <v>0</v>
      </c>
      <c r="U14" s="166">
        <v>0</v>
      </c>
      <c r="V14" s="166">
        <v>0</v>
      </c>
      <c r="W14" s="166">
        <v>0</v>
      </c>
      <c r="X14" s="166">
        <v>0</v>
      </c>
      <c r="Y14" s="166">
        <v>0</v>
      </c>
      <c r="Z14" s="167">
        <v>0</v>
      </c>
      <c r="AA14" s="166">
        <v>0</v>
      </c>
      <c r="AB14" s="166">
        <v>0</v>
      </c>
      <c r="AC14" s="166">
        <v>0</v>
      </c>
      <c r="AD14" s="166">
        <v>1</v>
      </c>
      <c r="AE14" s="166">
        <v>0</v>
      </c>
      <c r="AF14" s="166">
        <v>0</v>
      </c>
      <c r="AG14" s="166">
        <v>0</v>
      </c>
      <c r="AH14" s="166">
        <v>0</v>
      </c>
      <c r="AI14" s="131" t="str">
        <f t="shared" si="1"/>
        <v>-</v>
      </c>
    </row>
    <row r="15" spans="1:36" s="349" customFormat="1" x14ac:dyDescent="0.25">
      <c r="A15" s="160" t="s">
        <v>54</v>
      </c>
      <c r="B15" s="168">
        <v>0</v>
      </c>
      <c r="C15" s="354">
        <v>0</v>
      </c>
      <c r="D15" s="354">
        <v>0</v>
      </c>
      <c r="E15" s="354">
        <v>0</v>
      </c>
      <c r="F15" s="354">
        <v>0</v>
      </c>
      <c r="G15" s="354">
        <v>0</v>
      </c>
      <c r="H15" s="354">
        <v>0</v>
      </c>
      <c r="I15" s="354">
        <v>0</v>
      </c>
      <c r="J15" s="354">
        <v>0</v>
      </c>
      <c r="K15" s="354">
        <v>0</v>
      </c>
      <c r="L15" s="354">
        <v>0</v>
      </c>
      <c r="M15" s="25">
        <v>0</v>
      </c>
      <c r="N15" s="411">
        <v>37</v>
      </c>
      <c r="O15" s="25">
        <f>+VLOOKUP(A15,[3]V_VMT!$B$8:$E$24,4,FALSE)</f>
        <v>6</v>
      </c>
      <c r="P15" s="25">
        <v>11</v>
      </c>
      <c r="Q15" s="25">
        <v>9</v>
      </c>
      <c r="R15" s="166">
        <v>11</v>
      </c>
      <c r="S15" s="166">
        <v>5</v>
      </c>
      <c r="T15" s="166">
        <v>3</v>
      </c>
      <c r="U15" s="166">
        <v>8</v>
      </c>
      <c r="V15" s="166">
        <v>5</v>
      </c>
      <c r="W15" s="166">
        <v>6</v>
      </c>
      <c r="X15" s="166">
        <v>3</v>
      </c>
      <c r="Y15" s="166">
        <v>6</v>
      </c>
      <c r="Z15" s="167">
        <v>7</v>
      </c>
      <c r="AA15" s="166">
        <v>11</v>
      </c>
      <c r="AB15" s="166">
        <v>7</v>
      </c>
      <c r="AC15" s="166">
        <v>0</v>
      </c>
      <c r="AD15" s="166">
        <v>2</v>
      </c>
      <c r="AE15" s="166">
        <v>11</v>
      </c>
      <c r="AF15" s="166">
        <v>24</v>
      </c>
      <c r="AG15" s="166">
        <v>32</v>
      </c>
      <c r="AH15" s="166">
        <v>24</v>
      </c>
      <c r="AI15" s="131">
        <f t="shared" si="1"/>
        <v>380</v>
      </c>
      <c r="AJ15"/>
    </row>
    <row r="16" spans="1:36" x14ac:dyDescent="0.25">
      <c r="A16" s="118" t="s">
        <v>34</v>
      </c>
      <c r="B16" s="140">
        <v>221.37</v>
      </c>
      <c r="C16" s="25">
        <v>77.84</v>
      </c>
      <c r="D16" s="25">
        <v>130.79</v>
      </c>
      <c r="E16" s="25">
        <v>123.2</v>
      </c>
      <c r="F16" s="25">
        <v>162.80000000000001</v>
      </c>
      <c r="G16" s="25">
        <v>219.82</v>
      </c>
      <c r="H16" s="25">
        <v>349.64</v>
      </c>
      <c r="I16" s="25">
        <v>850.61</v>
      </c>
      <c r="J16" s="25">
        <v>430.4</v>
      </c>
      <c r="K16" s="25">
        <v>660.32</v>
      </c>
      <c r="L16" s="25">
        <v>297.89999999999998</v>
      </c>
      <c r="M16" s="25">
        <v>529</v>
      </c>
      <c r="N16" s="411">
        <v>702</v>
      </c>
      <c r="O16" s="25">
        <f>+VLOOKUP(A16,[3]V_VMT!$B$8:$E$24,4,FALSE)</f>
        <v>867</v>
      </c>
      <c r="P16" s="25">
        <v>653</v>
      </c>
      <c r="Q16" s="25">
        <v>299</v>
      </c>
      <c r="R16" s="166">
        <v>443</v>
      </c>
      <c r="S16" s="166">
        <v>1081</v>
      </c>
      <c r="T16" s="166">
        <v>1583</v>
      </c>
      <c r="U16" s="166">
        <v>1742</v>
      </c>
      <c r="V16" s="166">
        <v>1106</v>
      </c>
      <c r="W16" s="166">
        <v>1576</v>
      </c>
      <c r="X16" s="166">
        <v>494</v>
      </c>
      <c r="Y16" s="166">
        <v>170</v>
      </c>
      <c r="Z16" s="167">
        <v>939</v>
      </c>
      <c r="AA16" s="166">
        <v>958</v>
      </c>
      <c r="AB16" s="166">
        <v>696</v>
      </c>
      <c r="AC16" s="166">
        <v>88</v>
      </c>
      <c r="AD16" s="166">
        <v>399</v>
      </c>
      <c r="AE16" s="166">
        <v>810</v>
      </c>
      <c r="AF16" s="166">
        <v>944</v>
      </c>
      <c r="AG16" s="166">
        <v>1372</v>
      </c>
      <c r="AH16" s="166">
        <v>1360</v>
      </c>
      <c r="AI16" s="131">
        <f t="shared" si="1"/>
        <v>22.965641952983717</v>
      </c>
    </row>
    <row r="17" spans="1:35" x14ac:dyDescent="0.25">
      <c r="A17" s="118" t="s">
        <v>42</v>
      </c>
      <c r="B17" s="140">
        <v>229.01</v>
      </c>
      <c r="C17" s="25">
        <v>247.78</v>
      </c>
      <c r="D17" s="25">
        <v>270.57</v>
      </c>
      <c r="E17" s="25">
        <v>231.97</v>
      </c>
      <c r="F17" s="25">
        <v>246.57</v>
      </c>
      <c r="G17" s="25">
        <v>215.73</v>
      </c>
      <c r="H17" s="25">
        <v>242.32</v>
      </c>
      <c r="I17" s="25">
        <v>244.88</v>
      </c>
      <c r="J17" s="25">
        <v>191.18</v>
      </c>
      <c r="K17" s="25">
        <v>237.35</v>
      </c>
      <c r="L17" s="25">
        <v>227.57</v>
      </c>
      <c r="M17" s="25">
        <v>222.22</v>
      </c>
      <c r="N17" s="411">
        <v>232</v>
      </c>
      <c r="O17" s="25">
        <f>+VLOOKUP(A17,[3]V_VMT!$B$8:$E$24,4,FALSE)</f>
        <v>203</v>
      </c>
      <c r="P17" s="25">
        <v>243</v>
      </c>
      <c r="Q17" s="25">
        <v>251</v>
      </c>
      <c r="R17" s="166">
        <v>264</v>
      </c>
      <c r="S17" s="166">
        <v>204</v>
      </c>
      <c r="T17" s="166">
        <v>289</v>
      </c>
      <c r="U17" s="166">
        <v>236</v>
      </c>
      <c r="V17" s="166">
        <v>230</v>
      </c>
      <c r="W17" s="166">
        <v>241</v>
      </c>
      <c r="X17" s="166">
        <v>209</v>
      </c>
      <c r="Y17" s="166">
        <v>258</v>
      </c>
      <c r="Z17" s="167">
        <v>258</v>
      </c>
      <c r="AA17" s="166">
        <v>357</v>
      </c>
      <c r="AB17" s="166">
        <v>151</v>
      </c>
      <c r="AC17" s="166">
        <v>27</v>
      </c>
      <c r="AD17" s="166">
        <v>48</v>
      </c>
      <c r="AE17" s="166">
        <v>94</v>
      </c>
      <c r="AF17" s="166">
        <v>144</v>
      </c>
      <c r="AG17" s="166">
        <v>134</v>
      </c>
      <c r="AH17" s="166">
        <v>142</v>
      </c>
      <c r="AI17" s="131">
        <f t="shared" si="1"/>
        <v>-38.260869565217391</v>
      </c>
    </row>
    <row r="18" spans="1:35" x14ac:dyDescent="0.25">
      <c r="A18" s="118" t="s">
        <v>48</v>
      </c>
      <c r="B18" s="140">
        <v>232.54</v>
      </c>
      <c r="C18" s="25">
        <v>124.3</v>
      </c>
      <c r="D18" s="25">
        <v>185.1</v>
      </c>
      <c r="E18" s="25">
        <v>324.82</v>
      </c>
      <c r="F18" s="25">
        <v>305.7</v>
      </c>
      <c r="G18" s="25">
        <v>346.1</v>
      </c>
      <c r="H18" s="25">
        <v>258.7</v>
      </c>
      <c r="I18" s="25">
        <v>227.1</v>
      </c>
      <c r="J18" s="25">
        <v>265.5</v>
      </c>
      <c r="K18" s="25">
        <v>233.2</v>
      </c>
      <c r="L18" s="25">
        <v>87.1</v>
      </c>
      <c r="M18" s="25">
        <v>122.52</v>
      </c>
      <c r="N18" s="411">
        <v>153</v>
      </c>
      <c r="O18" s="25">
        <f>+VLOOKUP(A18,[3]V_VMT!$B$8:$E$24,4,FALSE)</f>
        <v>197</v>
      </c>
      <c r="P18" s="25">
        <v>222</v>
      </c>
      <c r="Q18" s="25">
        <v>379</v>
      </c>
      <c r="R18" s="166">
        <v>460</v>
      </c>
      <c r="S18" s="166">
        <v>452</v>
      </c>
      <c r="T18" s="166">
        <v>244</v>
      </c>
      <c r="U18" s="166">
        <v>422</v>
      </c>
      <c r="V18" s="166">
        <v>732</v>
      </c>
      <c r="W18" s="166">
        <v>437</v>
      </c>
      <c r="X18" s="166">
        <v>309</v>
      </c>
      <c r="Y18" s="166">
        <v>311</v>
      </c>
      <c r="Z18" s="167">
        <v>405</v>
      </c>
      <c r="AA18" s="166">
        <v>380</v>
      </c>
      <c r="AB18" s="166">
        <v>238</v>
      </c>
      <c r="AC18" s="166">
        <v>59</v>
      </c>
      <c r="AD18" s="166">
        <v>251</v>
      </c>
      <c r="AE18" s="166">
        <v>345</v>
      </c>
      <c r="AF18" s="166">
        <v>284</v>
      </c>
      <c r="AG18" s="166">
        <v>587</v>
      </c>
      <c r="AH18" s="166">
        <v>508</v>
      </c>
      <c r="AI18" s="131">
        <f t="shared" si="1"/>
        <v>-30.601092896174865</v>
      </c>
    </row>
    <row r="19" spans="1:35" x14ac:dyDescent="0.25">
      <c r="A19" s="118" t="s">
        <v>55</v>
      </c>
      <c r="B19" s="140">
        <v>62.2</v>
      </c>
      <c r="C19" s="25">
        <v>49.7</v>
      </c>
      <c r="D19" s="25">
        <v>52.2</v>
      </c>
      <c r="E19" s="25">
        <v>70.5</v>
      </c>
      <c r="F19" s="25">
        <v>65.8</v>
      </c>
      <c r="G19" s="25">
        <v>62</v>
      </c>
      <c r="H19" s="25">
        <v>97.1</v>
      </c>
      <c r="I19" s="25">
        <v>52.5</v>
      </c>
      <c r="J19" s="25">
        <v>75.2</v>
      </c>
      <c r="K19" s="25">
        <v>67.900000000000006</v>
      </c>
      <c r="L19" s="25">
        <v>61.2</v>
      </c>
      <c r="M19" s="25">
        <v>32.9</v>
      </c>
      <c r="N19" s="411">
        <v>40</v>
      </c>
      <c r="O19" s="25">
        <f>+VLOOKUP(A19,[3]V_VMT!$B$8:$E$24,4,FALSE)</f>
        <v>39</v>
      </c>
      <c r="P19" s="25">
        <v>50</v>
      </c>
      <c r="Q19" s="25">
        <v>1</v>
      </c>
      <c r="R19" s="166">
        <v>0</v>
      </c>
      <c r="S19" s="166">
        <v>0</v>
      </c>
      <c r="T19" s="166">
        <v>0</v>
      </c>
      <c r="U19" s="166">
        <v>0</v>
      </c>
      <c r="V19" s="166">
        <v>1</v>
      </c>
      <c r="W19" s="166">
        <v>0</v>
      </c>
      <c r="X19" s="166">
        <v>4</v>
      </c>
      <c r="Y19" s="166">
        <v>25</v>
      </c>
      <c r="Z19" s="167">
        <v>0</v>
      </c>
      <c r="AA19" s="166">
        <v>2</v>
      </c>
      <c r="AB19" s="166">
        <v>0</v>
      </c>
      <c r="AC19" s="166">
        <v>0</v>
      </c>
      <c r="AD19" s="166">
        <v>0</v>
      </c>
      <c r="AE19" s="166">
        <v>0</v>
      </c>
      <c r="AF19" s="166">
        <v>1</v>
      </c>
      <c r="AG19" s="166">
        <v>0</v>
      </c>
      <c r="AH19" s="166">
        <v>0</v>
      </c>
      <c r="AI19" s="131">
        <f t="shared" si="1"/>
        <v>-100</v>
      </c>
    </row>
    <row r="20" spans="1:35" x14ac:dyDescent="0.25">
      <c r="A20" s="118" t="s">
        <v>43</v>
      </c>
      <c r="B20" s="140">
        <v>513.52</v>
      </c>
      <c r="C20" s="25">
        <v>466.75</v>
      </c>
      <c r="D20" s="25">
        <v>409.72</v>
      </c>
      <c r="E20" s="25">
        <v>452.56</v>
      </c>
      <c r="F20" s="25">
        <v>627.72</v>
      </c>
      <c r="G20" s="25">
        <v>578.20000000000005</v>
      </c>
      <c r="H20" s="25">
        <v>554.79999999999995</v>
      </c>
      <c r="I20" s="25">
        <v>532.4</v>
      </c>
      <c r="J20" s="25">
        <v>371.1</v>
      </c>
      <c r="K20" s="25">
        <v>345.1</v>
      </c>
      <c r="L20" s="25">
        <v>238.9</v>
      </c>
      <c r="M20" s="25">
        <v>273.60000000000002</v>
      </c>
      <c r="N20" s="411">
        <v>316</v>
      </c>
      <c r="O20" s="25">
        <f>+VLOOKUP(A20,[3]V_VMT!$B$8:$E$24,4,FALSE)</f>
        <v>232</v>
      </c>
      <c r="P20" s="25">
        <v>352</v>
      </c>
      <c r="Q20" s="25">
        <v>457</v>
      </c>
      <c r="R20" s="166">
        <v>449</v>
      </c>
      <c r="S20" s="166">
        <v>438</v>
      </c>
      <c r="T20" s="166">
        <v>531</v>
      </c>
      <c r="U20" s="166">
        <v>585</v>
      </c>
      <c r="V20" s="166">
        <v>340</v>
      </c>
      <c r="W20" s="166">
        <v>179</v>
      </c>
      <c r="X20" s="166">
        <v>72</v>
      </c>
      <c r="Y20" s="166">
        <v>117</v>
      </c>
      <c r="Z20" s="167">
        <v>26</v>
      </c>
      <c r="AA20" s="166">
        <v>41</v>
      </c>
      <c r="AB20" s="166">
        <v>63</v>
      </c>
      <c r="AC20" s="166">
        <v>6</v>
      </c>
      <c r="AD20" s="166">
        <v>106</v>
      </c>
      <c r="AE20" s="166">
        <v>239</v>
      </c>
      <c r="AF20" s="166">
        <v>407</v>
      </c>
      <c r="AG20" s="166">
        <v>444</v>
      </c>
      <c r="AH20" s="166">
        <v>249</v>
      </c>
      <c r="AI20" s="131">
        <f t="shared" si="1"/>
        <v>-26.764705882352946</v>
      </c>
    </row>
    <row r="21" spans="1:35" x14ac:dyDescent="0.25">
      <c r="A21" s="118" t="s">
        <v>45</v>
      </c>
      <c r="B21" s="140">
        <v>863.96</v>
      </c>
      <c r="C21" s="166">
        <v>672.1</v>
      </c>
      <c r="D21" s="166">
        <v>220.4</v>
      </c>
      <c r="E21" s="166">
        <v>33.5</v>
      </c>
      <c r="F21" s="166">
        <v>0</v>
      </c>
      <c r="G21" s="166">
        <v>0</v>
      </c>
      <c r="H21" s="166">
        <v>0</v>
      </c>
      <c r="I21" s="166">
        <v>0</v>
      </c>
      <c r="J21" s="166">
        <v>0</v>
      </c>
      <c r="K21" s="166">
        <v>763.6</v>
      </c>
      <c r="L21" s="166">
        <v>841.9</v>
      </c>
      <c r="M21" s="166">
        <v>2227.7600000000002</v>
      </c>
      <c r="N21" s="412">
        <v>1097</v>
      </c>
      <c r="O21" s="166">
        <f>+VLOOKUP(A21,[3]V_VMT!$B$8:$E$24,4,FALSE)</f>
        <v>847</v>
      </c>
      <c r="P21" s="166">
        <v>725</v>
      </c>
      <c r="Q21" s="166">
        <v>268</v>
      </c>
      <c r="R21" s="166">
        <v>0</v>
      </c>
      <c r="S21" s="166">
        <v>0</v>
      </c>
      <c r="T21" s="166">
        <v>0</v>
      </c>
      <c r="U21" s="166">
        <v>0</v>
      </c>
      <c r="V21" s="166">
        <v>0</v>
      </c>
      <c r="W21" s="166">
        <v>499</v>
      </c>
      <c r="X21" s="166">
        <v>825</v>
      </c>
      <c r="Y21" s="166">
        <v>1464</v>
      </c>
      <c r="Z21" s="167">
        <v>1450</v>
      </c>
      <c r="AA21" s="166">
        <v>1196</v>
      </c>
      <c r="AB21" s="166">
        <v>578</v>
      </c>
      <c r="AC21" s="166">
        <v>18</v>
      </c>
      <c r="AD21" s="166">
        <v>0</v>
      </c>
      <c r="AE21" s="166">
        <v>0</v>
      </c>
      <c r="AF21" s="166">
        <v>35</v>
      </c>
      <c r="AG21" s="166">
        <v>23</v>
      </c>
      <c r="AH21" s="166">
        <v>103</v>
      </c>
      <c r="AI21" s="131" t="str">
        <f t="shared" si="1"/>
        <v>-</v>
      </c>
    </row>
    <row r="22" spans="1:35" x14ac:dyDescent="0.25">
      <c r="A22" s="160" t="s">
        <v>36</v>
      </c>
      <c r="B22" s="168">
        <v>720.89</v>
      </c>
      <c r="C22" s="25">
        <v>719.74</v>
      </c>
      <c r="D22" s="25">
        <v>949.12</v>
      </c>
      <c r="E22" s="25">
        <v>895.94</v>
      </c>
      <c r="F22" s="25">
        <v>899.13</v>
      </c>
      <c r="G22" s="25">
        <v>824.92</v>
      </c>
      <c r="H22" s="25">
        <v>776.81</v>
      </c>
      <c r="I22" s="25">
        <v>670.6</v>
      </c>
      <c r="J22" s="25">
        <v>759</v>
      </c>
      <c r="K22" s="25">
        <v>760.6</v>
      </c>
      <c r="L22" s="25">
        <v>771.1</v>
      </c>
      <c r="M22" s="25">
        <v>411.73</v>
      </c>
      <c r="N22" s="411">
        <v>654</v>
      </c>
      <c r="O22" s="25">
        <f>+VLOOKUP(A22,[3]V_VMT!$B$8:$E$24,4,FALSE)</f>
        <v>656</v>
      </c>
      <c r="P22" s="25">
        <v>793</v>
      </c>
      <c r="Q22" s="25">
        <v>803</v>
      </c>
      <c r="R22" s="166">
        <v>1290</v>
      </c>
      <c r="S22" s="166">
        <v>1069</v>
      </c>
      <c r="T22" s="166">
        <v>1465</v>
      </c>
      <c r="U22" s="166">
        <v>1474</v>
      </c>
      <c r="V22" s="166">
        <v>1291</v>
      </c>
      <c r="W22" s="166">
        <v>1224</v>
      </c>
      <c r="X22" s="166">
        <v>1234</v>
      </c>
      <c r="Y22" s="166">
        <v>1142</v>
      </c>
      <c r="Z22" s="167">
        <v>1439</v>
      </c>
      <c r="AA22" s="166">
        <v>1409</v>
      </c>
      <c r="AB22" s="166">
        <v>927</v>
      </c>
      <c r="AC22" s="166">
        <v>84</v>
      </c>
      <c r="AD22" s="166">
        <v>160</v>
      </c>
      <c r="AE22" s="166">
        <v>495</v>
      </c>
      <c r="AF22" s="166">
        <v>1134</v>
      </c>
      <c r="AG22" s="166">
        <v>989</v>
      </c>
      <c r="AH22" s="166">
        <v>1027</v>
      </c>
      <c r="AI22" s="131">
        <f t="shared" si="1"/>
        <v>-20.449264136328427</v>
      </c>
    </row>
    <row r="23" spans="1:35" x14ac:dyDescent="0.25">
      <c r="A23" s="118" t="s">
        <v>49</v>
      </c>
      <c r="B23" s="140">
        <v>51.2</v>
      </c>
      <c r="C23" s="40">
        <v>70.400000000000006</v>
      </c>
      <c r="D23" s="40">
        <v>181.6</v>
      </c>
      <c r="E23" s="40">
        <v>217.6</v>
      </c>
      <c r="F23" s="40">
        <v>181.5</v>
      </c>
      <c r="G23" s="40">
        <v>212.9</v>
      </c>
      <c r="H23" s="40">
        <v>191.3</v>
      </c>
      <c r="I23" s="40">
        <v>206.6</v>
      </c>
      <c r="J23" s="40">
        <v>78.25</v>
      </c>
      <c r="K23" s="40">
        <v>0</v>
      </c>
      <c r="L23" s="40">
        <v>0</v>
      </c>
      <c r="M23" s="40">
        <v>0</v>
      </c>
      <c r="N23" s="47">
        <v>1</v>
      </c>
      <c r="O23" s="40">
        <f>+VLOOKUP(A23,[3]V_VMT!$B$8:$E$24,4,FALSE)</f>
        <v>2</v>
      </c>
      <c r="P23" s="40">
        <v>0</v>
      </c>
      <c r="Q23" s="40">
        <v>3</v>
      </c>
      <c r="R23" s="40">
        <v>1</v>
      </c>
      <c r="S23" s="40">
        <v>0</v>
      </c>
      <c r="T23" s="40">
        <v>0</v>
      </c>
      <c r="U23" s="40">
        <v>0</v>
      </c>
      <c r="V23" s="40">
        <v>0</v>
      </c>
      <c r="W23" s="40">
        <v>0</v>
      </c>
      <c r="X23" s="40">
        <v>0</v>
      </c>
      <c r="Y23" s="40">
        <v>0</v>
      </c>
      <c r="Z23" s="168">
        <v>0</v>
      </c>
      <c r="AA23" s="40">
        <v>0</v>
      </c>
      <c r="AB23" s="40">
        <v>0</v>
      </c>
      <c r="AC23" s="40">
        <v>0</v>
      </c>
      <c r="AD23" s="40">
        <v>0</v>
      </c>
      <c r="AE23" s="40">
        <v>0</v>
      </c>
      <c r="AF23" s="40">
        <v>0</v>
      </c>
      <c r="AG23" s="40">
        <v>0</v>
      </c>
      <c r="AH23" s="40">
        <v>0</v>
      </c>
      <c r="AI23" s="131" t="str">
        <f t="shared" si="1"/>
        <v>-</v>
      </c>
    </row>
    <row r="24" spans="1:35" x14ac:dyDescent="0.25">
      <c r="A24" s="160" t="s">
        <v>56</v>
      </c>
      <c r="B24" s="168">
        <v>17.3</v>
      </c>
      <c r="C24" s="166">
        <v>0</v>
      </c>
      <c r="D24" s="166">
        <v>0</v>
      </c>
      <c r="E24" s="166">
        <v>0</v>
      </c>
      <c r="F24" s="166">
        <v>0</v>
      </c>
      <c r="G24" s="166">
        <v>0</v>
      </c>
      <c r="H24" s="166">
        <v>0</v>
      </c>
      <c r="I24" s="166">
        <v>0</v>
      </c>
      <c r="J24" s="166">
        <v>0</v>
      </c>
      <c r="K24" s="166">
        <v>0</v>
      </c>
      <c r="L24" s="166">
        <v>0</v>
      </c>
      <c r="M24" s="166">
        <v>0</v>
      </c>
      <c r="N24" s="412">
        <v>0</v>
      </c>
      <c r="O24" s="166">
        <v>0</v>
      </c>
      <c r="P24" s="166">
        <v>0</v>
      </c>
      <c r="Q24" s="166">
        <v>0</v>
      </c>
      <c r="R24" s="166">
        <v>0</v>
      </c>
      <c r="S24" s="166">
        <v>0</v>
      </c>
      <c r="T24" s="166">
        <v>0</v>
      </c>
      <c r="U24" s="166">
        <v>0</v>
      </c>
      <c r="V24" s="166">
        <v>0</v>
      </c>
      <c r="W24" s="166">
        <v>0</v>
      </c>
      <c r="X24" s="166">
        <v>0</v>
      </c>
      <c r="Y24" s="166">
        <v>0</v>
      </c>
      <c r="Z24" s="167">
        <v>0</v>
      </c>
      <c r="AA24" s="166">
        <v>0</v>
      </c>
      <c r="AB24" s="166">
        <v>0</v>
      </c>
      <c r="AC24" s="166">
        <v>0</v>
      </c>
      <c r="AD24" s="166">
        <v>0</v>
      </c>
      <c r="AE24" s="166">
        <v>0</v>
      </c>
      <c r="AF24" s="166">
        <v>0</v>
      </c>
      <c r="AG24" s="166">
        <v>0</v>
      </c>
      <c r="AH24" s="166">
        <v>0</v>
      </c>
      <c r="AI24" s="131" t="str">
        <f t="shared" si="1"/>
        <v>-</v>
      </c>
    </row>
    <row r="25" spans="1:35" x14ac:dyDescent="0.25">
      <c r="A25" s="161" t="s">
        <v>72</v>
      </c>
      <c r="B25" s="169">
        <v>2274.4899999999998</v>
      </c>
      <c r="C25" s="170">
        <v>2102.58</v>
      </c>
      <c r="D25" s="170">
        <v>2540.5500000000002</v>
      </c>
      <c r="E25" s="170">
        <v>2142.2199999999998</v>
      </c>
      <c r="F25" s="170">
        <v>2368.9499999999998</v>
      </c>
      <c r="G25" s="170">
        <v>2251.11</v>
      </c>
      <c r="H25" s="170">
        <v>2455.34</v>
      </c>
      <c r="I25" s="170">
        <v>2347.67</v>
      </c>
      <c r="J25" s="170">
        <v>2810.31</v>
      </c>
      <c r="K25" s="170">
        <v>2328.29</v>
      </c>
      <c r="L25" s="170">
        <v>1999.68</v>
      </c>
      <c r="M25" s="170">
        <v>2189.58</v>
      </c>
      <c r="N25" s="413">
        <v>1802</v>
      </c>
      <c r="O25" s="170">
        <f>+VLOOKUP(A25,[3]V_VMT!$B$8:$E$24,4,FALSE)</f>
        <v>1761</v>
      </c>
      <c r="P25" s="170">
        <v>1806</v>
      </c>
      <c r="Q25" s="170">
        <v>1925</v>
      </c>
      <c r="R25" s="170">
        <v>1799</v>
      </c>
      <c r="S25" s="170">
        <v>1825</v>
      </c>
      <c r="T25" s="170">
        <v>1600</v>
      </c>
      <c r="U25" s="170">
        <v>1800</v>
      </c>
      <c r="V25" s="170">
        <v>1470</v>
      </c>
      <c r="W25" s="170">
        <v>1369</v>
      </c>
      <c r="X25" s="170">
        <v>1208</v>
      </c>
      <c r="Y25" s="170">
        <v>1079</v>
      </c>
      <c r="Z25" s="169">
        <v>1014</v>
      </c>
      <c r="AA25" s="170">
        <v>1058</v>
      </c>
      <c r="AB25" s="170">
        <v>837</v>
      </c>
      <c r="AC25" s="170">
        <v>156</v>
      </c>
      <c r="AD25" s="170">
        <v>601</v>
      </c>
      <c r="AE25" s="170">
        <v>854</v>
      </c>
      <c r="AF25" s="170">
        <v>1387</v>
      </c>
      <c r="AG25" s="170">
        <v>1423</v>
      </c>
      <c r="AH25" s="170">
        <v>1441</v>
      </c>
      <c r="AI25" s="164">
        <f t="shared" si="1"/>
        <v>-1.9727891156462563</v>
      </c>
    </row>
    <row r="26" spans="1:35" x14ac:dyDescent="0.25">
      <c r="A26" s="2" t="s">
        <v>23</v>
      </c>
      <c r="AH26" s="239"/>
    </row>
    <row r="27" spans="1:35" x14ac:dyDescent="0.25">
      <c r="A27" s="598" t="s">
        <v>135</v>
      </c>
    </row>
    <row r="28" spans="1:35" x14ac:dyDescent="0.25">
      <c r="A28" s="598" t="s">
        <v>207</v>
      </c>
    </row>
    <row r="29" spans="1:35" x14ac:dyDescent="0.25">
      <c r="U29"/>
      <c r="V29"/>
      <c r="W29"/>
    </row>
    <row r="30" spans="1:35" x14ac:dyDescent="0.25">
      <c r="M30" s="234"/>
      <c r="U30"/>
      <c r="V30"/>
      <c r="W30"/>
    </row>
    <row r="31" spans="1:35" x14ac:dyDescent="0.25">
      <c r="U31"/>
      <c r="V31"/>
      <c r="W31"/>
    </row>
    <row r="32" spans="1:35" x14ac:dyDescent="0.25">
      <c r="U32"/>
      <c r="V32"/>
      <c r="W32"/>
      <c r="AB32"/>
      <c r="AC32"/>
      <c r="AD32"/>
    </row>
    <row r="33" spans="8:30" x14ac:dyDescent="0.25">
      <c r="U33"/>
      <c r="V33"/>
      <c r="W33"/>
      <c r="AB33"/>
      <c r="AC33"/>
      <c r="AD33"/>
    </row>
    <row r="34" spans="8:30" x14ac:dyDescent="0.25">
      <c r="U34"/>
      <c r="V34"/>
      <c r="W34"/>
      <c r="AB34"/>
      <c r="AC34"/>
      <c r="AD34"/>
    </row>
    <row r="35" spans="8:30" x14ac:dyDescent="0.25">
      <c r="U35"/>
      <c r="V35"/>
      <c r="W35"/>
      <c r="AB35"/>
      <c r="AC35"/>
      <c r="AD35"/>
    </row>
    <row r="36" spans="8:30" x14ac:dyDescent="0.25">
      <c r="H36" s="349" t="s">
        <v>208</v>
      </c>
      <c r="U36"/>
      <c r="V36"/>
      <c r="W36"/>
      <c r="AB36"/>
      <c r="AC36"/>
      <c r="AD36"/>
    </row>
    <row r="37" spans="8:30" x14ac:dyDescent="0.25">
      <c r="U37"/>
      <c r="V37"/>
      <c r="W37"/>
      <c r="AB37"/>
      <c r="AC37"/>
      <c r="AD37"/>
    </row>
    <row r="38" spans="8:30" x14ac:dyDescent="0.25">
      <c r="U38"/>
      <c r="V38"/>
      <c r="W38"/>
      <c r="AB38"/>
      <c r="AC38"/>
      <c r="AD38"/>
    </row>
    <row r="39" spans="8:30" x14ac:dyDescent="0.25">
      <c r="U39"/>
      <c r="V39"/>
      <c r="W39"/>
      <c r="AB39"/>
      <c r="AC39"/>
      <c r="AD39"/>
    </row>
    <row r="40" spans="8:30" x14ac:dyDescent="0.25">
      <c r="U40"/>
      <c r="V40"/>
      <c r="W40"/>
      <c r="AB40"/>
      <c r="AC40"/>
      <c r="AD40"/>
    </row>
    <row r="41" spans="8:30" x14ac:dyDescent="0.25">
      <c r="U41"/>
      <c r="V41"/>
      <c r="W41"/>
      <c r="AB41"/>
      <c r="AC41"/>
      <c r="AD41"/>
    </row>
    <row r="42" spans="8:30" x14ac:dyDescent="0.25">
      <c r="U42"/>
      <c r="V42"/>
      <c r="W42"/>
      <c r="AB42"/>
      <c r="AC42"/>
      <c r="AD42"/>
    </row>
    <row r="43" spans="8:30" x14ac:dyDescent="0.25">
      <c r="U43"/>
      <c r="V43"/>
      <c r="W43"/>
      <c r="AB43"/>
      <c r="AC43"/>
      <c r="AD43"/>
    </row>
    <row r="44" spans="8:30" x14ac:dyDescent="0.25">
      <c r="U44"/>
      <c r="V44"/>
      <c r="W44"/>
      <c r="AB44"/>
      <c r="AC44"/>
      <c r="AD44"/>
    </row>
    <row r="45" spans="8:30" x14ac:dyDescent="0.25">
      <c r="U45"/>
      <c r="V45"/>
      <c r="W45"/>
      <c r="AB45"/>
      <c r="AC45"/>
      <c r="AD45"/>
    </row>
    <row r="46" spans="8:30" x14ac:dyDescent="0.25">
      <c r="U46"/>
      <c r="V46"/>
      <c r="W46"/>
      <c r="AB46"/>
      <c r="AC46"/>
      <c r="AD46"/>
    </row>
    <row r="47" spans="8:30" x14ac:dyDescent="0.25">
      <c r="U47"/>
      <c r="V47"/>
      <c r="W47"/>
      <c r="AB47"/>
      <c r="AC47"/>
      <c r="AD47"/>
    </row>
    <row r="48" spans="8:30" x14ac:dyDescent="0.25">
      <c r="U48"/>
      <c r="V48"/>
      <c r="W48"/>
      <c r="AB48"/>
      <c r="AC48"/>
      <c r="AD48"/>
    </row>
    <row r="49" spans="28:30" x14ac:dyDescent="0.25">
      <c r="AB49"/>
      <c r="AC49"/>
      <c r="AD49"/>
    </row>
    <row r="50" spans="28:30" x14ac:dyDescent="0.25">
      <c r="AB50"/>
      <c r="AC50"/>
      <c r="AD50"/>
    </row>
    <row r="51" spans="28:30" x14ac:dyDescent="0.25">
      <c r="AB51"/>
      <c r="AC51"/>
      <c r="AD51"/>
    </row>
    <row r="52" spans="28:30" x14ac:dyDescent="0.25">
      <c r="AB52"/>
      <c r="AC52"/>
      <c r="AD52"/>
    </row>
    <row r="53" spans="28:30" x14ac:dyDescent="0.25">
      <c r="AB53"/>
      <c r="AC53"/>
      <c r="AD53"/>
    </row>
    <row r="54" spans="28:30" x14ac:dyDescent="0.25">
      <c r="AB54"/>
      <c r="AC54"/>
      <c r="AD54"/>
    </row>
    <row r="55" spans="28:30" x14ac:dyDescent="0.25">
      <c r="AB55"/>
      <c r="AC55"/>
      <c r="AD55"/>
    </row>
    <row r="56" spans="28:30" x14ac:dyDescent="0.25">
      <c r="AB56"/>
      <c r="AC56"/>
      <c r="AD56"/>
    </row>
  </sheetData>
  <sortState ref="AB35:AD51">
    <sortCondition descending="1" ref="AD34"/>
  </sortState>
  <mergeCells count="4">
    <mergeCell ref="Z6:AI6"/>
    <mergeCell ref="N6:Y6"/>
    <mergeCell ref="B6:M6"/>
    <mergeCell ref="A6:A7"/>
  </mergeCells>
  <phoneticPr fontId="19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"/>
  <sheetViews>
    <sheetView showGridLines="0" zoomScale="85" zoomScaleNormal="85" workbookViewId="0">
      <pane xSplit="1" ySplit="7" topLeftCell="Z8" activePane="bottomRight" state="frozen"/>
      <selection activeCell="E38" sqref="E38"/>
      <selection pane="topRight" activeCell="E38" sqref="E38"/>
      <selection pane="bottomLeft" activeCell="E38" sqref="E38"/>
      <selection pane="bottomRight" activeCell="AK14" sqref="AK14"/>
    </sheetView>
  </sheetViews>
  <sheetFormatPr baseColWidth="10" defaultColWidth="9.140625" defaultRowHeight="15" x14ac:dyDescent="0.25"/>
  <cols>
    <col min="1" max="1" width="42" customWidth="1"/>
    <col min="2" max="2" width="7.85546875" customWidth="1"/>
    <col min="3" max="3" width="7" bestFit="1" customWidth="1"/>
    <col min="4" max="4" width="7" style="349" bestFit="1" customWidth="1"/>
    <col min="5" max="12" width="7.28515625" style="349" customWidth="1"/>
    <col min="13" max="13" width="7.7109375" style="349" bestFit="1" customWidth="1"/>
    <col min="14" max="30" width="9.7109375" style="349" customWidth="1"/>
    <col min="31" max="32" width="11.28515625" style="349" bestFit="1" customWidth="1"/>
    <col min="33" max="33" width="11.28515625" style="580" customWidth="1"/>
    <col min="34" max="34" width="11.28515625" style="588" customWidth="1"/>
    <col min="35" max="35" width="12.140625" customWidth="1"/>
  </cols>
  <sheetData>
    <row r="1" spans="1:35" x14ac:dyDescent="0.25">
      <c r="A1" s="198" t="s">
        <v>198</v>
      </c>
    </row>
    <row r="2" spans="1:35" x14ac:dyDescent="0.25">
      <c r="A2" s="36"/>
    </row>
    <row r="3" spans="1:35" x14ac:dyDescent="0.25">
      <c r="A3" s="38" t="s">
        <v>230</v>
      </c>
    </row>
    <row r="4" spans="1:35" x14ac:dyDescent="0.25">
      <c r="A4" s="37" t="s">
        <v>242</v>
      </c>
    </row>
    <row r="5" spans="1:35" x14ac:dyDescent="0.25">
      <c r="A5" s="37" t="s">
        <v>210</v>
      </c>
      <c r="M5" s="234"/>
    </row>
    <row r="6" spans="1:35" x14ac:dyDescent="0.25">
      <c r="A6" s="602" t="s">
        <v>0</v>
      </c>
      <c r="B6" s="600">
        <v>2018</v>
      </c>
      <c r="C6" s="601"/>
      <c r="D6" s="601"/>
      <c r="E6" s="601"/>
      <c r="F6" s="601"/>
      <c r="G6" s="601"/>
      <c r="H6" s="601"/>
      <c r="I6" s="601"/>
      <c r="J6" s="601"/>
      <c r="K6" s="601"/>
      <c r="L6" s="601"/>
      <c r="M6" s="601"/>
      <c r="N6" s="600">
        <v>2019</v>
      </c>
      <c r="O6" s="601"/>
      <c r="P6" s="601"/>
      <c r="Q6" s="601"/>
      <c r="R6" s="601"/>
      <c r="S6" s="601"/>
      <c r="T6" s="601"/>
      <c r="U6" s="601"/>
      <c r="V6" s="601"/>
      <c r="W6" s="601"/>
      <c r="X6" s="601"/>
      <c r="Y6" s="601"/>
      <c r="Z6" s="600">
        <v>2020</v>
      </c>
      <c r="AA6" s="601"/>
      <c r="AB6" s="601"/>
      <c r="AC6" s="601"/>
      <c r="AD6" s="601"/>
      <c r="AE6" s="601"/>
      <c r="AF6" s="601"/>
      <c r="AG6" s="601"/>
      <c r="AH6" s="601"/>
      <c r="AI6" s="646"/>
    </row>
    <row r="7" spans="1:35" ht="25.5" x14ac:dyDescent="0.25">
      <c r="A7" s="603"/>
      <c r="B7" s="535" t="s">
        <v>1</v>
      </c>
      <c r="C7" s="535" t="s">
        <v>2</v>
      </c>
      <c r="D7" s="535" t="s">
        <v>3</v>
      </c>
      <c r="E7" s="535" t="s">
        <v>4</v>
      </c>
      <c r="F7" s="535" t="s">
        <v>5</v>
      </c>
      <c r="G7" s="535" t="s">
        <v>6</v>
      </c>
      <c r="H7" s="535" t="s">
        <v>7</v>
      </c>
      <c r="I7" s="535" t="s">
        <v>8</v>
      </c>
      <c r="J7" s="535" t="s">
        <v>9</v>
      </c>
      <c r="K7" s="535" t="s">
        <v>10</v>
      </c>
      <c r="L7" s="535" t="s">
        <v>11</v>
      </c>
      <c r="M7" s="535" t="s">
        <v>12</v>
      </c>
      <c r="N7" s="536" t="s">
        <v>1</v>
      </c>
      <c r="O7" s="536" t="s">
        <v>2</v>
      </c>
      <c r="P7" s="536" t="s">
        <v>3</v>
      </c>
      <c r="Q7" s="536" t="s">
        <v>4</v>
      </c>
      <c r="R7" s="536" t="s">
        <v>5</v>
      </c>
      <c r="S7" s="536" t="s">
        <v>6</v>
      </c>
      <c r="T7" s="536" t="s">
        <v>7</v>
      </c>
      <c r="U7" s="536" t="s">
        <v>8</v>
      </c>
      <c r="V7" s="536" t="s">
        <v>9</v>
      </c>
      <c r="W7" s="536" t="s">
        <v>10</v>
      </c>
      <c r="X7" s="536" t="s">
        <v>11</v>
      </c>
      <c r="Y7" s="552" t="s">
        <v>12</v>
      </c>
      <c r="Z7" s="595" t="s">
        <v>1</v>
      </c>
      <c r="AA7" s="595" t="s">
        <v>2</v>
      </c>
      <c r="AB7" s="595" t="s">
        <v>3</v>
      </c>
      <c r="AC7" s="595" t="s">
        <v>4</v>
      </c>
      <c r="AD7" s="595" t="s">
        <v>5</v>
      </c>
      <c r="AE7" s="595" t="s">
        <v>6</v>
      </c>
      <c r="AF7" s="595" t="s">
        <v>7</v>
      </c>
      <c r="AG7" s="595" t="s">
        <v>8</v>
      </c>
      <c r="AH7" s="595" t="s">
        <v>9</v>
      </c>
      <c r="AI7" s="595" t="s">
        <v>280</v>
      </c>
    </row>
    <row r="8" spans="1:35" x14ac:dyDescent="0.25">
      <c r="A8" s="184" t="s">
        <v>13</v>
      </c>
      <c r="B8" s="152">
        <f t="shared" ref="B8:M8" si="0">+B9+B20</f>
        <v>783.80816761311121</v>
      </c>
      <c r="C8" s="6">
        <f t="shared" si="0"/>
        <v>196.10736724890512</v>
      </c>
      <c r="D8" s="6">
        <f t="shared" si="0"/>
        <v>165.57079811737668</v>
      </c>
      <c r="E8" s="6">
        <f t="shared" si="0"/>
        <v>1228.9544239094218</v>
      </c>
      <c r="F8" s="6">
        <f t="shared" si="0"/>
        <v>1771.3819262594234</v>
      </c>
      <c r="G8" s="6">
        <f t="shared" si="0"/>
        <v>685.79595357687276</v>
      </c>
      <c r="H8" s="6">
        <f t="shared" si="0"/>
        <v>140.52315861432066</v>
      </c>
      <c r="I8" s="6">
        <f t="shared" si="0"/>
        <v>83.840691832539065</v>
      </c>
      <c r="J8" s="6">
        <f t="shared" si="0"/>
        <v>65.13592506058562</v>
      </c>
      <c r="K8" s="6">
        <f t="shared" si="0"/>
        <v>103.78077891818199</v>
      </c>
      <c r="L8" s="6">
        <f t="shared" si="0"/>
        <v>962.5311274951473</v>
      </c>
      <c r="M8" s="6">
        <f t="shared" si="0"/>
        <v>1111.9330642501445</v>
      </c>
      <c r="N8" s="152">
        <f t="shared" ref="N8:T8" si="1">+N9+N20</f>
        <v>439.19000000000005</v>
      </c>
      <c r="O8" s="6">
        <f t="shared" si="1"/>
        <v>199.28</v>
      </c>
      <c r="P8" s="6">
        <f t="shared" si="1"/>
        <v>150.19</v>
      </c>
      <c r="Q8" s="6">
        <f t="shared" si="1"/>
        <v>213.07999999999998</v>
      </c>
      <c r="R8" s="6">
        <f t="shared" si="1"/>
        <v>1144.5899999999999</v>
      </c>
      <c r="S8" s="6">
        <f t="shared" si="1"/>
        <v>803.69999999999993</v>
      </c>
      <c r="T8" s="6">
        <f t="shared" si="1"/>
        <v>319.3</v>
      </c>
      <c r="U8" s="6">
        <f t="shared" ref="U8:AD8" si="2">+U9+U20</f>
        <v>116.11</v>
      </c>
      <c r="V8" s="6">
        <f t="shared" si="2"/>
        <v>86.22999999999999</v>
      </c>
      <c r="W8" s="6">
        <f t="shared" si="2"/>
        <v>105.6</v>
      </c>
      <c r="X8" s="6">
        <f t="shared" si="2"/>
        <v>791.83</v>
      </c>
      <c r="Y8" s="6">
        <f t="shared" si="2"/>
        <v>381.24</v>
      </c>
      <c r="Z8" s="556">
        <f t="shared" si="2"/>
        <v>114.61000000000001</v>
      </c>
      <c r="AA8" s="557">
        <f t="shared" si="2"/>
        <v>153.36000000000001</v>
      </c>
      <c r="AB8" s="557">
        <f t="shared" si="2"/>
        <v>74.56</v>
      </c>
      <c r="AC8" s="557">
        <f t="shared" si="2"/>
        <v>33.129999999999995</v>
      </c>
      <c r="AD8" s="557">
        <f t="shared" si="2"/>
        <v>593.16</v>
      </c>
      <c r="AE8" s="557">
        <v>1408.22</v>
      </c>
      <c r="AF8" s="557">
        <v>619.63</v>
      </c>
      <c r="AG8" s="557">
        <v>117.28000000000002</v>
      </c>
      <c r="AH8" s="662">
        <v>156.4</v>
      </c>
      <c r="AI8" s="663">
        <f>+IFERROR((AH8/V8-1)*100,"-")</f>
        <v>81.375391395106149</v>
      </c>
    </row>
    <row r="9" spans="1:35" x14ac:dyDescent="0.25">
      <c r="A9" s="217" t="s">
        <v>233</v>
      </c>
      <c r="B9" s="216">
        <f t="shared" ref="B9:M9" si="3">+B10+B11+B14+B17</f>
        <v>95.400689613111183</v>
      </c>
      <c r="C9" s="34">
        <f t="shared" si="3"/>
        <v>119.15254124890512</v>
      </c>
      <c r="D9" s="34">
        <f t="shared" si="3"/>
        <v>142.45958361737669</v>
      </c>
      <c r="E9" s="34">
        <f t="shared" si="3"/>
        <v>132.82134990942168</v>
      </c>
      <c r="F9" s="34">
        <f t="shared" si="3"/>
        <v>124.87408225942343</v>
      </c>
      <c r="G9" s="34">
        <f t="shared" si="3"/>
        <v>118.4935015768728</v>
      </c>
      <c r="H9" s="34">
        <f t="shared" si="3"/>
        <v>78.31275411432064</v>
      </c>
      <c r="I9" s="34">
        <f t="shared" si="3"/>
        <v>81.68772683253907</v>
      </c>
      <c r="J9" s="34">
        <f t="shared" si="3"/>
        <v>64.328923060585623</v>
      </c>
      <c r="K9" s="34">
        <f t="shared" si="3"/>
        <v>97.163532918182</v>
      </c>
      <c r="L9" s="34">
        <f t="shared" si="3"/>
        <v>94.359944895147436</v>
      </c>
      <c r="M9" s="34">
        <f t="shared" si="3"/>
        <v>76.9824542501444</v>
      </c>
      <c r="N9" s="216">
        <f t="shared" ref="N9:T9" si="4">+N10+N11+N14+N17</f>
        <v>137.34</v>
      </c>
      <c r="O9" s="34">
        <f t="shared" si="4"/>
        <v>166.38</v>
      </c>
      <c r="P9" s="34">
        <f t="shared" si="4"/>
        <v>150.19</v>
      </c>
      <c r="Q9" s="34">
        <f t="shared" si="4"/>
        <v>102.12</v>
      </c>
      <c r="R9" s="34">
        <f t="shared" si="4"/>
        <v>95.320000000000007</v>
      </c>
      <c r="S9" s="34">
        <f t="shared" si="4"/>
        <v>124.54999999999998</v>
      </c>
      <c r="T9" s="34">
        <f t="shared" si="4"/>
        <v>119.25</v>
      </c>
      <c r="U9" s="34">
        <f t="shared" ref="U9:AD9" si="5">+U10+U11+U14+U17</f>
        <v>112.6</v>
      </c>
      <c r="V9" s="34">
        <f t="shared" si="5"/>
        <v>86.16</v>
      </c>
      <c r="W9" s="34">
        <f t="shared" si="5"/>
        <v>103.5</v>
      </c>
      <c r="X9" s="34">
        <f t="shared" si="5"/>
        <v>89.99</v>
      </c>
      <c r="Y9" s="34">
        <f t="shared" si="5"/>
        <v>83.669999999999987</v>
      </c>
      <c r="Z9" s="558">
        <f t="shared" si="5"/>
        <v>109.39000000000001</v>
      </c>
      <c r="AA9" s="559">
        <f t="shared" si="5"/>
        <v>153.36000000000001</v>
      </c>
      <c r="AB9" s="559">
        <f t="shared" si="5"/>
        <v>74.56</v>
      </c>
      <c r="AC9" s="559">
        <f t="shared" si="5"/>
        <v>33.129999999999995</v>
      </c>
      <c r="AD9" s="559">
        <f t="shared" si="5"/>
        <v>40.150000000000006</v>
      </c>
      <c r="AE9" s="559">
        <v>77.52000000000001</v>
      </c>
      <c r="AF9" s="559">
        <v>129.81</v>
      </c>
      <c r="AG9" s="559">
        <v>117.02000000000001</v>
      </c>
      <c r="AH9" s="559">
        <v>156.4</v>
      </c>
      <c r="AI9" s="215">
        <f t="shared" ref="AI9:AI22" si="6">+IFERROR((AH9/V9-1)*100,"-")</f>
        <v>81.52274837511608</v>
      </c>
    </row>
    <row r="10" spans="1:35" x14ac:dyDescent="0.25">
      <c r="A10" s="118" t="s">
        <v>15</v>
      </c>
      <c r="B10" s="154">
        <v>9.5600029999999983</v>
      </c>
      <c r="C10" s="24">
        <v>10.661490799999997</v>
      </c>
      <c r="D10" s="24">
        <v>17.036366610000002</v>
      </c>
      <c r="E10" s="24">
        <v>13.236632440000003</v>
      </c>
      <c r="F10" s="24">
        <v>11.572783520000002</v>
      </c>
      <c r="G10" s="24">
        <v>5.6419020999999994</v>
      </c>
      <c r="H10" s="24">
        <v>4.43478102</v>
      </c>
      <c r="I10" s="24">
        <v>10.900309119999999</v>
      </c>
      <c r="J10" s="24">
        <v>8.211485579999998</v>
      </c>
      <c r="K10" s="24">
        <v>16.094690380000003</v>
      </c>
      <c r="L10" s="24">
        <v>17.356304820000002</v>
      </c>
      <c r="M10" s="24">
        <v>9.8095205600000011</v>
      </c>
      <c r="N10" s="154">
        <v>14.74</v>
      </c>
      <c r="O10" s="24">
        <v>21.01</v>
      </c>
      <c r="P10" s="24">
        <v>21.44</v>
      </c>
      <c r="Q10" s="24">
        <v>11.61</v>
      </c>
      <c r="R10" s="24">
        <v>11.25</v>
      </c>
      <c r="S10" s="24">
        <v>14.22</v>
      </c>
      <c r="T10" s="24">
        <v>12.24</v>
      </c>
      <c r="U10" s="24">
        <v>12.83</v>
      </c>
      <c r="V10" s="24">
        <v>6.08</v>
      </c>
      <c r="W10" s="24">
        <v>12.73</v>
      </c>
      <c r="X10" s="24">
        <v>13.52</v>
      </c>
      <c r="Y10" s="24">
        <v>10.16</v>
      </c>
      <c r="Z10" s="560">
        <v>10.65</v>
      </c>
      <c r="AA10" s="513">
        <v>21.76</v>
      </c>
      <c r="AB10" s="513">
        <v>9.42</v>
      </c>
      <c r="AC10" s="513">
        <v>5.18</v>
      </c>
      <c r="AD10" s="513">
        <v>5.0999999999999996</v>
      </c>
      <c r="AE10" s="513">
        <v>9.6199999999999992</v>
      </c>
      <c r="AF10" s="513">
        <v>9.6300000000000008</v>
      </c>
      <c r="AG10" s="513">
        <v>9.56</v>
      </c>
      <c r="AH10" s="513">
        <v>13.79</v>
      </c>
      <c r="AI10" s="148">
        <f t="shared" si="6"/>
        <v>126.80921052631575</v>
      </c>
    </row>
    <row r="11" spans="1:35" x14ac:dyDescent="0.25">
      <c r="A11" s="118" t="s">
        <v>16</v>
      </c>
      <c r="B11" s="154">
        <f t="shared" ref="B11:L11" si="7">SUM(B12:B13)</f>
        <v>35.248071240230111</v>
      </c>
      <c r="C11" s="24">
        <f t="shared" si="7"/>
        <v>60.650722011273082</v>
      </c>
      <c r="D11" s="24">
        <f t="shared" si="7"/>
        <v>73.908490082740968</v>
      </c>
      <c r="E11" s="24">
        <f t="shared" si="7"/>
        <v>73.491582377962999</v>
      </c>
      <c r="F11" s="24">
        <f t="shared" si="7"/>
        <v>69.836159770999203</v>
      </c>
      <c r="G11" s="24">
        <f t="shared" si="7"/>
        <v>73.506488515939566</v>
      </c>
      <c r="H11" s="24">
        <f t="shared" si="7"/>
        <v>33.566797615410003</v>
      </c>
      <c r="I11" s="24">
        <f t="shared" si="7"/>
        <v>33.721929609250928</v>
      </c>
      <c r="J11" s="24">
        <f t="shared" si="7"/>
        <v>20.63377101327994</v>
      </c>
      <c r="K11" s="24">
        <f t="shared" si="7"/>
        <v>40.137875615627728</v>
      </c>
      <c r="L11" s="24">
        <f t="shared" si="7"/>
        <v>36.226448614883637</v>
      </c>
      <c r="M11" s="24">
        <f t="shared" ref="M11:U11" si="8">SUM(M12:M13)</f>
        <v>24.78858534669083</v>
      </c>
      <c r="N11" s="154">
        <f t="shared" si="8"/>
        <v>83.58</v>
      </c>
      <c r="O11" s="24">
        <f t="shared" si="8"/>
        <v>108.07</v>
      </c>
      <c r="P11" s="24">
        <f t="shared" si="8"/>
        <v>89.51</v>
      </c>
      <c r="Q11" s="24">
        <f t="shared" si="8"/>
        <v>52.88</v>
      </c>
      <c r="R11" s="24">
        <f t="shared" si="8"/>
        <v>44.760000000000005</v>
      </c>
      <c r="S11" s="24">
        <f t="shared" si="8"/>
        <v>71.47999999999999</v>
      </c>
      <c r="T11" s="24">
        <f t="shared" si="8"/>
        <v>68.300000000000011</v>
      </c>
      <c r="U11" s="24">
        <f t="shared" si="8"/>
        <v>59.09</v>
      </c>
      <c r="V11" s="24">
        <v>46.02</v>
      </c>
      <c r="W11" s="24">
        <f t="shared" ref="W11:AD11" si="9">SUM(W12:W13)</f>
        <v>49.35</v>
      </c>
      <c r="X11" s="24">
        <f t="shared" si="9"/>
        <v>36.049999999999997</v>
      </c>
      <c r="Y11" s="24">
        <f t="shared" si="9"/>
        <v>33.58</v>
      </c>
      <c r="Z11" s="560">
        <f t="shared" si="9"/>
        <v>54.620000000000005</v>
      </c>
      <c r="AA11" s="513">
        <f t="shared" si="9"/>
        <v>79.03</v>
      </c>
      <c r="AB11" s="513">
        <f t="shared" si="9"/>
        <v>23.32</v>
      </c>
      <c r="AC11" s="513">
        <f t="shared" si="9"/>
        <v>12.059999999999999</v>
      </c>
      <c r="AD11" s="513">
        <f t="shared" si="9"/>
        <v>12.16</v>
      </c>
      <c r="AE11" s="513">
        <v>42.06</v>
      </c>
      <c r="AF11" s="513">
        <v>87.36</v>
      </c>
      <c r="AG11" s="513">
        <v>72.25</v>
      </c>
      <c r="AH11" s="513">
        <v>103.43</v>
      </c>
      <c r="AI11" s="148">
        <f t="shared" si="6"/>
        <v>124.75010864841374</v>
      </c>
    </row>
    <row r="12" spans="1:35" x14ac:dyDescent="0.25">
      <c r="A12" s="119" t="s">
        <v>17</v>
      </c>
      <c r="B12" s="154">
        <v>34.854904230230112</v>
      </c>
      <c r="C12" s="24">
        <v>60.278822421273084</v>
      </c>
      <c r="D12" s="24">
        <v>73.536377802740972</v>
      </c>
      <c r="E12" s="24">
        <v>73.077521087962992</v>
      </c>
      <c r="F12" s="24">
        <v>69.279749260999196</v>
      </c>
      <c r="G12" s="24">
        <v>72.975116295939571</v>
      </c>
      <c r="H12" s="24">
        <v>33.121641485410002</v>
      </c>
      <c r="I12" s="24">
        <v>33.215409789250927</v>
      </c>
      <c r="J12" s="24">
        <v>20.191056933279942</v>
      </c>
      <c r="K12" s="24">
        <v>39.582128581627728</v>
      </c>
      <c r="L12" s="24">
        <v>35.43135032651417</v>
      </c>
      <c r="M12" s="24">
        <v>24.105256506690829</v>
      </c>
      <c r="N12" s="154">
        <v>83.26</v>
      </c>
      <c r="O12" s="24">
        <v>107.27</v>
      </c>
      <c r="P12" s="24">
        <v>88.56</v>
      </c>
      <c r="Q12" s="24">
        <v>51.85</v>
      </c>
      <c r="R12" s="24">
        <v>43.56</v>
      </c>
      <c r="S12" s="24">
        <v>70.27</v>
      </c>
      <c r="T12" s="24">
        <v>67.260000000000005</v>
      </c>
      <c r="U12" s="24">
        <v>57.77</v>
      </c>
      <c r="V12" s="24">
        <v>44.6</v>
      </c>
      <c r="W12" s="24">
        <v>48.1</v>
      </c>
      <c r="X12" s="24">
        <v>34.75</v>
      </c>
      <c r="Y12" s="24">
        <v>32.15</v>
      </c>
      <c r="Z12" s="154">
        <v>52.78</v>
      </c>
      <c r="AA12" s="24">
        <v>77.19</v>
      </c>
      <c r="AB12" s="24">
        <v>21.61</v>
      </c>
      <c r="AC12" s="24">
        <v>10.18</v>
      </c>
      <c r="AD12" s="24">
        <v>10.61</v>
      </c>
      <c r="AE12" s="24">
        <v>40.39</v>
      </c>
      <c r="AF12" s="24">
        <v>85.54</v>
      </c>
      <c r="AG12" s="24">
        <v>70.599999999999994</v>
      </c>
      <c r="AH12" s="513">
        <v>101.67</v>
      </c>
      <c r="AI12" s="148">
        <f t="shared" si="6"/>
        <v>127.95964125560539</v>
      </c>
    </row>
    <row r="13" spans="1:35" x14ac:dyDescent="0.25">
      <c r="A13" s="119" t="s">
        <v>18</v>
      </c>
      <c r="B13" s="154">
        <v>0.39316700999999998</v>
      </c>
      <c r="C13" s="24">
        <v>0.37189959</v>
      </c>
      <c r="D13" s="24">
        <v>0.37211227999999996</v>
      </c>
      <c r="E13" s="24">
        <v>0.41406128999999997</v>
      </c>
      <c r="F13" s="24">
        <v>0.55641050999999997</v>
      </c>
      <c r="G13" s="24">
        <v>0.53137221999999995</v>
      </c>
      <c r="H13" s="24">
        <v>0.44515612999999998</v>
      </c>
      <c r="I13" s="24">
        <v>0.50651981999999995</v>
      </c>
      <c r="J13" s="24">
        <v>0.44271408000000001</v>
      </c>
      <c r="K13" s="24">
        <v>0.55574703400000003</v>
      </c>
      <c r="L13" s="24">
        <v>0.79509828836946594</v>
      </c>
      <c r="M13" s="24">
        <v>0.68332884000000005</v>
      </c>
      <c r="N13" s="154">
        <v>0.32</v>
      </c>
      <c r="O13" s="24">
        <v>0.8</v>
      </c>
      <c r="P13" s="24">
        <v>0.95</v>
      </c>
      <c r="Q13" s="24">
        <v>1.03</v>
      </c>
      <c r="R13" s="24">
        <v>1.2</v>
      </c>
      <c r="S13" s="24">
        <v>1.21</v>
      </c>
      <c r="T13" s="24">
        <v>1.04</v>
      </c>
      <c r="U13" s="24">
        <v>1.32</v>
      </c>
      <c r="V13" s="24">
        <v>1.42</v>
      </c>
      <c r="W13" s="24">
        <v>1.25</v>
      </c>
      <c r="X13" s="24">
        <v>1.3</v>
      </c>
      <c r="Y13" s="24">
        <v>1.43</v>
      </c>
      <c r="Z13" s="154">
        <v>1.84</v>
      </c>
      <c r="AA13" s="24">
        <v>1.84</v>
      </c>
      <c r="AB13" s="24">
        <v>1.71</v>
      </c>
      <c r="AC13" s="24">
        <v>1.88</v>
      </c>
      <c r="AD13" s="24">
        <v>1.55</v>
      </c>
      <c r="AE13" s="24">
        <v>1.67</v>
      </c>
      <c r="AF13" s="24">
        <v>1.82</v>
      </c>
      <c r="AG13" s="24">
        <v>1.65</v>
      </c>
      <c r="AH13" s="513">
        <v>1.76</v>
      </c>
      <c r="AI13" s="148">
        <f t="shared" si="6"/>
        <v>23.943661971830998</v>
      </c>
    </row>
    <row r="14" spans="1:35" x14ac:dyDescent="0.25">
      <c r="A14" s="118" t="s">
        <v>19</v>
      </c>
      <c r="B14" s="154">
        <f t="shared" ref="B14:U14" si="10">+B15+B16</f>
        <v>6.1140071668149822</v>
      </c>
      <c r="C14" s="24">
        <f t="shared" si="10"/>
        <v>4.2606406361948288</v>
      </c>
      <c r="D14" s="24">
        <f t="shared" si="10"/>
        <v>7.1479184520910586</v>
      </c>
      <c r="E14" s="24">
        <f t="shared" si="10"/>
        <v>6.000639315028323</v>
      </c>
      <c r="F14" s="24">
        <f t="shared" si="10"/>
        <v>6.0276005877296281</v>
      </c>
      <c r="G14" s="24">
        <f t="shared" si="10"/>
        <v>5.7996586964668531</v>
      </c>
      <c r="H14" s="24">
        <f t="shared" si="10"/>
        <v>5.6842018614389467</v>
      </c>
      <c r="I14" s="24">
        <f t="shared" si="10"/>
        <v>5.9770189840721333</v>
      </c>
      <c r="J14" s="24">
        <f t="shared" si="10"/>
        <v>5.6316613000820217</v>
      </c>
      <c r="K14" s="24">
        <f t="shared" si="10"/>
        <v>4.877001677455568</v>
      </c>
      <c r="L14" s="24">
        <f t="shared" si="10"/>
        <v>4.8393121705050195</v>
      </c>
      <c r="M14" s="24">
        <f t="shared" si="10"/>
        <v>3.8609037521206382</v>
      </c>
      <c r="N14" s="154">
        <f t="shared" si="10"/>
        <v>2.9299999999999997</v>
      </c>
      <c r="O14" s="24">
        <f t="shared" si="10"/>
        <v>2.0300000000000002</v>
      </c>
      <c r="P14" s="24">
        <f t="shared" si="10"/>
        <v>1.8599999999999999</v>
      </c>
      <c r="Q14" s="24">
        <f t="shared" si="10"/>
        <v>2.67</v>
      </c>
      <c r="R14" s="24">
        <f t="shared" si="10"/>
        <v>2.36</v>
      </c>
      <c r="S14" s="24">
        <f t="shared" si="10"/>
        <v>2.61</v>
      </c>
      <c r="T14" s="24">
        <f t="shared" si="10"/>
        <v>2.36</v>
      </c>
      <c r="U14" s="24">
        <f t="shared" si="10"/>
        <v>2.75</v>
      </c>
      <c r="V14" s="24">
        <v>2.71</v>
      </c>
      <c r="W14" s="24">
        <f t="shared" ref="W14:AD14" si="11">+W15+W16</f>
        <v>3.8</v>
      </c>
      <c r="X14" s="24">
        <f t="shared" si="11"/>
        <v>2.9899999999999998</v>
      </c>
      <c r="Y14" s="24">
        <f t="shared" si="11"/>
        <v>2.73</v>
      </c>
      <c r="Z14" s="154">
        <f t="shared" si="11"/>
        <v>3.02</v>
      </c>
      <c r="AA14" s="24">
        <f t="shared" si="11"/>
        <v>5.58</v>
      </c>
      <c r="AB14" s="24">
        <f t="shared" si="11"/>
        <v>2.89</v>
      </c>
      <c r="AC14" s="24">
        <f t="shared" si="11"/>
        <v>1.88</v>
      </c>
      <c r="AD14" s="24">
        <f t="shared" si="11"/>
        <v>2.35</v>
      </c>
      <c r="AE14" s="24">
        <v>3.0300000000000002</v>
      </c>
      <c r="AF14" s="24">
        <v>5.58</v>
      </c>
      <c r="AG14" s="24">
        <v>2.79</v>
      </c>
      <c r="AH14" s="513">
        <v>3.5</v>
      </c>
      <c r="AI14" s="148">
        <f t="shared" si="6"/>
        <v>29.151291512915133</v>
      </c>
    </row>
    <row r="15" spans="1:35" x14ac:dyDescent="0.25">
      <c r="A15" s="119" t="s">
        <v>17</v>
      </c>
      <c r="B15" s="154">
        <v>5.8738111168149825</v>
      </c>
      <c r="C15" s="24">
        <v>4.0123435361948285</v>
      </c>
      <c r="D15" s="24">
        <v>6.9849114520910582</v>
      </c>
      <c r="E15" s="24">
        <v>5.8542943150283229</v>
      </c>
      <c r="F15" s="24">
        <v>5.8219445877296279</v>
      </c>
      <c r="G15" s="24">
        <v>5.3483626964668529</v>
      </c>
      <c r="H15" s="24">
        <v>5.2237858614389463</v>
      </c>
      <c r="I15" s="24">
        <v>5.5892839840721331</v>
      </c>
      <c r="J15" s="24">
        <v>4.919458300082022</v>
      </c>
      <c r="K15" s="24">
        <v>4.3069184274555683</v>
      </c>
      <c r="L15" s="24">
        <v>4.5306951705050196</v>
      </c>
      <c r="M15" s="24">
        <v>3.5282422521206382</v>
      </c>
      <c r="N15" s="154">
        <v>2.23</v>
      </c>
      <c r="O15" s="24">
        <v>1.23</v>
      </c>
      <c r="P15" s="24">
        <v>0.91</v>
      </c>
      <c r="Q15" s="24">
        <v>1.57</v>
      </c>
      <c r="R15" s="24">
        <v>1.41</v>
      </c>
      <c r="S15" s="24">
        <v>1.71</v>
      </c>
      <c r="T15" s="24">
        <v>1.46</v>
      </c>
      <c r="U15" s="24">
        <v>1.75</v>
      </c>
      <c r="V15" s="24">
        <v>1.61</v>
      </c>
      <c r="W15" s="24">
        <v>2.85</v>
      </c>
      <c r="X15" s="24">
        <v>2.09</v>
      </c>
      <c r="Y15" s="24">
        <v>1.73</v>
      </c>
      <c r="Z15" s="154">
        <v>2.17</v>
      </c>
      <c r="AA15" s="24">
        <v>4.63</v>
      </c>
      <c r="AB15" s="24">
        <v>1.99</v>
      </c>
      <c r="AC15" s="24">
        <v>1.28</v>
      </c>
      <c r="AD15" s="24">
        <v>1.75</v>
      </c>
      <c r="AE15" s="24">
        <v>2.4300000000000002</v>
      </c>
      <c r="AF15" s="24">
        <v>4.78</v>
      </c>
      <c r="AG15" s="24">
        <v>1.89</v>
      </c>
      <c r="AH15" s="513">
        <v>2.4</v>
      </c>
      <c r="AI15" s="148">
        <f t="shared" si="6"/>
        <v>49.06832298136645</v>
      </c>
    </row>
    <row r="16" spans="1:35" x14ac:dyDescent="0.25">
      <c r="A16" s="119" t="s">
        <v>18</v>
      </c>
      <c r="B16" s="154">
        <v>0.24019605000000002</v>
      </c>
      <c r="C16" s="24">
        <v>0.24829709999999999</v>
      </c>
      <c r="D16" s="24">
        <v>0.16300700000000001</v>
      </c>
      <c r="E16" s="24">
        <v>0.146345</v>
      </c>
      <c r="F16" s="24">
        <v>0.20565600000000001</v>
      </c>
      <c r="G16" s="24">
        <v>0.45129599999999997</v>
      </c>
      <c r="H16" s="24">
        <v>0.46041599999999999</v>
      </c>
      <c r="I16" s="24">
        <v>0.387735</v>
      </c>
      <c r="J16" s="24">
        <v>0.71220299999999992</v>
      </c>
      <c r="K16" s="24">
        <v>0.57008325000000004</v>
      </c>
      <c r="L16" s="24">
        <v>0.30861700000000003</v>
      </c>
      <c r="M16" s="24">
        <v>0.33266150000000005</v>
      </c>
      <c r="N16" s="154">
        <v>0.7</v>
      </c>
      <c r="O16" s="24">
        <v>0.8</v>
      </c>
      <c r="P16" s="24">
        <v>0.95</v>
      </c>
      <c r="Q16" s="24">
        <v>1.1000000000000001</v>
      </c>
      <c r="R16" s="24">
        <v>0.95</v>
      </c>
      <c r="S16" s="24">
        <v>0.9</v>
      </c>
      <c r="T16" s="24">
        <v>0.9</v>
      </c>
      <c r="U16" s="24">
        <v>1</v>
      </c>
      <c r="V16" s="24">
        <v>1.1000000000000001</v>
      </c>
      <c r="W16" s="24">
        <v>0.95</v>
      </c>
      <c r="X16" s="24">
        <v>0.9</v>
      </c>
      <c r="Y16" s="24">
        <v>1</v>
      </c>
      <c r="Z16" s="154">
        <v>0.85</v>
      </c>
      <c r="AA16" s="24">
        <v>0.95</v>
      </c>
      <c r="AB16" s="24">
        <v>0.9</v>
      </c>
      <c r="AC16" s="24">
        <v>0.6</v>
      </c>
      <c r="AD16" s="24">
        <v>0.6</v>
      </c>
      <c r="AE16" s="24">
        <v>0.6</v>
      </c>
      <c r="AF16" s="24">
        <v>0.8</v>
      </c>
      <c r="AG16" s="24">
        <v>0.9</v>
      </c>
      <c r="AH16" s="513">
        <v>1.1000000000000001</v>
      </c>
      <c r="AI16" s="148">
        <f t="shared" si="6"/>
        <v>0</v>
      </c>
    </row>
    <row r="17" spans="1:37" x14ac:dyDescent="0.25">
      <c r="A17" s="118" t="s">
        <v>20</v>
      </c>
      <c r="B17" s="154">
        <f t="shared" ref="B17:U17" si="12">+B18+B19</f>
        <v>44.478608206066092</v>
      </c>
      <c r="C17" s="24">
        <f t="shared" si="12"/>
        <v>43.579687801437217</v>
      </c>
      <c r="D17" s="24">
        <f t="shared" si="12"/>
        <v>44.366808472544669</v>
      </c>
      <c r="E17" s="24">
        <f t="shared" si="12"/>
        <v>40.092495776430354</v>
      </c>
      <c r="F17" s="24">
        <f t="shared" si="12"/>
        <v>37.437538380694605</v>
      </c>
      <c r="G17" s="24">
        <f t="shared" si="12"/>
        <v>33.545452264466391</v>
      </c>
      <c r="H17" s="24">
        <f t="shared" si="12"/>
        <v>34.626973617471691</v>
      </c>
      <c r="I17" s="24">
        <f t="shared" si="12"/>
        <v>31.088469119216015</v>
      </c>
      <c r="J17" s="24">
        <f t="shared" si="12"/>
        <v>29.852005167223673</v>
      </c>
      <c r="K17" s="24">
        <f t="shared" si="12"/>
        <v>36.053965245098695</v>
      </c>
      <c r="L17" s="24">
        <f t="shared" si="12"/>
        <v>35.937879289758776</v>
      </c>
      <c r="M17" s="24">
        <f t="shared" si="12"/>
        <v>38.523444591332925</v>
      </c>
      <c r="N17" s="154">
        <f t="shared" si="12"/>
        <v>36.089999999999996</v>
      </c>
      <c r="O17" s="24">
        <f t="shared" si="12"/>
        <v>35.270000000000003</v>
      </c>
      <c r="P17" s="24">
        <f t="shared" si="12"/>
        <v>37.380000000000003</v>
      </c>
      <c r="Q17" s="24">
        <f t="shared" si="12"/>
        <v>34.96</v>
      </c>
      <c r="R17" s="24">
        <f t="shared" si="12"/>
        <v>36.950000000000003</v>
      </c>
      <c r="S17" s="24">
        <f t="shared" si="12"/>
        <v>36.24</v>
      </c>
      <c r="T17" s="24">
        <f t="shared" si="12"/>
        <v>36.35</v>
      </c>
      <c r="U17" s="24">
        <f t="shared" si="12"/>
        <v>37.93</v>
      </c>
      <c r="V17" s="24">
        <v>31.35</v>
      </c>
      <c r="W17" s="24">
        <f t="shared" ref="W17:AD17" si="13">+W18+W19</f>
        <v>37.620000000000005</v>
      </c>
      <c r="X17" s="24">
        <f t="shared" si="13"/>
        <v>37.43</v>
      </c>
      <c r="Y17" s="24">
        <f t="shared" si="13"/>
        <v>37.200000000000003</v>
      </c>
      <c r="Z17" s="154">
        <f t="shared" si="13"/>
        <v>41.1</v>
      </c>
      <c r="AA17" s="24">
        <f t="shared" si="13"/>
        <v>46.99</v>
      </c>
      <c r="AB17" s="24">
        <f t="shared" si="13"/>
        <v>38.93</v>
      </c>
      <c r="AC17" s="24">
        <f t="shared" si="13"/>
        <v>14.010000000000002</v>
      </c>
      <c r="AD17" s="24">
        <f t="shared" si="13"/>
        <v>20.540000000000003</v>
      </c>
      <c r="AE17" s="24">
        <v>22.810000000000002</v>
      </c>
      <c r="AF17" s="24">
        <v>27.24</v>
      </c>
      <c r="AG17" s="24">
        <v>32.42</v>
      </c>
      <c r="AH17" s="513">
        <v>35.68</v>
      </c>
      <c r="AI17" s="148">
        <f t="shared" si="6"/>
        <v>13.811802232854852</v>
      </c>
    </row>
    <row r="18" spans="1:37" x14ac:dyDescent="0.25">
      <c r="A18" s="119" t="s">
        <v>17</v>
      </c>
      <c r="B18" s="154">
        <v>38.772717999999998</v>
      </c>
      <c r="C18" s="24">
        <v>36.524333999999982</v>
      </c>
      <c r="D18" s="24">
        <v>37.332293857142858</v>
      </c>
      <c r="E18" s="24">
        <v>32.306255999999998</v>
      </c>
      <c r="F18" s="24">
        <v>30.888189557142855</v>
      </c>
      <c r="G18" s="24">
        <v>28.223976699999998</v>
      </c>
      <c r="H18" s="24">
        <v>27.92113568571428</v>
      </c>
      <c r="I18" s="24">
        <v>24.518423499999997</v>
      </c>
      <c r="J18" s="24">
        <v>22.928001785714297</v>
      </c>
      <c r="K18" s="24">
        <v>29.565009100000001</v>
      </c>
      <c r="L18" s="24">
        <v>29.17148941999999</v>
      </c>
      <c r="M18" s="24">
        <v>31.930153889999996</v>
      </c>
      <c r="N18" s="154">
        <v>33.29</v>
      </c>
      <c r="O18" s="24">
        <v>32.17</v>
      </c>
      <c r="P18" s="24">
        <v>34.18</v>
      </c>
      <c r="Q18" s="24">
        <v>31.36</v>
      </c>
      <c r="R18" s="24">
        <v>33.25</v>
      </c>
      <c r="S18" s="24">
        <v>32.14</v>
      </c>
      <c r="T18" s="24">
        <v>32.1</v>
      </c>
      <c r="U18" s="24">
        <v>33.729999999999997</v>
      </c>
      <c r="V18" s="24">
        <v>27.05</v>
      </c>
      <c r="W18" s="24">
        <v>33.520000000000003</v>
      </c>
      <c r="X18" s="24">
        <v>33.58</v>
      </c>
      <c r="Y18" s="24">
        <v>33.1</v>
      </c>
      <c r="Z18" s="154">
        <v>38</v>
      </c>
      <c r="AA18" s="24">
        <v>43.39</v>
      </c>
      <c r="AB18" s="24">
        <v>35.53</v>
      </c>
      <c r="AC18" s="24">
        <v>12.21</v>
      </c>
      <c r="AD18" s="24">
        <v>17.940000000000001</v>
      </c>
      <c r="AE18" s="24">
        <v>20.010000000000002</v>
      </c>
      <c r="AF18" s="24">
        <v>24.04</v>
      </c>
      <c r="AG18" s="24">
        <v>28.62</v>
      </c>
      <c r="AH18" s="513">
        <v>31.48</v>
      </c>
      <c r="AI18" s="148">
        <f t="shared" si="6"/>
        <v>16.377079482439918</v>
      </c>
    </row>
    <row r="19" spans="1:37" x14ac:dyDescent="0.25">
      <c r="A19" s="119" t="s">
        <v>18</v>
      </c>
      <c r="B19" s="154">
        <v>5.7058902060660941</v>
      </c>
      <c r="C19" s="24">
        <v>7.055353801437235</v>
      </c>
      <c r="D19" s="24">
        <v>7.0345146154018119</v>
      </c>
      <c r="E19" s="24">
        <v>7.7862397764303566</v>
      </c>
      <c r="F19" s="24">
        <v>6.5493488235517479</v>
      </c>
      <c r="G19" s="24">
        <v>5.3214755644663931</v>
      </c>
      <c r="H19" s="24">
        <v>6.7058379317574106</v>
      </c>
      <c r="I19" s="24">
        <v>6.5700456192160175</v>
      </c>
      <c r="J19" s="24">
        <v>6.924003381509376</v>
      </c>
      <c r="K19" s="24">
        <v>6.488956145098693</v>
      </c>
      <c r="L19" s="24">
        <v>6.7663898697587852</v>
      </c>
      <c r="M19" s="24">
        <v>6.5932907013329283</v>
      </c>
      <c r="N19" s="154">
        <v>2.8</v>
      </c>
      <c r="O19" s="24">
        <v>3.1</v>
      </c>
      <c r="P19" s="24">
        <v>3.2</v>
      </c>
      <c r="Q19" s="24">
        <v>3.6</v>
      </c>
      <c r="R19" s="24">
        <v>3.7</v>
      </c>
      <c r="S19" s="24">
        <v>4.0999999999999996</v>
      </c>
      <c r="T19" s="24">
        <v>4.25</v>
      </c>
      <c r="U19" s="24">
        <v>4.2</v>
      </c>
      <c r="V19" s="24">
        <v>4.3</v>
      </c>
      <c r="W19" s="24">
        <v>4.0999999999999996</v>
      </c>
      <c r="X19" s="24">
        <v>3.85</v>
      </c>
      <c r="Y19" s="24">
        <v>4.0999999999999996</v>
      </c>
      <c r="Z19" s="154">
        <v>3.1</v>
      </c>
      <c r="AA19" s="24">
        <v>3.6</v>
      </c>
      <c r="AB19" s="24">
        <v>3.4</v>
      </c>
      <c r="AC19" s="24">
        <v>1.8</v>
      </c>
      <c r="AD19" s="24">
        <v>2.6</v>
      </c>
      <c r="AE19" s="24">
        <v>2.8</v>
      </c>
      <c r="AF19" s="24">
        <v>3.2</v>
      </c>
      <c r="AG19" s="24">
        <v>3.8</v>
      </c>
      <c r="AH19" s="513">
        <v>4.2</v>
      </c>
      <c r="AI19" s="148">
        <f t="shared" si="6"/>
        <v>-2.3255813953488302</v>
      </c>
    </row>
    <row r="20" spans="1:37" x14ac:dyDescent="0.25">
      <c r="A20" s="217" t="s">
        <v>234</v>
      </c>
      <c r="B20" s="216">
        <f t="shared" ref="B20:M20" si="14">SUM(B21:B22)</f>
        <v>688.40747799999997</v>
      </c>
      <c r="C20" s="34">
        <f t="shared" si="14"/>
        <v>76.954825999999997</v>
      </c>
      <c r="D20" s="34">
        <f t="shared" si="14"/>
        <v>23.111214500000003</v>
      </c>
      <c r="E20" s="34">
        <f t="shared" si="14"/>
        <v>1096.1330740000001</v>
      </c>
      <c r="F20" s="34">
        <f t="shared" si="14"/>
        <v>1646.507844</v>
      </c>
      <c r="G20" s="34">
        <f t="shared" si="14"/>
        <v>567.3024519999999</v>
      </c>
      <c r="H20" s="34">
        <f t="shared" si="14"/>
        <v>62.21040450000001</v>
      </c>
      <c r="I20" s="34">
        <f t="shared" si="14"/>
        <v>2.152965</v>
      </c>
      <c r="J20" s="34">
        <f t="shared" si="14"/>
        <v>0.80700200000000011</v>
      </c>
      <c r="K20" s="34">
        <f t="shared" si="14"/>
        <v>6.6172459999999997</v>
      </c>
      <c r="L20" s="34">
        <f t="shared" si="14"/>
        <v>868.17118259999984</v>
      </c>
      <c r="M20" s="34">
        <f t="shared" si="14"/>
        <v>1034.9506100000001</v>
      </c>
      <c r="N20" s="216">
        <f t="shared" ref="N20:Y20" si="15">SUM(N21:N22)</f>
        <v>301.85000000000002</v>
      </c>
      <c r="O20" s="34">
        <f t="shared" si="15"/>
        <v>32.9</v>
      </c>
      <c r="P20" s="34">
        <f t="shared" si="15"/>
        <v>0</v>
      </c>
      <c r="Q20" s="34">
        <f t="shared" si="15"/>
        <v>110.96</v>
      </c>
      <c r="R20" s="34">
        <f t="shared" si="15"/>
        <v>1049.27</v>
      </c>
      <c r="S20" s="34">
        <f t="shared" si="15"/>
        <v>679.15</v>
      </c>
      <c r="T20" s="34">
        <f t="shared" si="15"/>
        <v>200.05</v>
      </c>
      <c r="U20" s="34">
        <f t="shared" si="15"/>
        <v>3.51</v>
      </c>
      <c r="V20" s="34">
        <f t="shared" si="15"/>
        <v>7.0000000000000007E-2</v>
      </c>
      <c r="W20" s="34">
        <f t="shared" si="15"/>
        <v>2.1</v>
      </c>
      <c r="X20" s="34">
        <f t="shared" si="15"/>
        <v>701.84</v>
      </c>
      <c r="Y20" s="34">
        <f t="shared" si="15"/>
        <v>297.57</v>
      </c>
      <c r="Z20" s="216">
        <f>SUM(Z21:Z22)</f>
        <v>5.22</v>
      </c>
      <c r="AA20" s="34">
        <f>SUM(AA21:AA22)</f>
        <v>0</v>
      </c>
      <c r="AB20" s="34">
        <f>SUM(AB21:AB22)</f>
        <v>0</v>
      </c>
      <c r="AC20" s="34">
        <f>SUM(AC21:AC22)</f>
        <v>0</v>
      </c>
      <c r="AD20" s="34">
        <f>SUM(AD21:AD22)</f>
        <v>553.01</v>
      </c>
      <c r="AE20" s="34">
        <v>1330.7</v>
      </c>
      <c r="AF20" s="34">
        <v>489.82</v>
      </c>
      <c r="AG20" s="34">
        <v>0.26</v>
      </c>
      <c r="AH20" s="559">
        <v>0</v>
      </c>
      <c r="AI20" s="215">
        <f t="shared" si="6"/>
        <v>-100</v>
      </c>
    </row>
    <row r="21" spans="1:37" x14ac:dyDescent="0.25">
      <c r="A21" s="118" t="s">
        <v>21</v>
      </c>
      <c r="B21" s="140">
        <v>688.40684799999997</v>
      </c>
      <c r="C21" s="35">
        <v>76.954825999999997</v>
      </c>
      <c r="D21" s="35">
        <v>23.087324500000001</v>
      </c>
      <c r="E21" s="35">
        <v>1096.108144</v>
      </c>
      <c r="F21" s="35">
        <v>1646.507844</v>
      </c>
      <c r="G21" s="35">
        <v>567.3024519999999</v>
      </c>
      <c r="H21" s="35">
        <v>62.087235000000007</v>
      </c>
      <c r="I21" s="35">
        <v>1.907195</v>
      </c>
      <c r="J21" s="35">
        <v>0.80700200000000011</v>
      </c>
      <c r="K21" s="35">
        <v>6.5971760000000002</v>
      </c>
      <c r="L21" s="35">
        <v>868.17118259999984</v>
      </c>
      <c r="M21" s="35">
        <v>1034.9506100000001</v>
      </c>
      <c r="N21" s="140">
        <v>301.85000000000002</v>
      </c>
      <c r="O21" s="35">
        <v>32.9</v>
      </c>
      <c r="P21" s="35">
        <v>0</v>
      </c>
      <c r="Q21" s="35">
        <v>110.96</v>
      </c>
      <c r="R21" s="35">
        <v>1049.27</v>
      </c>
      <c r="S21" s="35">
        <v>679.15</v>
      </c>
      <c r="T21" s="35">
        <v>200.05</v>
      </c>
      <c r="U21" s="35">
        <v>3.51</v>
      </c>
      <c r="V21" s="35">
        <v>7.0000000000000007E-2</v>
      </c>
      <c r="W21" s="35">
        <v>2.1</v>
      </c>
      <c r="X21" s="35">
        <v>701.84</v>
      </c>
      <c r="Y21" s="35">
        <v>297.57</v>
      </c>
      <c r="Z21" s="140">
        <v>5.22</v>
      </c>
      <c r="AA21" s="35">
        <v>0</v>
      </c>
      <c r="AB21" s="35">
        <v>0</v>
      </c>
      <c r="AC21" s="35">
        <v>0</v>
      </c>
      <c r="AD21" s="35">
        <v>553.01</v>
      </c>
      <c r="AE21" s="35">
        <v>1330.7</v>
      </c>
      <c r="AF21" s="35">
        <v>489.82</v>
      </c>
      <c r="AG21" s="35">
        <v>0.26</v>
      </c>
      <c r="AH21" s="35">
        <v>0</v>
      </c>
      <c r="AI21" s="131">
        <f t="shared" si="6"/>
        <v>-100</v>
      </c>
    </row>
    <row r="22" spans="1:37" x14ac:dyDescent="0.25">
      <c r="A22" s="120" t="s">
        <v>22</v>
      </c>
      <c r="B22" s="132">
        <v>6.3000000000000003E-4</v>
      </c>
      <c r="C22" s="133">
        <v>0</v>
      </c>
      <c r="D22" s="133">
        <v>2.3890000000000002E-2</v>
      </c>
      <c r="E22" s="133">
        <v>2.4930000000000001E-2</v>
      </c>
      <c r="F22" s="133">
        <v>0</v>
      </c>
      <c r="G22" s="133">
        <v>0</v>
      </c>
      <c r="H22" s="133">
        <v>0.1231695</v>
      </c>
      <c r="I22" s="133">
        <v>0.24576999999999999</v>
      </c>
      <c r="J22" s="133">
        <v>0</v>
      </c>
      <c r="K22" s="133">
        <v>2.0070000000000001E-2</v>
      </c>
      <c r="L22" s="133">
        <v>0</v>
      </c>
      <c r="M22" s="133">
        <v>0</v>
      </c>
      <c r="N22" s="132">
        <v>0</v>
      </c>
      <c r="O22" s="133">
        <v>0</v>
      </c>
      <c r="P22" s="133">
        <v>0</v>
      </c>
      <c r="Q22" s="133">
        <v>0</v>
      </c>
      <c r="R22" s="133">
        <v>0</v>
      </c>
      <c r="S22" s="133">
        <v>0</v>
      </c>
      <c r="T22" s="133">
        <v>0</v>
      </c>
      <c r="U22" s="133">
        <v>0</v>
      </c>
      <c r="V22" s="133">
        <v>0</v>
      </c>
      <c r="W22" s="133">
        <v>0</v>
      </c>
      <c r="X22" s="133">
        <v>0</v>
      </c>
      <c r="Y22" s="133">
        <v>0</v>
      </c>
      <c r="Z22" s="132">
        <v>0</v>
      </c>
      <c r="AA22" s="133">
        <v>0</v>
      </c>
      <c r="AB22" s="133">
        <v>0</v>
      </c>
      <c r="AC22" s="133">
        <v>0</v>
      </c>
      <c r="AD22" s="133">
        <v>0</v>
      </c>
      <c r="AE22" s="133">
        <v>0</v>
      </c>
      <c r="AF22" s="133">
        <v>0</v>
      </c>
      <c r="AG22" s="133">
        <v>0</v>
      </c>
      <c r="AH22" s="133">
        <v>0</v>
      </c>
      <c r="AI22" s="134" t="str">
        <f t="shared" si="6"/>
        <v>-</v>
      </c>
    </row>
    <row r="23" spans="1:37" x14ac:dyDescent="0.25">
      <c r="A23" s="2" t="s">
        <v>23</v>
      </c>
    </row>
    <row r="24" spans="1:37" x14ac:dyDescent="0.25">
      <c r="A24" s="2" t="s">
        <v>231</v>
      </c>
      <c r="B24" s="349"/>
      <c r="C24" s="349"/>
      <c r="N24" s="234"/>
      <c r="O24" s="234"/>
      <c r="P24" s="234"/>
      <c r="Q24" s="234"/>
      <c r="R24" s="234"/>
      <c r="S24" s="234"/>
      <c r="T24" s="234"/>
      <c r="U24" s="234"/>
      <c r="V24" s="234"/>
      <c r="W24" s="234"/>
      <c r="X24" s="234"/>
      <c r="Y24" s="234"/>
      <c r="Z24" s="234"/>
      <c r="AA24" s="234"/>
      <c r="AB24" s="234"/>
      <c r="AC24" s="234"/>
      <c r="AD24" s="234"/>
      <c r="AE24" s="234"/>
      <c r="AF24" s="234"/>
      <c r="AG24" s="234"/>
      <c r="AH24" s="234"/>
    </row>
    <row r="25" spans="1:37" x14ac:dyDescent="0.25">
      <c r="A25" s="3" t="s">
        <v>207</v>
      </c>
      <c r="B25" s="234"/>
      <c r="C25" s="349"/>
      <c r="S25" s="234"/>
      <c r="T25" s="234"/>
      <c r="U25" s="234"/>
      <c r="V25" s="234"/>
      <c r="W25" s="234"/>
      <c r="X25" s="234"/>
      <c r="Y25" s="234"/>
      <c r="Z25" s="234"/>
      <c r="AA25" s="234"/>
      <c r="AB25" s="234"/>
      <c r="AC25" s="234"/>
      <c r="AD25" s="234"/>
      <c r="AE25" s="234"/>
      <c r="AF25" s="234"/>
      <c r="AG25" s="234"/>
      <c r="AH25" s="234"/>
      <c r="AI25" s="234"/>
      <c r="AJ25" s="298"/>
      <c r="AK25" s="234"/>
    </row>
    <row r="26" spans="1:37" x14ac:dyDescent="0.25">
      <c r="B26" s="234"/>
      <c r="C26" s="349"/>
      <c r="V26" s="234"/>
      <c r="W26" s="234"/>
      <c r="X26" s="234"/>
      <c r="Y26" s="234"/>
      <c r="Z26" s="234"/>
      <c r="AA26" s="234"/>
      <c r="AB26" s="234"/>
      <c r="AC26" s="234"/>
      <c r="AD26" s="234"/>
      <c r="AE26" s="234"/>
      <c r="AF26" s="234"/>
      <c r="AG26" s="234"/>
      <c r="AH26" s="234"/>
      <c r="AI26" s="349"/>
      <c r="AJ26" s="298"/>
      <c r="AK26" s="349"/>
    </row>
    <row r="27" spans="1:37" x14ac:dyDescent="0.25">
      <c r="A27" s="236"/>
      <c r="B27" s="349"/>
      <c r="C27" s="349"/>
      <c r="V27" s="234"/>
      <c r="W27" s="234"/>
      <c r="X27" s="234"/>
      <c r="Y27" s="234"/>
      <c r="Z27" s="234"/>
      <c r="AA27" s="234"/>
      <c r="AB27" s="234"/>
      <c r="AC27" s="234"/>
      <c r="AD27" s="234"/>
      <c r="AE27" s="234"/>
      <c r="AF27" s="234"/>
      <c r="AG27" s="234"/>
      <c r="AH27" s="234"/>
      <c r="AI27" s="349"/>
      <c r="AJ27" s="298"/>
      <c r="AK27" s="349"/>
    </row>
    <row r="28" spans="1:37" x14ac:dyDescent="0.25">
      <c r="B28" s="349"/>
      <c r="C28" s="349"/>
      <c r="W28" s="531"/>
      <c r="X28" s="531"/>
      <c r="Y28" s="531"/>
      <c r="Z28" s="531"/>
      <c r="AA28" s="531"/>
      <c r="AB28" s="531"/>
      <c r="AC28" s="531"/>
      <c r="AD28" s="531"/>
      <c r="AE28" s="531"/>
      <c r="AF28" s="531"/>
      <c r="AG28" s="531"/>
      <c r="AH28" s="531"/>
      <c r="AI28" s="349"/>
      <c r="AJ28" s="349"/>
      <c r="AK28" s="349"/>
    </row>
    <row r="29" spans="1:37" x14ac:dyDescent="0.25">
      <c r="B29" s="349"/>
      <c r="C29" s="349"/>
      <c r="AI29" s="349"/>
      <c r="AJ29" s="349"/>
      <c r="AK29" s="349"/>
    </row>
    <row r="30" spans="1:37" x14ac:dyDescent="0.25">
      <c r="B30" s="349"/>
      <c r="C30" s="349"/>
      <c r="AI30" s="349"/>
      <c r="AJ30" s="349"/>
      <c r="AK30" s="349"/>
    </row>
    <row r="31" spans="1:37" x14ac:dyDescent="0.25">
      <c r="B31" s="349"/>
      <c r="C31" s="349"/>
      <c r="AI31" s="349"/>
      <c r="AJ31" s="349"/>
      <c r="AK31" s="349"/>
    </row>
    <row r="32" spans="1:37" x14ac:dyDescent="0.25">
      <c r="B32" s="349"/>
      <c r="C32" s="349"/>
      <c r="V32" s="234"/>
      <c r="W32" s="234"/>
      <c r="X32" s="234"/>
      <c r="Y32" s="234"/>
      <c r="Z32" s="234"/>
      <c r="AA32" s="234"/>
      <c r="AB32" s="234"/>
      <c r="AC32" s="234"/>
      <c r="AD32" s="234"/>
      <c r="AE32" s="234"/>
      <c r="AF32" s="234"/>
      <c r="AG32" s="234"/>
      <c r="AH32" s="234"/>
      <c r="AI32" s="349"/>
      <c r="AJ32" s="298"/>
      <c r="AK32" s="349"/>
    </row>
    <row r="33" spans="2:37" x14ac:dyDescent="0.25">
      <c r="B33" s="349"/>
      <c r="C33" s="349"/>
      <c r="V33" s="235"/>
      <c r="W33" s="235"/>
      <c r="X33" s="235"/>
      <c r="Y33" s="235"/>
      <c r="Z33" s="235"/>
      <c r="AA33" s="235"/>
      <c r="AB33" s="235"/>
      <c r="AC33" s="235"/>
      <c r="AD33" s="235"/>
      <c r="AE33" s="235"/>
      <c r="AF33" s="235"/>
      <c r="AG33" s="235"/>
      <c r="AH33" s="235"/>
      <c r="AI33" s="235"/>
      <c r="AJ33" s="349"/>
      <c r="AK33" s="349"/>
    </row>
    <row r="34" spans="2:37" x14ac:dyDescent="0.25">
      <c r="B34" s="349"/>
      <c r="C34" s="349"/>
      <c r="V34" s="235"/>
      <c r="W34" s="235"/>
      <c r="X34" s="235"/>
      <c r="Y34" s="235"/>
      <c r="Z34" s="235"/>
      <c r="AA34" s="235"/>
      <c r="AB34" s="235"/>
      <c r="AC34" s="235"/>
      <c r="AD34" s="235"/>
      <c r="AE34" s="235"/>
      <c r="AF34" s="235"/>
      <c r="AG34" s="235"/>
      <c r="AH34" s="235"/>
      <c r="AI34" s="235"/>
    </row>
    <row r="35" spans="2:37" x14ac:dyDescent="0.25">
      <c r="C35" s="357"/>
      <c r="D35" s="233"/>
      <c r="V35" s="235"/>
      <c r="W35" s="235"/>
      <c r="X35" s="235"/>
      <c r="Y35" s="235"/>
      <c r="Z35" s="235"/>
      <c r="AA35" s="235"/>
      <c r="AB35" s="235"/>
      <c r="AC35" s="235"/>
      <c r="AD35" s="235"/>
      <c r="AE35" s="235"/>
      <c r="AF35" s="235"/>
      <c r="AG35" s="235"/>
      <c r="AH35" s="235"/>
      <c r="AI35" s="235"/>
    </row>
    <row r="36" spans="2:37" x14ac:dyDescent="0.25">
      <c r="C36" s="357"/>
      <c r="V36" s="235"/>
      <c r="W36" s="235"/>
      <c r="X36" s="235"/>
      <c r="Y36" s="235"/>
      <c r="Z36" s="235"/>
      <c r="AA36" s="235"/>
      <c r="AB36" s="235"/>
      <c r="AC36" s="235"/>
      <c r="AD36" s="235"/>
      <c r="AE36" s="235"/>
      <c r="AF36" s="235"/>
      <c r="AG36" s="235"/>
      <c r="AH36" s="235"/>
      <c r="AI36" s="235"/>
    </row>
    <row r="37" spans="2:37" x14ac:dyDescent="0.25">
      <c r="C37" s="357"/>
      <c r="D37" s="234"/>
      <c r="V37" s="234"/>
      <c r="W37" s="234"/>
      <c r="X37" s="234"/>
      <c r="Y37" s="234"/>
      <c r="Z37" s="234"/>
      <c r="AA37" s="234"/>
      <c r="AB37" s="234"/>
      <c r="AC37" s="234"/>
      <c r="AD37" s="234"/>
      <c r="AE37" s="234"/>
      <c r="AF37" s="234"/>
      <c r="AG37" s="234"/>
      <c r="AH37" s="234"/>
      <c r="AJ37" s="298"/>
    </row>
    <row r="38" spans="2:37" x14ac:dyDescent="0.25">
      <c r="C38" s="357"/>
    </row>
    <row r="39" spans="2:37" x14ac:dyDescent="0.25">
      <c r="C39" s="357"/>
      <c r="D39" s="234"/>
      <c r="E39" s="233"/>
      <c r="V39" s="235"/>
      <c r="W39" s="235"/>
      <c r="X39" s="235"/>
      <c r="Y39" s="235"/>
      <c r="Z39" s="235"/>
      <c r="AA39" s="235"/>
      <c r="AB39" s="235"/>
      <c r="AC39" s="235"/>
      <c r="AD39" s="235"/>
      <c r="AE39" s="235"/>
      <c r="AF39" s="235"/>
      <c r="AG39" s="235"/>
      <c r="AH39" s="235"/>
      <c r="AI39" s="235"/>
    </row>
    <row r="40" spans="2:37" x14ac:dyDescent="0.25">
      <c r="C40" s="357"/>
      <c r="D40" s="233"/>
    </row>
    <row r="41" spans="2:37" x14ac:dyDescent="0.25">
      <c r="C41" s="357"/>
      <c r="D41" s="233"/>
    </row>
    <row r="42" spans="2:37" x14ac:dyDescent="0.25">
      <c r="C42" s="357"/>
    </row>
  </sheetData>
  <mergeCells count="4">
    <mergeCell ref="N6:Y6"/>
    <mergeCell ref="Z6:AI6"/>
    <mergeCell ref="A6:A7"/>
    <mergeCell ref="B6:M6"/>
  </mergeCells>
  <phoneticPr fontId="19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33"/>
  <sheetViews>
    <sheetView showGridLines="0" zoomScale="85" zoomScaleNormal="85" workbookViewId="0">
      <pane xSplit="1" ySplit="7" topLeftCell="P8" activePane="bottomRight" state="frozen"/>
      <selection activeCell="AG8" sqref="AG8"/>
      <selection pane="topRight" activeCell="AG8" sqref="AG8"/>
      <selection pane="bottomLeft" activeCell="AG8" sqref="AG8"/>
      <selection pane="bottomRight" activeCell="Y15" sqref="Y15"/>
    </sheetView>
  </sheetViews>
  <sheetFormatPr baseColWidth="10" defaultRowHeight="15" x14ac:dyDescent="0.25"/>
  <cols>
    <col min="2" max="2" width="9" customWidth="1"/>
    <col min="3" max="3" width="9" style="336" customWidth="1"/>
    <col min="4" max="31" width="9" style="349" customWidth="1"/>
    <col min="32" max="32" width="9" style="580" customWidth="1"/>
    <col min="33" max="34" width="9" style="588" customWidth="1"/>
    <col min="35" max="35" width="15" customWidth="1"/>
    <col min="37" max="37" width="11.85546875" bestFit="1" customWidth="1"/>
  </cols>
  <sheetData>
    <row r="1" spans="1:45" x14ac:dyDescent="0.25">
      <c r="A1" s="36" t="s">
        <v>198</v>
      </c>
    </row>
    <row r="3" spans="1:45" x14ac:dyDescent="0.25">
      <c r="A3" s="17" t="s">
        <v>136</v>
      </c>
    </row>
    <row r="4" spans="1:45" x14ac:dyDescent="0.25">
      <c r="A4" s="65" t="s">
        <v>260</v>
      </c>
    </row>
    <row r="5" spans="1:45" x14ac:dyDescent="0.25">
      <c r="A5" s="158" t="s">
        <v>214</v>
      </c>
    </row>
    <row r="6" spans="1:45" x14ac:dyDescent="0.25">
      <c r="A6" s="652" t="s">
        <v>130</v>
      </c>
      <c r="B6" s="605">
        <v>2018</v>
      </c>
      <c r="C6" s="606"/>
      <c r="D6" s="606"/>
      <c r="E6" s="606"/>
      <c r="F6" s="606"/>
      <c r="G6" s="606"/>
      <c r="H6" s="606"/>
      <c r="I6" s="606"/>
      <c r="J6" s="606"/>
      <c r="K6" s="606"/>
      <c r="L6" s="606"/>
      <c r="M6" s="606"/>
      <c r="N6" s="605">
        <v>2019</v>
      </c>
      <c r="O6" s="606"/>
      <c r="P6" s="606"/>
      <c r="Q6" s="606"/>
      <c r="R6" s="606"/>
      <c r="S6" s="606"/>
      <c r="T6" s="606"/>
      <c r="U6" s="606"/>
      <c r="V6" s="606"/>
      <c r="W6" s="606"/>
      <c r="X6" s="606"/>
      <c r="Y6" s="606"/>
      <c r="Z6" s="605">
        <v>2020</v>
      </c>
      <c r="AA6" s="606"/>
      <c r="AB6" s="606"/>
      <c r="AC6" s="606"/>
      <c r="AD6" s="606"/>
      <c r="AE6" s="606"/>
      <c r="AF6" s="606"/>
      <c r="AG6" s="606"/>
      <c r="AH6" s="606"/>
      <c r="AI6" s="607"/>
      <c r="AJ6" s="349"/>
      <c r="AK6" s="349"/>
      <c r="AL6" s="349"/>
    </row>
    <row r="7" spans="1:45" ht="25.5" x14ac:dyDescent="0.25">
      <c r="A7" s="635"/>
      <c r="B7" s="484" t="s">
        <v>1</v>
      </c>
      <c r="C7" s="484" t="s">
        <v>2</v>
      </c>
      <c r="D7" s="484" t="s">
        <v>3</v>
      </c>
      <c r="E7" s="484" t="s">
        <v>4</v>
      </c>
      <c r="F7" s="484" t="s">
        <v>5</v>
      </c>
      <c r="G7" s="484" t="s">
        <v>6</v>
      </c>
      <c r="H7" s="484" t="s">
        <v>7</v>
      </c>
      <c r="I7" s="484" t="s">
        <v>8</v>
      </c>
      <c r="J7" s="484" t="s">
        <v>9</v>
      </c>
      <c r="K7" s="484" t="s">
        <v>10</v>
      </c>
      <c r="L7" s="484" t="s">
        <v>11</v>
      </c>
      <c r="M7" s="488" t="s">
        <v>12</v>
      </c>
      <c r="N7" s="461" t="s">
        <v>1</v>
      </c>
      <c r="O7" s="461" t="s">
        <v>2</v>
      </c>
      <c r="P7" s="461" t="s">
        <v>3</v>
      </c>
      <c r="Q7" s="461" t="s">
        <v>4</v>
      </c>
      <c r="R7" s="461" t="s">
        <v>5</v>
      </c>
      <c r="S7" s="461" t="s">
        <v>6</v>
      </c>
      <c r="T7" s="461" t="s">
        <v>7</v>
      </c>
      <c r="U7" s="461" t="s">
        <v>8</v>
      </c>
      <c r="V7" s="461" t="s">
        <v>9</v>
      </c>
      <c r="W7" s="461" t="s">
        <v>10</v>
      </c>
      <c r="X7" s="461" t="s">
        <v>11</v>
      </c>
      <c r="Y7" s="461" t="s">
        <v>12</v>
      </c>
      <c r="Z7" s="595" t="s">
        <v>1</v>
      </c>
      <c r="AA7" s="595" t="s">
        <v>2</v>
      </c>
      <c r="AB7" s="595" t="s">
        <v>3</v>
      </c>
      <c r="AC7" s="595" t="s">
        <v>4</v>
      </c>
      <c r="AD7" s="595" t="s">
        <v>5</v>
      </c>
      <c r="AE7" s="595" t="s">
        <v>6</v>
      </c>
      <c r="AF7" s="595" t="s">
        <v>7</v>
      </c>
      <c r="AG7" s="595" t="s">
        <v>8</v>
      </c>
      <c r="AH7" s="595" t="s">
        <v>9</v>
      </c>
      <c r="AI7" s="595" t="s">
        <v>277</v>
      </c>
      <c r="AJ7" s="349"/>
      <c r="AK7" s="349"/>
      <c r="AL7" s="349"/>
    </row>
    <row r="8" spans="1:45" x14ac:dyDescent="0.25">
      <c r="A8" s="118" t="s">
        <v>31</v>
      </c>
      <c r="B8" s="114">
        <v>6.54</v>
      </c>
      <c r="C8" s="35">
        <v>6.19</v>
      </c>
      <c r="D8" s="35">
        <v>4.03</v>
      </c>
      <c r="E8" s="35">
        <v>5.4</v>
      </c>
      <c r="F8" s="35">
        <v>6.17</v>
      </c>
      <c r="G8" s="35">
        <v>6.57</v>
      </c>
      <c r="H8" s="35">
        <v>6.55</v>
      </c>
      <c r="I8" s="35">
        <v>8.23</v>
      </c>
      <c r="J8" s="35">
        <v>9.7100000000000009</v>
      </c>
      <c r="K8" s="35">
        <v>7.51</v>
      </c>
      <c r="L8" s="35">
        <v>3.67</v>
      </c>
      <c r="M8" s="35">
        <v>4.2300000000000004</v>
      </c>
      <c r="N8" s="140">
        <v>4.41</v>
      </c>
      <c r="O8" s="35">
        <f>+VLOOKUP(A8,[3]V_Precios!$B$8:$D$17,3,FALSE)</f>
        <v>3.47</v>
      </c>
      <c r="P8" s="35">
        <v>3.12</v>
      </c>
      <c r="Q8" s="35">
        <v>3.46</v>
      </c>
      <c r="R8" s="35">
        <v>3.7</v>
      </c>
      <c r="S8" s="35">
        <v>6.13</v>
      </c>
      <c r="T8" s="35">
        <v>7.29</v>
      </c>
      <c r="U8" s="35">
        <v>8.02</v>
      </c>
      <c r="V8" s="35">
        <v>9.17</v>
      </c>
      <c r="W8" s="35">
        <v>5.8</v>
      </c>
      <c r="X8" s="35">
        <v>3.52</v>
      </c>
      <c r="Y8" s="35">
        <v>3.09</v>
      </c>
      <c r="Z8" s="140">
        <v>3.11</v>
      </c>
      <c r="AA8" s="35">
        <v>2.5</v>
      </c>
      <c r="AB8" s="35">
        <v>2.4900000000000002</v>
      </c>
      <c r="AC8" s="35">
        <v>3.91</v>
      </c>
      <c r="AD8" s="35">
        <v>4.34</v>
      </c>
      <c r="AE8" s="35">
        <v>5.28</v>
      </c>
      <c r="AF8" s="35">
        <v>7.03</v>
      </c>
      <c r="AG8" s="35">
        <v>7.71</v>
      </c>
      <c r="AH8" s="35">
        <v>6.32</v>
      </c>
      <c r="AI8" s="131">
        <f>+IFERROR((AH8/AG8-1)*100,"-")</f>
        <v>-18.028534370946815</v>
      </c>
      <c r="AK8" s="349"/>
      <c r="AL8" s="349"/>
      <c r="AM8" s="280"/>
      <c r="AN8" s="280"/>
      <c r="AO8" s="280"/>
      <c r="AP8" s="280"/>
      <c r="AQ8" s="280"/>
      <c r="AR8" s="280"/>
    </row>
    <row r="9" spans="1:45" x14ac:dyDescent="0.25">
      <c r="A9" s="173" t="s">
        <v>32</v>
      </c>
      <c r="B9" s="114">
        <v>4.3899999999999997</v>
      </c>
      <c r="C9" s="271">
        <v>4.6500000000000004</v>
      </c>
      <c r="D9" s="271">
        <v>3.6</v>
      </c>
      <c r="E9" s="271">
        <v>3.16</v>
      </c>
      <c r="F9" s="271">
        <v>3.72</v>
      </c>
      <c r="G9" s="271">
        <v>3.92</v>
      </c>
      <c r="H9" s="271">
        <v>3.61</v>
      </c>
      <c r="I9" s="271">
        <v>3.84</v>
      </c>
      <c r="J9" s="271">
        <v>4.9800000000000004</v>
      </c>
      <c r="K9" s="271">
        <v>4.41</v>
      </c>
      <c r="L9" s="271">
        <v>3.74</v>
      </c>
      <c r="M9" s="271">
        <v>3</v>
      </c>
      <c r="N9" s="168">
        <v>3.9</v>
      </c>
      <c r="O9" s="271">
        <f>+VLOOKUP(A9,[3]V_Precios!$B$8:$D$17,3,FALSE)</f>
        <v>2.82</v>
      </c>
      <c r="P9" s="35">
        <v>2.74</v>
      </c>
      <c r="Q9" s="35">
        <v>4.5999999999999996</v>
      </c>
      <c r="R9" s="35">
        <v>5.63</v>
      </c>
      <c r="S9" s="35">
        <v>4.8600000000000003</v>
      </c>
      <c r="T9" s="35">
        <v>5.37</v>
      </c>
      <c r="U9" s="35">
        <v>5.03</v>
      </c>
      <c r="V9" s="35">
        <v>3.33</v>
      </c>
      <c r="W9" s="35">
        <v>5.62</v>
      </c>
      <c r="X9" s="35">
        <v>5.12</v>
      </c>
      <c r="Y9" s="35">
        <v>3.8</v>
      </c>
      <c r="Z9" s="140">
        <v>3.34</v>
      </c>
      <c r="AA9" s="35">
        <v>2.65</v>
      </c>
      <c r="AB9" s="35">
        <v>3.21</v>
      </c>
      <c r="AC9" s="35">
        <v>3.69</v>
      </c>
      <c r="AD9" s="35">
        <v>4.6100000000000003</v>
      </c>
      <c r="AE9" s="35">
        <v>4.5199999999999996</v>
      </c>
      <c r="AF9" s="35">
        <v>4.99</v>
      </c>
      <c r="AG9" s="35">
        <v>3.95</v>
      </c>
      <c r="AH9" s="35">
        <v>3.78</v>
      </c>
      <c r="AI9" s="131">
        <f t="shared" ref="AI9:AI17" si="0">+IFERROR((AH9/AG9-1)*100,"-")</f>
        <v>-4.3037974683544427</v>
      </c>
      <c r="AK9" s="580"/>
      <c r="AL9" s="349"/>
      <c r="AM9" s="280"/>
      <c r="AN9" s="280"/>
      <c r="AO9" s="280"/>
      <c r="AP9" s="280"/>
      <c r="AQ9" s="280"/>
      <c r="AR9" s="280"/>
    </row>
    <row r="10" spans="1:45" x14ac:dyDescent="0.25">
      <c r="A10" s="173" t="s">
        <v>52</v>
      </c>
      <c r="B10" s="114">
        <v>9.67</v>
      </c>
      <c r="C10" s="35">
        <v>9.7100000000000009</v>
      </c>
      <c r="D10" s="35">
        <v>9.75</v>
      </c>
      <c r="E10" s="35">
        <v>9.52</v>
      </c>
      <c r="F10" s="35">
        <v>11.43</v>
      </c>
      <c r="G10" s="35">
        <v>11.76</v>
      </c>
      <c r="H10" s="35">
        <v>10.34</v>
      </c>
      <c r="I10" s="35">
        <v>11.08</v>
      </c>
      <c r="J10" s="35">
        <v>11.11</v>
      </c>
      <c r="K10" s="35">
        <v>8.7100000000000009</v>
      </c>
      <c r="L10" s="35">
        <v>10.26</v>
      </c>
      <c r="M10" s="35">
        <v>7.85</v>
      </c>
      <c r="N10" s="140">
        <v>9.23</v>
      </c>
      <c r="O10" s="35">
        <f>+VLOOKUP(A10,[3]V_Precios!$B$8:$D$17,3,FALSE)</f>
        <v>9.18</v>
      </c>
      <c r="P10" s="35">
        <v>9.02</v>
      </c>
      <c r="Q10" s="35">
        <v>11.9</v>
      </c>
      <c r="R10" s="35">
        <v>12.42</v>
      </c>
      <c r="S10" s="35">
        <v>13.82</v>
      </c>
      <c r="T10" s="35">
        <v>11.71</v>
      </c>
      <c r="U10" s="35">
        <v>12.5</v>
      </c>
      <c r="V10" s="35">
        <v>12.29</v>
      </c>
      <c r="W10" s="35">
        <v>11.38</v>
      </c>
      <c r="X10" s="35">
        <v>10.47</v>
      </c>
      <c r="Y10" s="35">
        <v>9.11</v>
      </c>
      <c r="Z10" s="140">
        <v>10.97</v>
      </c>
      <c r="AA10" s="35">
        <v>10.92</v>
      </c>
      <c r="AB10" s="35">
        <v>10.25</v>
      </c>
      <c r="AC10" s="35">
        <v>8.1300000000000008</v>
      </c>
      <c r="AD10" s="35">
        <v>11.15</v>
      </c>
      <c r="AE10" s="35">
        <v>9.56</v>
      </c>
      <c r="AF10" s="35">
        <v>11</v>
      </c>
      <c r="AG10" s="35">
        <v>10.6</v>
      </c>
      <c r="AH10" s="35">
        <v>12.51</v>
      </c>
      <c r="AI10" s="131">
        <f t="shared" si="0"/>
        <v>18.018867924528315</v>
      </c>
      <c r="AK10" s="580"/>
      <c r="AL10" s="349"/>
      <c r="AM10" s="280"/>
      <c r="AN10" s="280"/>
      <c r="AO10" s="280"/>
      <c r="AP10" s="280"/>
      <c r="AQ10" s="280"/>
      <c r="AR10" s="280"/>
    </row>
    <row r="11" spans="1:45" x14ac:dyDescent="0.25">
      <c r="A11" s="173" t="s">
        <v>34</v>
      </c>
      <c r="B11" s="114">
        <v>6.2</v>
      </c>
      <c r="C11" s="35">
        <v>6.66</v>
      </c>
      <c r="D11" s="35">
        <v>6.03</v>
      </c>
      <c r="E11" s="35">
        <v>5.74</v>
      </c>
      <c r="F11" s="35">
        <v>5.29</v>
      </c>
      <c r="G11" s="35">
        <v>5.04</v>
      </c>
      <c r="H11" s="35">
        <v>6.25</v>
      </c>
      <c r="I11" s="35">
        <v>4.05</v>
      </c>
      <c r="J11" s="35">
        <v>5.73</v>
      </c>
      <c r="K11" s="35">
        <v>4.34</v>
      </c>
      <c r="L11" s="35">
        <v>4.66</v>
      </c>
      <c r="M11" s="35">
        <v>3.84</v>
      </c>
      <c r="N11" s="140">
        <v>4.01</v>
      </c>
      <c r="O11" s="35">
        <f>+VLOOKUP(A11,[3]V_Precios!$B$8:$D$17,3,FALSE)</f>
        <v>3.29</v>
      </c>
      <c r="P11" s="35">
        <v>3.88</v>
      </c>
      <c r="Q11" s="35">
        <v>5.42</v>
      </c>
      <c r="R11" s="35">
        <v>4.8499999999999996</v>
      </c>
      <c r="S11" s="35">
        <v>4.0999999999999996</v>
      </c>
      <c r="T11" s="35">
        <v>3.54</v>
      </c>
      <c r="U11" s="35">
        <v>3.2</v>
      </c>
      <c r="V11" s="35">
        <v>3.9</v>
      </c>
      <c r="W11" s="35">
        <v>3.91</v>
      </c>
      <c r="X11" s="35">
        <v>4.42</v>
      </c>
      <c r="Y11" s="35">
        <v>5</v>
      </c>
      <c r="Z11" s="140">
        <v>3.39</v>
      </c>
      <c r="AA11" s="35">
        <v>2.33</v>
      </c>
      <c r="AB11" s="35">
        <v>3.91</v>
      </c>
      <c r="AC11" s="35">
        <v>5.35</v>
      </c>
      <c r="AD11" s="35">
        <v>4.97</v>
      </c>
      <c r="AE11" s="35">
        <v>4.08</v>
      </c>
      <c r="AF11" s="35">
        <v>4.5599999999999996</v>
      </c>
      <c r="AG11" s="35">
        <v>4.05</v>
      </c>
      <c r="AH11" s="35">
        <v>3.8</v>
      </c>
      <c r="AI11" s="131">
        <f t="shared" si="0"/>
        <v>-6.1728395061728447</v>
      </c>
      <c r="AK11" s="580"/>
      <c r="AL11" s="349"/>
      <c r="AM11" s="280"/>
      <c r="AN11" s="280"/>
      <c r="AO11" s="280"/>
      <c r="AP11" s="280"/>
      <c r="AQ11" s="280"/>
      <c r="AR11" s="280"/>
    </row>
    <row r="12" spans="1:45" x14ac:dyDescent="0.25">
      <c r="A12" s="173" t="s">
        <v>48</v>
      </c>
      <c r="B12" s="114">
        <v>5.71</v>
      </c>
      <c r="C12" s="35">
        <v>5.71</v>
      </c>
      <c r="D12" s="35">
        <v>5</v>
      </c>
      <c r="E12" s="35">
        <v>5.17</v>
      </c>
      <c r="F12" s="35">
        <v>4.92</v>
      </c>
      <c r="G12" s="35">
        <v>4.63</v>
      </c>
      <c r="H12" s="35">
        <v>4.96</v>
      </c>
      <c r="I12" s="35">
        <v>5.24</v>
      </c>
      <c r="J12" s="35">
        <v>5.73</v>
      </c>
      <c r="K12" s="35">
        <v>4.5</v>
      </c>
      <c r="L12" s="35">
        <v>5.29</v>
      </c>
      <c r="M12" s="35">
        <v>4.45</v>
      </c>
      <c r="N12" s="140">
        <v>3.6</v>
      </c>
      <c r="O12" s="35">
        <f>+VLOOKUP(A12,[3]V_Precios!$B$8:$D$17,3,FALSE)</f>
        <v>3.41</v>
      </c>
      <c r="P12" s="35">
        <v>3.46</v>
      </c>
      <c r="Q12" s="35">
        <v>4.05</v>
      </c>
      <c r="R12" s="35">
        <v>4.6100000000000003</v>
      </c>
      <c r="S12" s="35">
        <v>5.44</v>
      </c>
      <c r="T12" s="35">
        <v>4.9800000000000004</v>
      </c>
      <c r="U12" s="35">
        <v>4.59</v>
      </c>
      <c r="V12" s="35">
        <v>3.44</v>
      </c>
      <c r="W12" s="35">
        <v>5.54</v>
      </c>
      <c r="X12" s="35">
        <v>4.46</v>
      </c>
      <c r="Y12" s="35">
        <v>3.72</v>
      </c>
      <c r="Z12" s="140">
        <v>3.49</v>
      </c>
      <c r="AA12" s="35">
        <v>3.49</v>
      </c>
      <c r="AB12" s="35">
        <v>4.4000000000000004</v>
      </c>
      <c r="AC12" s="35">
        <v>4.51</v>
      </c>
      <c r="AD12" s="35">
        <v>4.7699999999999996</v>
      </c>
      <c r="AE12" s="35">
        <v>4.8899999999999997</v>
      </c>
      <c r="AF12" s="35">
        <v>6.25</v>
      </c>
      <c r="AG12" s="35">
        <v>5.35</v>
      </c>
      <c r="AH12" s="35">
        <v>6.37</v>
      </c>
      <c r="AI12" s="131">
        <f t="shared" si="0"/>
        <v>19.065420560747668</v>
      </c>
      <c r="AK12" s="580"/>
      <c r="AL12" s="349"/>
      <c r="AM12" s="280"/>
      <c r="AN12" s="280"/>
      <c r="AO12" s="280"/>
      <c r="AP12" s="280"/>
      <c r="AQ12" s="280"/>
      <c r="AR12" s="280"/>
    </row>
    <row r="13" spans="1:45" x14ac:dyDescent="0.25">
      <c r="A13" s="173" t="s">
        <v>55</v>
      </c>
      <c r="B13" s="114">
        <v>3.44</v>
      </c>
      <c r="C13" s="35">
        <v>3.38</v>
      </c>
      <c r="D13" s="35">
        <v>2.77</v>
      </c>
      <c r="E13" s="35">
        <v>2.97</v>
      </c>
      <c r="F13" s="35">
        <v>3</v>
      </c>
      <c r="G13" s="35">
        <v>2.48</v>
      </c>
      <c r="H13" s="35">
        <v>2.68</v>
      </c>
      <c r="I13" s="35">
        <v>3.12</v>
      </c>
      <c r="J13" s="35">
        <v>3.43</v>
      </c>
      <c r="K13" s="35">
        <v>2.48</v>
      </c>
      <c r="L13" s="35">
        <v>2.86</v>
      </c>
      <c r="M13" s="35">
        <v>3</v>
      </c>
      <c r="N13" s="140">
        <v>2.75</v>
      </c>
      <c r="O13" s="35">
        <f>+VLOOKUP(A13,[3]V_Precios!$B$8:$D$17,3,FALSE)</f>
        <v>2.34</v>
      </c>
      <c r="P13" s="35">
        <v>2.21</v>
      </c>
      <c r="Q13" s="35">
        <v>4</v>
      </c>
      <c r="R13" s="35">
        <v>2</v>
      </c>
      <c r="S13" s="35">
        <v>3.89</v>
      </c>
      <c r="T13" s="35">
        <v>3.09</v>
      </c>
      <c r="U13" s="35">
        <v>2.65</v>
      </c>
      <c r="V13" s="35">
        <v>2</v>
      </c>
      <c r="W13" s="35">
        <v>3.11</v>
      </c>
      <c r="X13" s="35">
        <v>2.9</v>
      </c>
      <c r="Y13" s="35">
        <v>2.67</v>
      </c>
      <c r="Z13" s="140">
        <v>3.03</v>
      </c>
      <c r="AA13" s="35">
        <v>2.56</v>
      </c>
      <c r="AB13" s="35">
        <v>2.68</v>
      </c>
      <c r="AC13" s="35">
        <v>3.05</v>
      </c>
      <c r="AD13" s="35">
        <v>0</v>
      </c>
      <c r="AE13" s="35">
        <v>0</v>
      </c>
      <c r="AF13" s="35">
        <v>3.86</v>
      </c>
      <c r="AG13" s="35">
        <v>3.46</v>
      </c>
      <c r="AH13" s="35">
        <v>3.85</v>
      </c>
      <c r="AI13" s="131">
        <f t="shared" si="0"/>
        <v>11.271676300578036</v>
      </c>
      <c r="AK13" s="580"/>
      <c r="AL13" s="349"/>
      <c r="AM13" s="280"/>
      <c r="AN13" s="280"/>
      <c r="AO13" s="280"/>
      <c r="AP13" s="280"/>
      <c r="AQ13" s="280"/>
      <c r="AR13" s="280"/>
    </row>
    <row r="14" spans="1:45" x14ac:dyDescent="0.25">
      <c r="A14" s="173" t="s">
        <v>43</v>
      </c>
      <c r="B14" s="114">
        <v>3.3</v>
      </c>
      <c r="C14" s="35">
        <v>3.1</v>
      </c>
      <c r="D14" s="35">
        <v>2.41</v>
      </c>
      <c r="E14" s="35">
        <v>2.29</v>
      </c>
      <c r="F14" s="35">
        <v>2.12</v>
      </c>
      <c r="G14" s="35">
        <v>2.19</v>
      </c>
      <c r="H14" s="35">
        <v>2.7</v>
      </c>
      <c r="I14" s="35">
        <v>2.79</v>
      </c>
      <c r="J14" s="35">
        <v>3.78</v>
      </c>
      <c r="K14" s="35">
        <v>2.2799999999999998</v>
      </c>
      <c r="L14" s="35">
        <v>2.67</v>
      </c>
      <c r="M14" s="35">
        <v>2.42</v>
      </c>
      <c r="N14" s="140">
        <v>2.1</v>
      </c>
      <c r="O14" s="35">
        <f>+VLOOKUP(A14,[3]V_Precios!$B$8:$D$17,3,FALSE)</f>
        <v>2.0699999999999998</v>
      </c>
      <c r="P14" s="35">
        <v>2.0499999999999998</v>
      </c>
      <c r="Q14" s="35">
        <v>2.7</v>
      </c>
      <c r="R14" s="35">
        <v>2.4500000000000002</v>
      </c>
      <c r="S14" s="35">
        <v>3.54</v>
      </c>
      <c r="T14" s="35">
        <v>2.66</v>
      </c>
      <c r="U14" s="35">
        <v>2.56</v>
      </c>
      <c r="V14" s="35">
        <v>2.5299999999999998</v>
      </c>
      <c r="W14" s="35">
        <v>3.85</v>
      </c>
      <c r="X14" s="35">
        <v>3.75</v>
      </c>
      <c r="Y14" s="35">
        <v>3.29</v>
      </c>
      <c r="Z14" s="140">
        <v>2.61</v>
      </c>
      <c r="AA14" s="35">
        <v>2.97</v>
      </c>
      <c r="AB14" s="35">
        <v>3.05</v>
      </c>
      <c r="AC14" s="35">
        <v>2.98</v>
      </c>
      <c r="AD14" s="35">
        <v>2.77</v>
      </c>
      <c r="AE14" s="35">
        <v>2.5099999999999998</v>
      </c>
      <c r="AF14" s="35">
        <v>2.82</v>
      </c>
      <c r="AG14" s="35">
        <v>2.68</v>
      </c>
      <c r="AH14" s="35">
        <v>3.88</v>
      </c>
      <c r="AI14" s="131">
        <f t="shared" si="0"/>
        <v>44.776119402985074</v>
      </c>
      <c r="AK14" s="580"/>
      <c r="AL14" s="349"/>
      <c r="AM14" s="280"/>
      <c r="AN14" s="280"/>
      <c r="AO14" s="280"/>
      <c r="AP14" s="280"/>
      <c r="AQ14" s="280"/>
      <c r="AR14" s="280"/>
    </row>
    <row r="15" spans="1:45" x14ac:dyDescent="0.25">
      <c r="A15" s="173" t="s">
        <v>44</v>
      </c>
      <c r="B15" s="114">
        <v>5.69</v>
      </c>
      <c r="C15" s="35">
        <v>6.92</v>
      </c>
      <c r="D15" s="35">
        <v>11.69</v>
      </c>
      <c r="E15" s="35">
        <v>7.24</v>
      </c>
      <c r="F15" s="35">
        <v>5.34</v>
      </c>
      <c r="G15" s="35">
        <v>3.67</v>
      </c>
      <c r="H15" s="35">
        <v>6.15</v>
      </c>
      <c r="I15" s="35">
        <v>5.89</v>
      </c>
      <c r="J15" s="373">
        <v>6.06</v>
      </c>
      <c r="K15" s="373">
        <v>4.0999999999999996</v>
      </c>
      <c r="L15" s="35">
        <v>4.4800000000000004</v>
      </c>
      <c r="M15" s="35">
        <v>6.35</v>
      </c>
      <c r="N15" s="140">
        <v>6.39</v>
      </c>
      <c r="O15" s="35">
        <f>+VLOOKUP(A15,[3]V_Precios!$B$8:$D$17,3,FALSE)</f>
        <v>6.6</v>
      </c>
      <c r="P15" s="35">
        <v>6.45</v>
      </c>
      <c r="Q15" s="35">
        <v>5.33</v>
      </c>
      <c r="R15" s="35">
        <v>4.5599999999999996</v>
      </c>
      <c r="S15" s="35">
        <v>5.42</v>
      </c>
      <c r="T15" s="35">
        <v>4.8099999999999996</v>
      </c>
      <c r="U15" s="35">
        <v>3.92</v>
      </c>
      <c r="V15" s="35">
        <v>4.5999999999999996</v>
      </c>
      <c r="W15" s="35">
        <v>5.43</v>
      </c>
      <c r="X15" s="35">
        <v>5.75</v>
      </c>
      <c r="Y15" s="35">
        <v>4.5</v>
      </c>
      <c r="Z15" s="140">
        <v>4.47</v>
      </c>
      <c r="AA15" s="35">
        <v>4.4400000000000004</v>
      </c>
      <c r="AB15" s="35">
        <v>4.55</v>
      </c>
      <c r="AC15" s="35">
        <v>5.52</v>
      </c>
      <c r="AD15" s="35">
        <v>5.15</v>
      </c>
      <c r="AE15" s="35">
        <v>6.09</v>
      </c>
      <c r="AF15" s="35">
        <v>4.08</v>
      </c>
      <c r="AG15" s="35">
        <v>3.12</v>
      </c>
      <c r="AH15" s="35">
        <v>3.68</v>
      </c>
      <c r="AI15" s="131">
        <f t="shared" si="0"/>
        <v>17.948717948717952</v>
      </c>
      <c r="AK15" s="580"/>
      <c r="AL15" s="349"/>
      <c r="AN15" s="280"/>
      <c r="AO15" s="280"/>
      <c r="AP15" s="280"/>
      <c r="AQ15" s="280"/>
      <c r="AR15" s="280"/>
    </row>
    <row r="16" spans="1:45" x14ac:dyDescent="0.25">
      <c r="A16" s="279" t="s">
        <v>45</v>
      </c>
      <c r="B16" s="114">
        <v>9.7799999999999994</v>
      </c>
      <c r="C16" s="35">
        <v>8.42</v>
      </c>
      <c r="D16" s="35">
        <v>8.5500000000000007</v>
      </c>
      <c r="E16" s="35">
        <v>14.2</v>
      </c>
      <c r="F16" s="35">
        <v>0</v>
      </c>
      <c r="G16" s="35">
        <v>0</v>
      </c>
      <c r="H16" s="35">
        <v>0</v>
      </c>
      <c r="I16" s="35">
        <v>0</v>
      </c>
      <c r="J16" s="35">
        <v>0</v>
      </c>
      <c r="K16" s="35">
        <v>5.0599999999999996</v>
      </c>
      <c r="L16" s="379">
        <v>6.08</v>
      </c>
      <c r="M16" s="379">
        <v>5.9</v>
      </c>
      <c r="N16" s="414">
        <v>5.75</v>
      </c>
      <c r="O16" s="379">
        <f>+VLOOKUP(A16,[3]V_Precios!$B$8:$D$17,3,FALSE)</f>
        <v>5.84</v>
      </c>
      <c r="P16" s="35">
        <v>7.69</v>
      </c>
      <c r="Q16" s="35">
        <v>12.07</v>
      </c>
      <c r="R16" s="35">
        <v>0</v>
      </c>
      <c r="S16" s="35">
        <v>8.8000000000000007</v>
      </c>
      <c r="T16" s="35">
        <v>0</v>
      </c>
      <c r="U16" s="35">
        <v>0</v>
      </c>
      <c r="V16" s="35">
        <v>0</v>
      </c>
      <c r="W16" s="35">
        <v>9.33</v>
      </c>
      <c r="X16" s="35">
        <v>7.15</v>
      </c>
      <c r="Y16" s="35">
        <v>5</v>
      </c>
      <c r="Z16" s="140">
        <v>4.66</v>
      </c>
      <c r="AA16" s="35">
        <v>5.99</v>
      </c>
      <c r="AB16" s="35">
        <v>6.95</v>
      </c>
      <c r="AC16" s="35">
        <v>7.94</v>
      </c>
      <c r="AD16" s="35">
        <v>7.57</v>
      </c>
      <c r="AE16" s="35">
        <v>6.83</v>
      </c>
      <c r="AF16" s="35">
        <v>7.9</v>
      </c>
      <c r="AG16" s="35">
        <v>7.93</v>
      </c>
      <c r="AH16" s="35">
        <v>7.83</v>
      </c>
      <c r="AI16" s="131">
        <f t="shared" si="0"/>
        <v>-1.261034047919285</v>
      </c>
      <c r="AK16" s="580"/>
      <c r="AL16" s="349"/>
      <c r="AM16" s="280"/>
      <c r="AN16" s="280"/>
      <c r="AO16" s="280"/>
      <c r="AP16" s="280"/>
      <c r="AQ16" s="280"/>
      <c r="AR16" s="280"/>
      <c r="AS16" s="281"/>
    </row>
    <row r="17" spans="1:45" x14ac:dyDescent="0.25">
      <c r="A17" s="120" t="s">
        <v>36</v>
      </c>
      <c r="B17" s="115">
        <v>5.37</v>
      </c>
      <c r="C17" s="133">
        <v>6.8</v>
      </c>
      <c r="D17" s="133">
        <v>3.24</v>
      </c>
      <c r="E17" s="133">
        <v>2.9</v>
      </c>
      <c r="F17" s="133">
        <v>2.82</v>
      </c>
      <c r="G17" s="133">
        <v>2.64</v>
      </c>
      <c r="H17" s="133">
        <v>4.82</v>
      </c>
      <c r="I17" s="133">
        <v>5.0599999999999996</v>
      </c>
      <c r="J17" s="133">
        <v>6.2</v>
      </c>
      <c r="K17" s="133">
        <v>6.05</v>
      </c>
      <c r="L17" s="133">
        <v>6.64</v>
      </c>
      <c r="M17" s="133">
        <v>9.3000000000000007</v>
      </c>
      <c r="N17" s="132">
        <v>3.92</v>
      </c>
      <c r="O17" s="133">
        <f>+VLOOKUP(A17,[3]V_Precios!$B$8:$D$17,3,FALSE)</f>
        <v>3.32</v>
      </c>
      <c r="P17" s="133">
        <v>3.1</v>
      </c>
      <c r="Q17" s="133">
        <v>3.86</v>
      </c>
      <c r="R17" s="133">
        <v>3.79</v>
      </c>
      <c r="S17" s="133">
        <v>4.66</v>
      </c>
      <c r="T17" s="133">
        <v>2.5</v>
      </c>
      <c r="U17" s="133">
        <v>2.68</v>
      </c>
      <c r="V17" s="133">
        <v>2.31</v>
      </c>
      <c r="W17" s="133">
        <v>3.83</v>
      </c>
      <c r="X17" s="133">
        <v>3.98</v>
      </c>
      <c r="Y17" s="133">
        <v>4.07</v>
      </c>
      <c r="Z17" s="132">
        <v>4.1100000000000003</v>
      </c>
      <c r="AA17" s="133">
        <v>4.07</v>
      </c>
      <c r="AB17" s="133">
        <v>4.43</v>
      </c>
      <c r="AC17" s="133">
        <v>4.58</v>
      </c>
      <c r="AD17" s="133">
        <v>5.18</v>
      </c>
      <c r="AE17" s="133">
        <v>3.08</v>
      </c>
      <c r="AF17" s="133">
        <v>2.2999999999999998</v>
      </c>
      <c r="AG17" s="133">
        <v>2.57</v>
      </c>
      <c r="AH17" s="133">
        <v>2.2599999999999998</v>
      </c>
      <c r="AI17" s="134">
        <f t="shared" si="0"/>
        <v>-12.062256809338523</v>
      </c>
      <c r="AK17" s="580"/>
      <c r="AL17" s="349"/>
      <c r="AM17" s="280"/>
      <c r="AN17" s="280"/>
      <c r="AO17" s="280"/>
      <c r="AP17" s="280"/>
      <c r="AQ17" s="280"/>
      <c r="AR17" s="280"/>
      <c r="AS17" s="280"/>
    </row>
    <row r="18" spans="1:45" x14ac:dyDescent="0.25">
      <c r="A18" s="2" t="s">
        <v>23</v>
      </c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K18" s="580"/>
    </row>
    <row r="19" spans="1:45" x14ac:dyDescent="0.25">
      <c r="A19" s="2" t="s">
        <v>124</v>
      </c>
      <c r="M19" s="280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K19" s="580"/>
    </row>
    <row r="20" spans="1:45" x14ac:dyDescent="0.25">
      <c r="A20" s="598" t="s">
        <v>207</v>
      </c>
      <c r="C20" s="349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49"/>
      <c r="AK20" s="580"/>
    </row>
    <row r="21" spans="1:45" x14ac:dyDescent="0.25">
      <c r="C21" s="349"/>
      <c r="AI21" s="349"/>
      <c r="AK21" s="349"/>
    </row>
    <row r="22" spans="1:45" x14ac:dyDescent="0.25">
      <c r="C22" s="349"/>
      <c r="AI22" s="349"/>
      <c r="AJ22" s="349"/>
      <c r="AK22" s="349"/>
    </row>
    <row r="23" spans="1:45" x14ac:dyDescent="0.25">
      <c r="C23" s="349"/>
      <c r="AI23" s="349"/>
      <c r="AJ23" s="349"/>
      <c r="AK23" s="349"/>
    </row>
    <row r="24" spans="1:45" x14ac:dyDescent="0.25">
      <c r="C24" s="349"/>
      <c r="AI24" s="349"/>
      <c r="AJ24" s="349"/>
      <c r="AK24" s="349"/>
    </row>
    <row r="25" spans="1:45" x14ac:dyDescent="0.25">
      <c r="C25" s="349"/>
      <c r="AI25" s="349"/>
      <c r="AJ25" s="349"/>
      <c r="AK25" s="349"/>
    </row>
    <row r="26" spans="1:45" x14ac:dyDescent="0.25">
      <c r="C26" s="349"/>
      <c r="AI26" s="349"/>
      <c r="AJ26" s="349"/>
      <c r="AK26" s="349"/>
    </row>
    <row r="27" spans="1:45" x14ac:dyDescent="0.25">
      <c r="C27" s="349"/>
      <c r="AI27" s="349"/>
      <c r="AJ27" s="349"/>
      <c r="AK27" s="349"/>
    </row>
    <row r="28" spans="1:45" x14ac:dyDescent="0.25">
      <c r="C28" s="349"/>
      <c r="AI28" s="349"/>
      <c r="AJ28" s="349"/>
      <c r="AK28" s="349"/>
    </row>
    <row r="29" spans="1:45" x14ac:dyDescent="0.25">
      <c r="C29" s="349"/>
      <c r="AI29" s="349"/>
      <c r="AJ29" s="349"/>
    </row>
    <row r="30" spans="1:45" x14ac:dyDescent="0.25">
      <c r="C30" s="349"/>
      <c r="AI30" s="349"/>
      <c r="AJ30" s="349"/>
    </row>
    <row r="31" spans="1:45" x14ac:dyDescent="0.25">
      <c r="C31" s="349"/>
      <c r="AI31" s="349"/>
      <c r="AJ31" s="349"/>
    </row>
    <row r="32" spans="1:45" x14ac:dyDescent="0.25">
      <c r="C32" s="349"/>
      <c r="AI32" s="349"/>
      <c r="AJ32" s="349"/>
    </row>
    <row r="33" spans="3:36" x14ac:dyDescent="0.25">
      <c r="C33" s="349"/>
      <c r="AI33" s="349"/>
      <c r="AJ33" s="349"/>
    </row>
  </sheetData>
  <mergeCells count="4">
    <mergeCell ref="B6:M6"/>
    <mergeCell ref="N6:Y6"/>
    <mergeCell ref="Z6:AI6"/>
    <mergeCell ref="A6:A7"/>
  </mergeCells>
  <phoneticPr fontId="19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8"/>
  <sheetViews>
    <sheetView showGridLines="0" zoomScale="85" zoomScaleNormal="85" workbookViewId="0">
      <pane xSplit="1" ySplit="7" topLeftCell="U8" activePane="bottomRight" state="frozen"/>
      <selection activeCell="AG8" sqref="AG8"/>
      <selection pane="topRight" activeCell="AG8" sqref="AG8"/>
      <selection pane="bottomLeft" activeCell="AG8" sqref="AG8"/>
      <selection pane="bottomRight" activeCell="AI9" sqref="AI9"/>
    </sheetView>
  </sheetViews>
  <sheetFormatPr baseColWidth="10" defaultColWidth="9.140625" defaultRowHeight="15" x14ac:dyDescent="0.25"/>
  <cols>
    <col min="1" max="1" width="23.140625" customWidth="1"/>
    <col min="2" max="2" width="6" bestFit="1" customWidth="1"/>
    <col min="3" max="3" width="6.28515625" style="337" bestFit="1" customWidth="1"/>
    <col min="4" max="4" width="7.28515625" style="349" bestFit="1" customWidth="1"/>
    <col min="5" max="5" width="6.28515625" style="349" bestFit="1" customWidth="1"/>
    <col min="6" max="9" width="7.28515625" style="349" bestFit="1" customWidth="1"/>
    <col min="10" max="11" width="6.28515625" style="349" bestFit="1" customWidth="1"/>
    <col min="12" max="12" width="6" style="349" bestFit="1" customWidth="1"/>
    <col min="13" max="13" width="6.28515625" style="349" customWidth="1"/>
    <col min="14" max="14" width="7" style="349" bestFit="1" customWidth="1"/>
    <col min="15" max="15" width="5.85546875" style="349" bestFit="1" customWidth="1"/>
    <col min="16" max="16" width="7" style="349" bestFit="1" customWidth="1"/>
    <col min="17" max="17" width="6.42578125" style="349" bestFit="1" customWidth="1"/>
    <col min="18" max="21" width="6.42578125" style="349" customWidth="1"/>
    <col min="22" max="22" width="7" style="349" bestFit="1" customWidth="1"/>
    <col min="23" max="23" width="8" style="349" bestFit="1" customWidth="1"/>
    <col min="24" max="31" width="8" style="349" customWidth="1"/>
    <col min="32" max="32" width="8" style="580" customWidth="1"/>
    <col min="33" max="34" width="8" style="588" customWidth="1"/>
    <col min="35" max="35" width="10" customWidth="1"/>
  </cols>
  <sheetData>
    <row r="1" spans="1:35" x14ac:dyDescent="0.25">
      <c r="A1" s="36" t="s">
        <v>198</v>
      </c>
    </row>
    <row r="3" spans="1:35" ht="15" customHeight="1" x14ac:dyDescent="0.25">
      <c r="A3" s="17" t="s">
        <v>137</v>
      </c>
    </row>
    <row r="4" spans="1:35" x14ac:dyDescent="0.25">
      <c r="A4" s="62" t="s">
        <v>261</v>
      </c>
    </row>
    <row r="5" spans="1:35" x14ac:dyDescent="0.25">
      <c r="A5" s="62" t="s">
        <v>212</v>
      </c>
    </row>
    <row r="6" spans="1:35" ht="15" customHeight="1" x14ac:dyDescent="0.25">
      <c r="A6" s="654" t="s">
        <v>0</v>
      </c>
      <c r="B6" s="605">
        <v>2018</v>
      </c>
      <c r="C6" s="606"/>
      <c r="D6" s="606"/>
      <c r="E6" s="606"/>
      <c r="F6" s="606"/>
      <c r="G6" s="606"/>
      <c r="H6" s="606"/>
      <c r="I6" s="606"/>
      <c r="J6" s="606"/>
      <c r="K6" s="606"/>
      <c r="L6" s="606"/>
      <c r="M6" s="606"/>
      <c r="N6" s="605">
        <v>2019</v>
      </c>
      <c r="O6" s="606"/>
      <c r="P6" s="606"/>
      <c r="Q6" s="606"/>
      <c r="R6" s="606"/>
      <c r="S6" s="606"/>
      <c r="T6" s="606"/>
      <c r="U6" s="606"/>
      <c r="V6" s="606"/>
      <c r="W6" s="606"/>
      <c r="X6" s="606"/>
      <c r="Y6" s="606"/>
      <c r="Z6" s="605">
        <v>2020</v>
      </c>
      <c r="AA6" s="606"/>
      <c r="AB6" s="606"/>
      <c r="AC6" s="606"/>
      <c r="AD6" s="606"/>
      <c r="AE6" s="606"/>
      <c r="AF6" s="606"/>
      <c r="AG6" s="606"/>
      <c r="AH6" s="606"/>
      <c r="AI6" s="607"/>
    </row>
    <row r="7" spans="1:35" ht="25.5" x14ac:dyDescent="0.25">
      <c r="A7" s="655"/>
      <c r="B7" s="475" t="s">
        <v>1</v>
      </c>
      <c r="C7" s="485" t="s">
        <v>2</v>
      </c>
      <c r="D7" s="462" t="s">
        <v>3</v>
      </c>
      <c r="E7" s="462" t="s">
        <v>4</v>
      </c>
      <c r="F7" s="462" t="s">
        <v>5</v>
      </c>
      <c r="G7" s="462" t="s">
        <v>6</v>
      </c>
      <c r="H7" s="462" t="s">
        <v>7</v>
      </c>
      <c r="I7" s="462" t="s">
        <v>8</v>
      </c>
      <c r="J7" s="462" t="s">
        <v>9</v>
      </c>
      <c r="K7" s="462" t="s">
        <v>10</v>
      </c>
      <c r="L7" s="462" t="s">
        <v>11</v>
      </c>
      <c r="M7" s="463" t="s">
        <v>12</v>
      </c>
      <c r="N7" s="462" t="s">
        <v>1</v>
      </c>
      <c r="O7" s="462" t="s">
        <v>2</v>
      </c>
      <c r="P7" s="472" t="s">
        <v>3</v>
      </c>
      <c r="Q7" s="462" t="s">
        <v>4</v>
      </c>
      <c r="R7" s="479" t="s">
        <v>5</v>
      </c>
      <c r="S7" s="479" t="s">
        <v>6</v>
      </c>
      <c r="T7" s="504" t="s">
        <v>7</v>
      </c>
      <c r="U7" s="479" t="s">
        <v>8</v>
      </c>
      <c r="V7" s="479" t="s">
        <v>9</v>
      </c>
      <c r="W7" s="479" t="s">
        <v>10</v>
      </c>
      <c r="X7" s="479" t="s">
        <v>11</v>
      </c>
      <c r="Y7" s="479" t="s">
        <v>12</v>
      </c>
      <c r="Z7" s="594" t="s">
        <v>1</v>
      </c>
      <c r="AA7" s="594" t="s">
        <v>2</v>
      </c>
      <c r="AB7" s="594" t="s">
        <v>3</v>
      </c>
      <c r="AC7" s="595" t="s">
        <v>4</v>
      </c>
      <c r="AD7" s="595" t="s">
        <v>5</v>
      </c>
      <c r="AE7" s="595" t="s">
        <v>6</v>
      </c>
      <c r="AF7" s="595" t="s">
        <v>7</v>
      </c>
      <c r="AG7" s="595" t="s">
        <v>8</v>
      </c>
      <c r="AH7" s="595" t="s">
        <v>9</v>
      </c>
      <c r="AI7" s="595" t="s">
        <v>282</v>
      </c>
    </row>
    <row r="8" spans="1:35" x14ac:dyDescent="0.25">
      <c r="A8" s="112" t="s">
        <v>13</v>
      </c>
      <c r="B8" s="177">
        <v>24.987808860000001</v>
      </c>
      <c r="C8" s="6">
        <v>100.22413362499999</v>
      </c>
      <c r="D8" s="6">
        <v>152.00240462399995</v>
      </c>
      <c r="E8" s="6">
        <v>84.836409825999993</v>
      </c>
      <c r="F8" s="6">
        <v>227.71434559800005</v>
      </c>
      <c r="G8" s="6">
        <v>292.51771191600005</v>
      </c>
      <c r="H8" s="6">
        <v>260.14670105000022</v>
      </c>
      <c r="I8" s="6">
        <v>199.18997028499996</v>
      </c>
      <c r="J8" s="6">
        <v>128.63739501999996</v>
      </c>
      <c r="K8" s="6">
        <v>49.558479620999989</v>
      </c>
      <c r="L8" s="6">
        <v>42.749804734999998</v>
      </c>
      <c r="M8" s="6">
        <v>80.226283778000024</v>
      </c>
      <c r="N8" s="152">
        <f t="shared" ref="N8:AD8" si="0">+N9+N13+N18</f>
        <v>128.571118584</v>
      </c>
      <c r="O8" s="6">
        <f t="shared" si="0"/>
        <v>214.34602391300004</v>
      </c>
      <c r="P8" s="6">
        <f t="shared" si="0"/>
        <v>249.81133776299993</v>
      </c>
      <c r="Q8" s="6">
        <f t="shared" si="0"/>
        <v>179.90541978600007</v>
      </c>
      <c r="R8" s="6">
        <f t="shared" si="0"/>
        <v>75.766964867000027</v>
      </c>
      <c r="S8" s="6">
        <f t="shared" si="0"/>
        <v>183.11235648399995</v>
      </c>
      <c r="T8" s="6">
        <f t="shared" si="0"/>
        <v>197.34966334899997</v>
      </c>
      <c r="U8" s="6">
        <f t="shared" si="0"/>
        <v>102.850469703</v>
      </c>
      <c r="V8" s="6">
        <f t="shared" si="0"/>
        <v>133.09102430900001</v>
      </c>
      <c r="W8" s="6">
        <f t="shared" si="0"/>
        <v>139.27147872599997</v>
      </c>
      <c r="X8" s="537">
        <f t="shared" si="0"/>
        <v>100.95139750800001</v>
      </c>
      <c r="Y8" s="537">
        <f t="shared" si="0"/>
        <v>100.48015323100006</v>
      </c>
      <c r="Z8" s="152">
        <f t="shared" si="0"/>
        <v>116.45000000000002</v>
      </c>
      <c r="AA8" s="6">
        <f t="shared" si="0"/>
        <v>101.22</v>
      </c>
      <c r="AB8" s="6">
        <f t="shared" si="0"/>
        <v>88.19</v>
      </c>
      <c r="AC8" s="6">
        <f t="shared" si="0"/>
        <v>47.02</v>
      </c>
      <c r="AD8" s="6">
        <f t="shared" si="0"/>
        <v>45.21</v>
      </c>
      <c r="AE8" s="6">
        <v>78.599999999999994</v>
      </c>
      <c r="AF8" s="6">
        <v>241.72</v>
      </c>
      <c r="AG8" s="6">
        <v>277.69</v>
      </c>
      <c r="AH8" s="6">
        <v>202.76215145900022</v>
      </c>
      <c r="AI8" s="144">
        <f>+IFERROR((AH8/V8-1)*100,"-")</f>
        <v>52.348479179364801</v>
      </c>
    </row>
    <row r="9" spans="1:35" x14ac:dyDescent="0.25">
      <c r="A9" s="113" t="s">
        <v>233</v>
      </c>
      <c r="B9" s="178">
        <v>18.263353303999999</v>
      </c>
      <c r="C9" s="15">
        <v>24.772873624999999</v>
      </c>
      <c r="D9" s="15">
        <v>40.777228094999998</v>
      </c>
      <c r="E9" s="15">
        <v>45.534167805999999</v>
      </c>
      <c r="F9" s="15">
        <v>57.383597448000003</v>
      </c>
      <c r="G9" s="15">
        <v>55.448675915999999</v>
      </c>
      <c r="H9" s="15">
        <v>44.409328049999999</v>
      </c>
      <c r="I9" s="15">
        <v>27.901272730999999</v>
      </c>
      <c r="J9" s="15">
        <v>24.521494291000003</v>
      </c>
      <c r="K9" s="15">
        <v>19.100832620999999</v>
      </c>
      <c r="L9" s="15">
        <v>23.745394735000001</v>
      </c>
      <c r="M9" s="15">
        <v>21.944019778000001</v>
      </c>
      <c r="N9" s="153">
        <f t="shared" ref="N9:Y9" si="1">SUM(N10:N12)</f>
        <v>21.751478583999997</v>
      </c>
      <c r="O9" s="15">
        <f t="shared" si="1"/>
        <v>49.287947713000058</v>
      </c>
      <c r="P9" s="15">
        <f t="shared" si="1"/>
        <v>76.502998489999925</v>
      </c>
      <c r="Q9" s="15">
        <f t="shared" si="1"/>
        <v>66.576263386000065</v>
      </c>
      <c r="R9" s="15">
        <f t="shared" si="1"/>
        <v>29.654384867000015</v>
      </c>
      <c r="S9" s="15">
        <f t="shared" si="1"/>
        <v>39.209072183999957</v>
      </c>
      <c r="T9" s="15">
        <f t="shared" si="1"/>
        <v>46.013416115000055</v>
      </c>
      <c r="U9" s="15">
        <f t="shared" si="1"/>
        <v>42.485752252999994</v>
      </c>
      <c r="V9" s="15">
        <f t="shared" si="1"/>
        <v>44.737942237999988</v>
      </c>
      <c r="W9" s="15">
        <f t="shared" si="1"/>
        <v>32.164453026000004</v>
      </c>
      <c r="X9" s="538">
        <f t="shared" si="1"/>
        <v>31.290908007999999</v>
      </c>
      <c r="Y9" s="538">
        <f t="shared" si="1"/>
        <v>34.399342971000038</v>
      </c>
      <c r="Z9" s="153">
        <f>SUM(Z10:Z12)</f>
        <v>26.770000000000003</v>
      </c>
      <c r="AA9" s="15">
        <f>SUM(AA10:AA12)</f>
        <v>35.360000000000007</v>
      </c>
      <c r="AB9" s="15">
        <f>SUM(AB10:AB12)</f>
        <v>35.81</v>
      </c>
      <c r="AC9" s="15">
        <f>SUM(AC10:AC12)</f>
        <v>22.650000000000002</v>
      </c>
      <c r="AD9" s="15">
        <f>SUM(AD10:AD12)</f>
        <v>20.610000000000003</v>
      </c>
      <c r="AE9" s="15">
        <v>20.5</v>
      </c>
      <c r="AF9" s="15">
        <v>41.91</v>
      </c>
      <c r="AG9" s="15">
        <v>63.94</v>
      </c>
      <c r="AH9" s="15">
        <v>59.79372684200019</v>
      </c>
      <c r="AI9" s="146">
        <f t="shared" ref="AI9:AI18" si="2">+IFERROR((AH9/V9-1)*100,"-")</f>
        <v>33.653279187284468</v>
      </c>
    </row>
    <row r="10" spans="1:35" x14ac:dyDescent="0.25">
      <c r="A10" s="179" t="s">
        <v>15</v>
      </c>
      <c r="B10" s="351">
        <v>1.3593533040000008</v>
      </c>
      <c r="C10" s="351">
        <v>2.2638736249999991</v>
      </c>
      <c r="D10" s="351">
        <v>1.8952280950000002</v>
      </c>
      <c r="E10" s="351">
        <v>1.6261678059999995</v>
      </c>
      <c r="F10" s="351">
        <v>2.3385974480000007</v>
      </c>
      <c r="G10" s="351">
        <v>3.4026759160000002</v>
      </c>
      <c r="H10" s="351">
        <v>2.5113280499999999</v>
      </c>
      <c r="I10" s="351">
        <v>2.5775437309999982</v>
      </c>
      <c r="J10" s="351">
        <v>2.7324942910000014</v>
      </c>
      <c r="K10" s="351">
        <v>3.3330039719999993</v>
      </c>
      <c r="L10" s="351">
        <v>2.4572745349999994</v>
      </c>
      <c r="M10" s="351">
        <v>3.4225787780000019</v>
      </c>
      <c r="N10" s="539">
        <v>1.7506581620000001</v>
      </c>
      <c r="O10" s="540">
        <v>2.0282067930000003</v>
      </c>
      <c r="P10" s="540">
        <v>1.4467354859999997</v>
      </c>
      <c r="Q10" s="540">
        <v>1.6860681310000007</v>
      </c>
      <c r="R10" s="540">
        <v>2.0014479659999997</v>
      </c>
      <c r="S10" s="540">
        <v>1.596173566</v>
      </c>
      <c r="T10" s="540">
        <v>2.5980713050000013</v>
      </c>
      <c r="U10" s="540">
        <v>1.5208280629999993</v>
      </c>
      <c r="V10" s="540">
        <v>2.5788982920000003</v>
      </c>
      <c r="W10" s="540">
        <v>2.0698812989999995</v>
      </c>
      <c r="X10" s="273">
        <v>2.1695414510000006</v>
      </c>
      <c r="Y10" s="273">
        <v>2.1936643389999988</v>
      </c>
      <c r="Z10" s="154">
        <v>2.2999999999999998</v>
      </c>
      <c r="AA10" s="24">
        <v>1.27</v>
      </c>
      <c r="AB10" s="24">
        <v>1.78</v>
      </c>
      <c r="AC10" s="24">
        <v>2.02</v>
      </c>
      <c r="AD10" s="24">
        <v>2.2799999999999998</v>
      </c>
      <c r="AE10" s="24">
        <v>2.54</v>
      </c>
      <c r="AF10" s="24">
        <v>1.82</v>
      </c>
      <c r="AG10" s="24">
        <v>2.1800000000000002</v>
      </c>
      <c r="AH10" s="24">
        <v>2.4054343380000009</v>
      </c>
      <c r="AI10" s="148">
        <f t="shared" si="2"/>
        <v>-6.726281317029903</v>
      </c>
    </row>
    <row r="11" spans="1:35" x14ac:dyDescent="0.25">
      <c r="A11" s="179" t="s">
        <v>16</v>
      </c>
      <c r="B11" s="351">
        <v>14.385</v>
      </c>
      <c r="C11" s="351">
        <v>20.199000000000002</v>
      </c>
      <c r="D11" s="351">
        <v>34.534999999999997</v>
      </c>
      <c r="E11" s="351">
        <v>38.618000000000002</v>
      </c>
      <c r="F11" s="351">
        <v>50.673999999999999</v>
      </c>
      <c r="G11" s="351">
        <v>48.280999999999999</v>
      </c>
      <c r="H11" s="351">
        <v>39.923000000000002</v>
      </c>
      <c r="I11" s="351">
        <v>22.914728999999998</v>
      </c>
      <c r="J11" s="351">
        <v>19.614999999999998</v>
      </c>
      <c r="K11" s="351">
        <v>13.467828648999999</v>
      </c>
      <c r="L11" s="351">
        <v>18.492120200000002</v>
      </c>
      <c r="M11" s="351">
        <v>15.838441000000001</v>
      </c>
      <c r="N11" s="539">
        <v>19.820233561999999</v>
      </c>
      <c r="O11" s="540">
        <v>46.997408480000054</v>
      </c>
      <c r="P11" s="540">
        <v>74.814471503999926</v>
      </c>
      <c r="Q11" s="540">
        <v>64.674193965000072</v>
      </c>
      <c r="R11" s="540">
        <v>27.304370611000014</v>
      </c>
      <c r="S11" s="540">
        <v>37.426485229999962</v>
      </c>
      <c r="T11" s="540">
        <v>43.226932774000048</v>
      </c>
      <c r="U11" s="540">
        <v>40.712115667999996</v>
      </c>
      <c r="V11" s="540">
        <v>41.999466305999988</v>
      </c>
      <c r="W11" s="540">
        <v>29.862754627000008</v>
      </c>
      <c r="X11" s="273">
        <v>28.897397306999999</v>
      </c>
      <c r="Y11" s="273">
        <v>32.069239348000039</v>
      </c>
      <c r="Z11" s="154">
        <v>20.6</v>
      </c>
      <c r="AA11" s="24">
        <v>31.57</v>
      </c>
      <c r="AB11" s="24">
        <v>30.37</v>
      </c>
      <c r="AC11" s="24">
        <v>19.350000000000001</v>
      </c>
      <c r="AD11" s="24">
        <v>16.670000000000002</v>
      </c>
      <c r="AE11" s="24">
        <v>15.88</v>
      </c>
      <c r="AF11" s="24">
        <v>37.36</v>
      </c>
      <c r="AG11" s="24">
        <v>57.27</v>
      </c>
      <c r="AH11" s="24">
        <v>55.35947571000019</v>
      </c>
      <c r="AI11" s="148">
        <f t="shared" si="2"/>
        <v>31.809950409040333</v>
      </c>
    </row>
    <row r="12" spans="1:35" x14ac:dyDescent="0.25">
      <c r="A12" s="179" t="s">
        <v>19</v>
      </c>
      <c r="B12" s="351">
        <v>2.5190000000000001</v>
      </c>
      <c r="C12" s="351">
        <v>2.31</v>
      </c>
      <c r="D12" s="351">
        <v>4.3470000000000004</v>
      </c>
      <c r="E12" s="351">
        <v>5.29</v>
      </c>
      <c r="F12" s="351">
        <v>4.3710000000000004</v>
      </c>
      <c r="G12" s="351">
        <v>3.7650000000000001</v>
      </c>
      <c r="H12" s="351">
        <v>1.9750000000000001</v>
      </c>
      <c r="I12" s="351">
        <v>2.4089999999999998</v>
      </c>
      <c r="J12" s="351">
        <v>2.1739999999999999</v>
      </c>
      <c r="K12" s="351">
        <v>2.2999999999999998</v>
      </c>
      <c r="L12" s="351">
        <v>2.7959999999999998</v>
      </c>
      <c r="M12" s="351">
        <v>2.6829999999999998</v>
      </c>
      <c r="N12" s="539">
        <v>0.18058685999999996</v>
      </c>
      <c r="O12" s="540">
        <v>0.26233243999999994</v>
      </c>
      <c r="P12" s="540">
        <v>0.24179149999999999</v>
      </c>
      <c r="Q12" s="540">
        <v>0.21600129000000001</v>
      </c>
      <c r="R12" s="540">
        <v>0.34856629000000006</v>
      </c>
      <c r="S12" s="540">
        <v>0.18641338799999999</v>
      </c>
      <c r="T12" s="540">
        <v>0.188412036</v>
      </c>
      <c r="U12" s="540">
        <v>0.25280852200000004</v>
      </c>
      <c r="V12" s="540">
        <v>0.15957763999999999</v>
      </c>
      <c r="W12" s="540">
        <v>0.23181709999999997</v>
      </c>
      <c r="X12" s="273">
        <v>0.22396924999999995</v>
      </c>
      <c r="Y12" s="273">
        <v>0.13643928399999997</v>
      </c>
      <c r="Z12" s="154">
        <v>3.87</v>
      </c>
      <c r="AA12" s="24">
        <v>2.52</v>
      </c>
      <c r="AB12" s="24">
        <v>3.66</v>
      </c>
      <c r="AC12" s="24">
        <v>1.28</v>
      </c>
      <c r="AD12" s="24">
        <v>1.66</v>
      </c>
      <c r="AE12" s="24">
        <v>2.08</v>
      </c>
      <c r="AF12" s="24">
        <v>2.73</v>
      </c>
      <c r="AG12" s="24">
        <v>4.49</v>
      </c>
      <c r="AH12" s="24">
        <v>2.0288167939999995</v>
      </c>
      <c r="AI12" s="148">
        <f t="shared" si="2"/>
        <v>1171.3665861959105</v>
      </c>
    </row>
    <row r="13" spans="1:35" x14ac:dyDescent="0.25">
      <c r="A13" s="113" t="s">
        <v>234</v>
      </c>
      <c r="B13" s="178">
        <v>5.733455556</v>
      </c>
      <c r="C13" s="15">
        <v>74.55025999999998</v>
      </c>
      <c r="D13" s="15">
        <v>109.64917652899996</v>
      </c>
      <c r="E13" s="15">
        <v>38.00724202</v>
      </c>
      <c r="F13" s="15">
        <v>169.45574815000003</v>
      </c>
      <c r="G13" s="15">
        <v>235.70903600000005</v>
      </c>
      <c r="H13" s="15">
        <v>214.2213730000002</v>
      </c>
      <c r="I13" s="15">
        <v>170.11369755399994</v>
      </c>
      <c r="J13" s="15">
        <v>103.17390072899995</v>
      </c>
      <c r="K13" s="15">
        <v>29.096646999999997</v>
      </c>
      <c r="L13" s="15">
        <v>18.125409999999995</v>
      </c>
      <c r="M13" s="15">
        <v>56.585264000000024</v>
      </c>
      <c r="N13" s="153">
        <f t="shared" ref="N13:T13" si="3">SUM(N14:N17)</f>
        <v>102.15964000000001</v>
      </c>
      <c r="O13" s="15">
        <f t="shared" si="3"/>
        <v>162.49807619999999</v>
      </c>
      <c r="P13" s="15">
        <f t="shared" si="3"/>
        <v>167.29833927300001</v>
      </c>
      <c r="Q13" s="15">
        <f t="shared" si="3"/>
        <v>109.23915640000001</v>
      </c>
      <c r="R13" s="15">
        <f t="shared" si="3"/>
        <v>40.522580000000012</v>
      </c>
      <c r="S13" s="15">
        <f t="shared" si="3"/>
        <v>138.1432843</v>
      </c>
      <c r="T13" s="15">
        <f t="shared" si="3"/>
        <v>146.89624723399993</v>
      </c>
      <c r="U13" s="15">
        <f t="shared" ref="U13:AH13" si="4">SUM(U14:U17)</f>
        <v>56.414717450000005</v>
      </c>
      <c r="V13" s="15">
        <f t="shared" si="4"/>
        <v>84.993082071000003</v>
      </c>
      <c r="W13" s="15">
        <f t="shared" si="4"/>
        <v>104.64702569999997</v>
      </c>
      <c r="X13" s="538">
        <f t="shared" si="4"/>
        <v>67.38048950000001</v>
      </c>
      <c r="Y13" s="538">
        <f t="shared" si="4"/>
        <v>61.650810260000007</v>
      </c>
      <c r="Z13" s="153">
        <f t="shared" si="4"/>
        <v>88.81</v>
      </c>
      <c r="AA13" s="15">
        <f t="shared" si="4"/>
        <v>64.95</v>
      </c>
      <c r="AB13" s="15">
        <f t="shared" si="4"/>
        <v>50.86</v>
      </c>
      <c r="AC13" s="15">
        <f t="shared" si="4"/>
        <v>23.6</v>
      </c>
      <c r="AD13" s="15">
        <f t="shared" si="4"/>
        <v>23.14</v>
      </c>
      <c r="AE13" s="15">
        <f t="shared" si="4"/>
        <v>55.699999999999996</v>
      </c>
      <c r="AF13" s="15">
        <f t="shared" si="4"/>
        <v>197.29</v>
      </c>
      <c r="AG13" s="15">
        <f t="shared" si="4"/>
        <v>212.68</v>
      </c>
      <c r="AH13" s="15">
        <f t="shared" si="4"/>
        <v>142.27842461700004</v>
      </c>
      <c r="AI13" s="146">
        <f t="shared" si="2"/>
        <v>67.400006153613816</v>
      </c>
    </row>
    <row r="14" spans="1:35" x14ac:dyDescent="0.25">
      <c r="A14" s="179" t="s">
        <v>121</v>
      </c>
      <c r="B14" s="500">
        <v>2.641095</v>
      </c>
      <c r="C14" s="500">
        <v>57.284404999999992</v>
      </c>
      <c r="D14" s="500">
        <v>100.20505799999997</v>
      </c>
      <c r="E14" s="500">
        <v>23.311249999999994</v>
      </c>
      <c r="F14" s="500">
        <v>164.891864</v>
      </c>
      <c r="G14" s="500">
        <v>211.39379400000004</v>
      </c>
      <c r="H14" s="500">
        <v>169.22027300000022</v>
      </c>
      <c r="I14" s="500">
        <v>146.61313255399995</v>
      </c>
      <c r="J14" s="500">
        <v>64.550169999999966</v>
      </c>
      <c r="K14" s="500">
        <v>18.390519999999995</v>
      </c>
      <c r="L14" s="500">
        <v>8.4099749999999993</v>
      </c>
      <c r="M14" s="500">
        <v>51.267550000000021</v>
      </c>
      <c r="N14" s="154">
        <v>94.21003420000001</v>
      </c>
      <c r="O14" s="24">
        <v>134.07940999999997</v>
      </c>
      <c r="P14" s="24">
        <v>143.243807</v>
      </c>
      <c r="Q14" s="24">
        <v>97.625050999999999</v>
      </c>
      <c r="R14" s="24">
        <v>28.163871000000007</v>
      </c>
      <c r="S14" s="24">
        <v>122.02799875000001</v>
      </c>
      <c r="T14" s="24">
        <v>122.15536999999995</v>
      </c>
      <c r="U14" s="24">
        <v>36.039371000000003</v>
      </c>
      <c r="V14" s="24">
        <v>70.189392999999995</v>
      </c>
      <c r="W14" s="24">
        <v>86.638578999999979</v>
      </c>
      <c r="X14" s="273">
        <v>60.210270000000016</v>
      </c>
      <c r="Y14" s="273">
        <v>54.748225000000005</v>
      </c>
      <c r="Z14" s="154">
        <v>84.99</v>
      </c>
      <c r="AA14" s="24">
        <v>52.31</v>
      </c>
      <c r="AB14" s="24">
        <v>39.450000000000003</v>
      </c>
      <c r="AC14" s="24">
        <v>17.05</v>
      </c>
      <c r="AD14" s="24">
        <v>10.91</v>
      </c>
      <c r="AE14" s="24">
        <v>51.47</v>
      </c>
      <c r="AF14" s="24">
        <v>179.41</v>
      </c>
      <c r="AG14" s="24">
        <v>188.15</v>
      </c>
      <c r="AH14" s="24">
        <v>128.42278500000003</v>
      </c>
      <c r="AI14" s="148">
        <f t="shared" si="2"/>
        <v>82.966085773102563</v>
      </c>
    </row>
    <row r="15" spans="1:35" x14ac:dyDescent="0.25">
      <c r="A15" s="179" t="s">
        <v>122</v>
      </c>
      <c r="B15" s="175">
        <v>0.69165200000000004</v>
      </c>
      <c r="C15" s="175">
        <v>0.82762999999999998</v>
      </c>
      <c r="D15" s="175">
        <v>0.78416572899999992</v>
      </c>
      <c r="E15" s="175">
        <v>0.94309800000000021</v>
      </c>
      <c r="F15" s="175">
        <v>0.64641800000000005</v>
      </c>
      <c r="G15" s="175">
        <v>0.61644000000000021</v>
      </c>
      <c r="H15" s="175">
        <v>0.47055000000000008</v>
      </c>
      <c r="I15" s="175">
        <v>0.61251999999999995</v>
      </c>
      <c r="J15" s="175">
        <v>0.47687000000000002</v>
      </c>
      <c r="K15" s="175">
        <v>0.67846000000000017</v>
      </c>
      <c r="L15" s="175">
        <v>1.0880600000000002</v>
      </c>
      <c r="M15" s="175">
        <v>0.84752400000000017</v>
      </c>
      <c r="N15" s="154">
        <v>0.51288999999999996</v>
      </c>
      <c r="O15" s="24">
        <v>0.48391999999999996</v>
      </c>
      <c r="P15" s="24">
        <v>0.77510967300000011</v>
      </c>
      <c r="Q15" s="24">
        <v>0.94423000000000001</v>
      </c>
      <c r="R15" s="24">
        <v>0.95137600000000011</v>
      </c>
      <c r="S15" s="24">
        <v>0.93314654999999991</v>
      </c>
      <c r="T15" s="24">
        <v>0.84844275799999991</v>
      </c>
      <c r="U15" s="24">
        <v>1.0780318500000001</v>
      </c>
      <c r="V15" s="24">
        <v>1.0917249710000001</v>
      </c>
      <c r="W15" s="24">
        <v>0.50918799999999997</v>
      </c>
      <c r="X15" s="273">
        <v>0.46271600000000002</v>
      </c>
      <c r="Y15" s="273">
        <v>0.38106999999999991</v>
      </c>
      <c r="Z15" s="154">
        <v>0.64</v>
      </c>
      <c r="AA15" s="24">
        <v>0.93</v>
      </c>
      <c r="AB15" s="24">
        <v>0.3</v>
      </c>
      <c r="AC15" s="24">
        <v>0.42</v>
      </c>
      <c r="AD15" s="24">
        <v>0.98</v>
      </c>
      <c r="AE15" s="24">
        <v>0.55000000000000004</v>
      </c>
      <c r="AF15" s="24">
        <v>0.62</v>
      </c>
      <c r="AG15" s="24">
        <v>0.44</v>
      </c>
      <c r="AH15" s="24">
        <v>0</v>
      </c>
      <c r="AI15" s="148">
        <f t="shared" si="2"/>
        <v>-100</v>
      </c>
    </row>
    <row r="16" spans="1:35" x14ac:dyDescent="0.25">
      <c r="A16" s="179" t="s">
        <v>111</v>
      </c>
      <c r="B16" s="175">
        <v>0.43284000000000006</v>
      </c>
      <c r="C16" s="175">
        <v>13.668479999999999</v>
      </c>
      <c r="D16" s="175">
        <v>4.3786649999999998</v>
      </c>
      <c r="E16" s="175">
        <v>9.0418099999999999</v>
      </c>
      <c r="F16" s="175">
        <v>2.2987000000000002</v>
      </c>
      <c r="G16" s="175">
        <v>21.641057</v>
      </c>
      <c r="H16" s="175">
        <v>40.988084999999998</v>
      </c>
      <c r="I16" s="175">
        <v>16.897605000000002</v>
      </c>
      <c r="J16" s="175">
        <v>34.766275999999998</v>
      </c>
      <c r="K16" s="175">
        <v>7.1325570000000003</v>
      </c>
      <c r="L16" s="175">
        <v>6.6630950000000002</v>
      </c>
      <c r="M16" s="175">
        <v>1.9450499999999999</v>
      </c>
      <c r="N16" s="154">
        <v>2.8234750000000002</v>
      </c>
      <c r="O16" s="24">
        <v>24.073535</v>
      </c>
      <c r="P16" s="24">
        <v>21.160846999999997</v>
      </c>
      <c r="Q16" s="24">
        <v>8.4300450000000016</v>
      </c>
      <c r="R16" s="24">
        <v>6.70411</v>
      </c>
      <c r="S16" s="24">
        <v>13.097046999999998</v>
      </c>
      <c r="T16" s="24">
        <v>20.030848000000002</v>
      </c>
      <c r="U16" s="24">
        <v>17.731375000000003</v>
      </c>
      <c r="V16" s="24">
        <v>11.697004999999999</v>
      </c>
      <c r="W16" s="24">
        <v>12.981345999999998</v>
      </c>
      <c r="X16" s="273">
        <v>2.6416199999999996</v>
      </c>
      <c r="Y16" s="273">
        <v>3.8564840000000009</v>
      </c>
      <c r="Z16" s="154">
        <v>1.53</v>
      </c>
      <c r="AA16" s="24">
        <v>7.67</v>
      </c>
      <c r="AB16" s="24">
        <v>8.81</v>
      </c>
      <c r="AC16" s="24">
        <v>3.75</v>
      </c>
      <c r="AD16" s="24">
        <v>7.57</v>
      </c>
      <c r="AE16" s="24">
        <v>1.54</v>
      </c>
      <c r="AF16" s="24">
        <v>12.67</v>
      </c>
      <c r="AG16" s="24">
        <v>22.21</v>
      </c>
      <c r="AH16" s="24">
        <v>11.00521</v>
      </c>
      <c r="AI16" s="148">
        <f t="shared" si="2"/>
        <v>-5.9142917353630198</v>
      </c>
    </row>
    <row r="17" spans="1:35" x14ac:dyDescent="0.25">
      <c r="A17" s="179" t="s">
        <v>217</v>
      </c>
      <c r="B17" s="175">
        <v>1.967868556</v>
      </c>
      <c r="C17" s="175">
        <v>2.7697450000000003</v>
      </c>
      <c r="D17" s="175">
        <v>4.2812878000000012</v>
      </c>
      <c r="E17" s="175">
        <v>4.7110840200000004</v>
      </c>
      <c r="F17" s="175">
        <v>1.6187661500000006</v>
      </c>
      <c r="G17" s="175">
        <v>2.0577449999999997</v>
      </c>
      <c r="H17" s="175">
        <v>3.5424649999999995</v>
      </c>
      <c r="I17" s="175">
        <v>5.9904400000000013</v>
      </c>
      <c r="J17" s="175">
        <v>3.3805847289999997</v>
      </c>
      <c r="K17" s="175">
        <v>2.8951100000000007</v>
      </c>
      <c r="L17" s="175">
        <v>1.9642799999999996</v>
      </c>
      <c r="M17" s="175">
        <v>2.5251400000000008</v>
      </c>
      <c r="N17" s="154">
        <v>4.6132407999999998</v>
      </c>
      <c r="O17" s="24">
        <v>3.8612112000000001</v>
      </c>
      <c r="P17" s="24">
        <v>2.1185756000000007</v>
      </c>
      <c r="Q17" s="24">
        <v>2.2398303999999998</v>
      </c>
      <c r="R17" s="24">
        <v>4.7032230000000013</v>
      </c>
      <c r="S17" s="24">
        <v>2.0850919999999995</v>
      </c>
      <c r="T17" s="24">
        <v>3.8615864759999994</v>
      </c>
      <c r="U17" s="24">
        <v>1.5659396000000001</v>
      </c>
      <c r="V17" s="24">
        <v>2.0149590999999996</v>
      </c>
      <c r="W17" s="24">
        <v>4.5179127000000001</v>
      </c>
      <c r="X17" s="273">
        <v>4.0658835</v>
      </c>
      <c r="Y17" s="273">
        <v>2.6650312600000001</v>
      </c>
      <c r="Z17" s="154">
        <v>1.65</v>
      </c>
      <c r="AA17" s="24">
        <v>4.04</v>
      </c>
      <c r="AB17" s="24">
        <v>2.2999999999999998</v>
      </c>
      <c r="AC17" s="24">
        <v>2.38</v>
      </c>
      <c r="AD17" s="24">
        <v>3.68</v>
      </c>
      <c r="AE17" s="24">
        <v>2.14</v>
      </c>
      <c r="AF17" s="24">
        <v>4.59</v>
      </c>
      <c r="AG17" s="24">
        <v>1.88</v>
      </c>
      <c r="AH17" s="24">
        <v>2.8504296170000014</v>
      </c>
      <c r="AI17" s="148">
        <f t="shared" si="2"/>
        <v>41.46339828932517</v>
      </c>
    </row>
    <row r="18" spans="1:35" x14ac:dyDescent="0.25">
      <c r="A18" s="180" t="s">
        <v>72</v>
      </c>
      <c r="B18" s="176">
        <v>0.99099999999999999</v>
      </c>
      <c r="C18" s="176">
        <v>0.90100000000000002</v>
      </c>
      <c r="D18" s="176">
        <v>1.5760000000000001</v>
      </c>
      <c r="E18" s="176">
        <v>1.2949999999999999</v>
      </c>
      <c r="F18" s="176">
        <v>0.875</v>
      </c>
      <c r="G18" s="176">
        <v>1.36</v>
      </c>
      <c r="H18" s="176">
        <v>1.516</v>
      </c>
      <c r="I18" s="176">
        <v>1.175</v>
      </c>
      <c r="J18" s="176">
        <v>0.94199999999999995</v>
      </c>
      <c r="K18" s="176">
        <v>1.361</v>
      </c>
      <c r="L18" s="176">
        <v>0.879</v>
      </c>
      <c r="M18" s="176">
        <v>1.6970000000000001</v>
      </c>
      <c r="N18" s="541">
        <v>4.66</v>
      </c>
      <c r="O18" s="181">
        <v>2.56</v>
      </c>
      <c r="P18" s="181">
        <v>6.01</v>
      </c>
      <c r="Q18" s="181">
        <v>4.09</v>
      </c>
      <c r="R18" s="181">
        <v>5.59</v>
      </c>
      <c r="S18" s="181">
        <v>5.76</v>
      </c>
      <c r="T18" s="181">
        <v>4.4400000000000004</v>
      </c>
      <c r="U18" s="181">
        <v>3.95</v>
      </c>
      <c r="V18" s="181">
        <v>3.36</v>
      </c>
      <c r="W18" s="181">
        <v>2.46</v>
      </c>
      <c r="X18" s="181">
        <v>2.2799999999999998</v>
      </c>
      <c r="Y18" s="181">
        <v>4.43</v>
      </c>
      <c r="Z18" s="541">
        <v>0.87</v>
      </c>
      <c r="AA18" s="181">
        <v>0.91</v>
      </c>
      <c r="AB18" s="181">
        <v>1.52</v>
      </c>
      <c r="AC18" s="181">
        <v>0.77</v>
      </c>
      <c r="AD18" s="181">
        <v>1.46</v>
      </c>
      <c r="AE18" s="181">
        <v>2.4</v>
      </c>
      <c r="AF18" s="181">
        <v>2.52</v>
      </c>
      <c r="AG18" s="181">
        <v>1.07</v>
      </c>
      <c r="AH18" s="181">
        <v>0.69</v>
      </c>
      <c r="AI18" s="183">
        <f t="shared" si="2"/>
        <v>-79.464285714285722</v>
      </c>
    </row>
    <row r="19" spans="1:35" x14ac:dyDescent="0.25">
      <c r="B19" s="237"/>
      <c r="C19" s="237"/>
      <c r="D19" s="342"/>
      <c r="E19" s="342"/>
      <c r="F19" s="342"/>
      <c r="G19" s="342"/>
      <c r="H19" s="342"/>
      <c r="I19" s="342"/>
      <c r="J19" s="342"/>
      <c r="K19" s="342"/>
      <c r="L19" s="342"/>
      <c r="M19" s="342"/>
      <c r="N19" s="342"/>
      <c r="O19" s="342"/>
      <c r="P19" s="342"/>
      <c r="Q19" s="342"/>
      <c r="R19" s="342"/>
      <c r="S19" s="342"/>
      <c r="T19" s="342"/>
      <c r="U19" s="342"/>
      <c r="V19" s="342"/>
      <c r="W19" s="342"/>
      <c r="X19" s="342"/>
      <c r="Y19" s="342"/>
      <c r="Z19" s="342"/>
      <c r="AA19" s="342"/>
      <c r="AB19" s="342"/>
      <c r="AC19" s="342"/>
      <c r="AD19" s="342"/>
      <c r="AE19" s="342"/>
      <c r="AF19" s="342"/>
      <c r="AG19" s="342"/>
      <c r="AH19" s="342"/>
      <c r="AI19" s="237"/>
    </row>
    <row r="20" spans="1:35" x14ac:dyDescent="0.25">
      <c r="A20" s="2" t="s">
        <v>23</v>
      </c>
      <c r="B20" s="237"/>
      <c r="C20" s="237"/>
      <c r="D20" s="342"/>
      <c r="E20" s="342"/>
      <c r="F20" s="342"/>
      <c r="G20" s="234"/>
      <c r="H20" s="234"/>
      <c r="I20" s="234"/>
      <c r="J20" s="234"/>
      <c r="K20" s="234"/>
      <c r="L20" s="234"/>
      <c r="M20" s="342"/>
      <c r="N20" s="342"/>
      <c r="O20" s="342"/>
      <c r="P20" s="342"/>
      <c r="Q20" s="342"/>
      <c r="R20" s="342"/>
      <c r="S20" s="342"/>
      <c r="T20" s="342"/>
      <c r="U20" s="342"/>
      <c r="V20" s="342"/>
      <c r="W20" s="342"/>
      <c r="X20" s="342"/>
      <c r="Y20" s="342"/>
      <c r="Z20" s="342"/>
      <c r="AA20" s="342"/>
      <c r="AB20" s="342"/>
      <c r="AC20" s="342"/>
      <c r="AD20" s="342"/>
      <c r="AE20" s="342"/>
      <c r="AF20" s="342"/>
      <c r="AG20" s="342"/>
      <c r="AH20" s="342"/>
      <c r="AI20" s="342"/>
    </row>
    <row r="21" spans="1:35" x14ac:dyDescent="0.25">
      <c r="A21" s="598" t="s">
        <v>139</v>
      </c>
      <c r="B21" s="234"/>
      <c r="C21" s="234"/>
      <c r="D21" s="234"/>
      <c r="E21" s="234"/>
      <c r="F21" s="234"/>
      <c r="G21" s="234"/>
      <c r="H21" s="234"/>
      <c r="I21" s="234"/>
      <c r="J21" s="234"/>
      <c r="K21" s="234"/>
      <c r="L21" s="234"/>
      <c r="M21" s="342"/>
      <c r="N21" s="342"/>
      <c r="O21" s="342"/>
      <c r="P21" s="342"/>
      <c r="Q21" s="342"/>
      <c r="R21" s="342"/>
      <c r="S21" s="342"/>
      <c r="T21" s="342"/>
      <c r="U21" s="342"/>
      <c r="V21" s="342"/>
      <c r="W21" s="342"/>
      <c r="X21" s="342"/>
      <c r="Y21" s="342"/>
      <c r="Z21" s="342"/>
      <c r="AA21" s="342"/>
      <c r="AB21" s="342"/>
      <c r="AC21" s="342"/>
      <c r="AD21" s="342"/>
      <c r="AE21" s="342"/>
      <c r="AF21" s="342"/>
      <c r="AG21" s="342"/>
      <c r="AH21" s="342"/>
      <c r="AI21" s="342"/>
    </row>
    <row r="22" spans="1:35" x14ac:dyDescent="0.25">
      <c r="A22" s="598" t="s">
        <v>207</v>
      </c>
      <c r="B22" s="237"/>
      <c r="C22" s="237"/>
      <c r="D22" s="342"/>
      <c r="E22" s="342"/>
      <c r="F22" s="342"/>
      <c r="G22" s="342"/>
      <c r="H22" s="342"/>
      <c r="I22" s="342"/>
      <c r="J22" s="342"/>
      <c r="K22" s="342"/>
      <c r="L22" s="342"/>
      <c r="M22" s="342"/>
      <c r="N22" s="342"/>
      <c r="O22" s="342"/>
      <c r="P22" s="342"/>
      <c r="Q22" s="342"/>
      <c r="R22" s="342"/>
      <c r="S22" s="342"/>
      <c r="T22" s="342"/>
      <c r="U22" s="342"/>
      <c r="V22" s="342"/>
      <c r="W22" s="342"/>
      <c r="X22" s="342"/>
      <c r="Y22" s="342"/>
      <c r="Z22" s="342"/>
      <c r="AA22" s="342"/>
      <c r="AB22" s="342"/>
      <c r="AC22" s="342"/>
      <c r="AD22" s="342"/>
      <c r="AE22" s="342"/>
      <c r="AF22" s="342"/>
      <c r="AG22" s="342"/>
      <c r="AH22" s="342"/>
      <c r="AI22" s="342"/>
    </row>
    <row r="23" spans="1:35" x14ac:dyDescent="0.25">
      <c r="M23" s="342"/>
      <c r="N23" s="342"/>
      <c r="O23" s="342"/>
      <c r="P23" s="342"/>
      <c r="Q23" s="342"/>
      <c r="R23" s="342"/>
      <c r="S23" s="342"/>
      <c r="T23" s="342"/>
      <c r="U23" s="342"/>
      <c r="V23" s="342"/>
      <c r="W23" s="342"/>
      <c r="X23" s="342"/>
      <c r="Y23" s="342"/>
      <c r="Z23" s="342"/>
      <c r="AA23" s="342"/>
      <c r="AB23" s="342"/>
      <c r="AC23" s="342"/>
      <c r="AD23" s="342"/>
      <c r="AE23" s="342"/>
      <c r="AF23" s="342"/>
      <c r="AG23" s="342"/>
      <c r="AH23" s="342"/>
      <c r="AI23" s="342"/>
    </row>
    <row r="24" spans="1:35" x14ac:dyDescent="0.25">
      <c r="H24" s="342"/>
      <c r="I24" s="342"/>
      <c r="J24" s="342"/>
      <c r="K24" s="342"/>
      <c r="L24" s="342"/>
      <c r="M24" s="342"/>
      <c r="N24" s="342"/>
      <c r="O24" s="342"/>
      <c r="P24" s="342"/>
      <c r="Q24" s="342"/>
      <c r="R24" s="342"/>
      <c r="S24" s="342"/>
      <c r="T24" s="342"/>
      <c r="U24" s="342"/>
      <c r="V24" s="342"/>
      <c r="W24" s="342"/>
      <c r="X24" s="342"/>
      <c r="Y24" s="342"/>
      <c r="Z24" s="342"/>
      <c r="AA24" s="342"/>
      <c r="AB24" s="342"/>
      <c r="AC24" s="342"/>
      <c r="AD24" s="342"/>
      <c r="AE24" s="342"/>
      <c r="AF24" s="342"/>
      <c r="AG24" s="342"/>
      <c r="AH24" s="342"/>
      <c r="AI24" s="342"/>
    </row>
    <row r="25" spans="1:35" x14ac:dyDescent="0.25">
      <c r="M25" s="342"/>
      <c r="N25" s="342"/>
      <c r="O25" s="342"/>
      <c r="P25" s="342"/>
      <c r="Q25" s="342"/>
      <c r="R25" s="342"/>
      <c r="S25" s="342"/>
      <c r="T25" s="342"/>
      <c r="U25" s="342"/>
      <c r="V25" s="342"/>
      <c r="W25" s="342"/>
      <c r="X25" s="342"/>
      <c r="Y25" s="342"/>
      <c r="Z25" s="342"/>
      <c r="AA25" s="342"/>
      <c r="AB25" s="342"/>
      <c r="AC25" s="342"/>
      <c r="AD25" s="342"/>
      <c r="AE25" s="342"/>
      <c r="AF25" s="342"/>
      <c r="AG25" s="342"/>
      <c r="AH25" s="342"/>
      <c r="AI25" s="342"/>
    </row>
    <row r="26" spans="1:35" x14ac:dyDescent="0.25">
      <c r="M26" s="342"/>
      <c r="N26" s="342"/>
      <c r="O26" s="342"/>
      <c r="P26" s="342"/>
      <c r="Q26" s="342"/>
      <c r="R26" s="342"/>
      <c r="S26" s="342"/>
      <c r="T26" s="342"/>
      <c r="U26" s="342"/>
      <c r="V26" s="342"/>
      <c r="W26" s="342"/>
      <c r="X26" s="342"/>
      <c r="Y26" s="342"/>
      <c r="Z26" s="342"/>
      <c r="AA26" s="342"/>
      <c r="AB26" s="342"/>
      <c r="AC26" s="342"/>
      <c r="AD26" s="342"/>
      <c r="AE26" s="342"/>
      <c r="AF26" s="342"/>
      <c r="AG26" s="342"/>
      <c r="AH26" s="342"/>
      <c r="AI26" s="342"/>
    </row>
    <row r="27" spans="1:35" x14ac:dyDescent="0.25">
      <c r="M27" s="342"/>
      <c r="N27" s="342"/>
      <c r="O27" s="342"/>
      <c r="P27" s="342"/>
      <c r="Q27" s="342"/>
      <c r="R27" s="342"/>
      <c r="S27" s="342"/>
      <c r="T27" s="342"/>
      <c r="U27" s="342"/>
      <c r="V27" s="342"/>
      <c r="W27" s="342"/>
      <c r="X27" s="342"/>
      <c r="Y27" s="342"/>
      <c r="Z27" s="342"/>
      <c r="AA27" s="342"/>
      <c r="AB27" s="342"/>
      <c r="AC27" s="342"/>
      <c r="AD27" s="342"/>
      <c r="AE27" s="342"/>
      <c r="AF27" s="342"/>
      <c r="AG27" s="342"/>
      <c r="AH27" s="342"/>
      <c r="AI27" s="342"/>
    </row>
    <row r="28" spans="1:35" x14ac:dyDescent="0.25">
      <c r="M28" s="342"/>
      <c r="N28" s="342"/>
      <c r="O28" s="342"/>
      <c r="P28" s="342"/>
      <c r="Q28" s="342"/>
      <c r="R28" s="342"/>
      <c r="S28" s="342"/>
      <c r="T28" s="342"/>
      <c r="U28" s="342"/>
      <c r="V28" s="342"/>
      <c r="W28" s="342"/>
      <c r="X28" s="342"/>
      <c r="Y28" s="342"/>
      <c r="Z28" s="342"/>
      <c r="AA28" s="342"/>
      <c r="AB28" s="342"/>
      <c r="AC28" s="342"/>
      <c r="AD28" s="342"/>
      <c r="AE28" s="342"/>
      <c r="AF28" s="342"/>
      <c r="AG28" s="342"/>
      <c r="AH28" s="342"/>
      <c r="AI28" s="342"/>
    </row>
  </sheetData>
  <mergeCells count="4">
    <mergeCell ref="N6:Y6"/>
    <mergeCell ref="Z6:AI6"/>
    <mergeCell ref="B6:M6"/>
    <mergeCell ref="A6:A7"/>
  </mergeCells>
  <phoneticPr fontId="19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I42"/>
  <sheetViews>
    <sheetView showGridLines="0" zoomScale="70" zoomScaleNormal="70" workbookViewId="0">
      <pane xSplit="1" ySplit="8" topLeftCell="BC9" activePane="bottomRight" state="frozen"/>
      <selection activeCell="E38" sqref="E38"/>
      <selection pane="topRight" activeCell="E38" sqref="E38"/>
      <selection pane="bottomLeft" activeCell="E38" sqref="E38"/>
      <selection pane="bottomRight" activeCell="BQ34" sqref="BQ34"/>
    </sheetView>
  </sheetViews>
  <sheetFormatPr baseColWidth="10" defaultRowHeight="15" x14ac:dyDescent="0.25"/>
  <cols>
    <col min="1" max="1" width="13.140625" customWidth="1"/>
    <col min="2" max="25" width="9.7109375" customWidth="1"/>
    <col min="26" max="26" width="13.28515625" bestFit="1" customWidth="1"/>
    <col min="27" max="28" width="9.7109375" customWidth="1"/>
    <col min="29" max="32" width="9.7109375" style="237" customWidth="1"/>
    <col min="33" max="34" width="9.7109375" style="289" customWidth="1"/>
    <col min="35" max="37" width="9.7109375" style="237" customWidth="1"/>
    <col min="38" max="38" width="9.28515625" customWidth="1"/>
    <col min="39" max="39" width="9.28515625" style="338" customWidth="1"/>
    <col min="40" max="65" width="9.28515625" style="349" customWidth="1"/>
    <col min="66" max="66" width="8.7109375" style="349" customWidth="1"/>
    <col min="67" max="67" width="9.28515625" style="349" customWidth="1"/>
    <col min="68" max="68" width="9.28515625" style="580" customWidth="1"/>
    <col min="69" max="70" width="9.28515625" style="588" customWidth="1"/>
    <col min="71" max="71" width="12" customWidth="1"/>
  </cols>
  <sheetData>
    <row r="1" spans="1:71" x14ac:dyDescent="0.25">
      <c r="A1" s="36" t="s">
        <v>198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</row>
    <row r="3" spans="1:71" x14ac:dyDescent="0.25">
      <c r="A3" s="17" t="s">
        <v>140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spans="1:71" ht="15" customHeight="1" x14ac:dyDescent="0.25">
      <c r="A4" s="62" t="s">
        <v>261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</row>
    <row r="5" spans="1:71" x14ac:dyDescent="0.25">
      <c r="A5" s="62" t="s">
        <v>215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</row>
    <row r="6" spans="1:71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</row>
    <row r="7" spans="1:71" ht="18.75" customHeight="1" x14ac:dyDescent="0.25">
      <c r="A7" s="600" t="s">
        <v>0</v>
      </c>
      <c r="B7" s="604">
        <v>2015</v>
      </c>
      <c r="C7" s="604"/>
      <c r="D7" s="604"/>
      <c r="E7" s="604"/>
      <c r="F7" s="604"/>
      <c r="G7" s="604"/>
      <c r="H7" s="604"/>
      <c r="I7" s="604"/>
      <c r="J7" s="604"/>
      <c r="K7" s="604"/>
      <c r="L7" s="604"/>
      <c r="M7" s="604"/>
      <c r="N7" s="604">
        <v>2016</v>
      </c>
      <c r="O7" s="604"/>
      <c r="P7" s="604"/>
      <c r="Q7" s="604"/>
      <c r="R7" s="604"/>
      <c r="S7" s="604"/>
      <c r="T7" s="604"/>
      <c r="U7" s="604"/>
      <c r="V7" s="604"/>
      <c r="W7" s="604"/>
      <c r="X7" s="604"/>
      <c r="Y7" s="604"/>
      <c r="Z7" s="640">
        <v>2017</v>
      </c>
      <c r="AA7" s="640"/>
      <c r="AB7" s="640"/>
      <c r="AC7" s="640"/>
      <c r="AD7" s="640"/>
      <c r="AE7" s="640"/>
      <c r="AF7" s="640"/>
      <c r="AG7" s="640"/>
      <c r="AH7" s="640"/>
      <c r="AI7" s="640"/>
      <c r="AJ7" s="640"/>
      <c r="AK7" s="640"/>
      <c r="AL7" s="602">
        <v>2018</v>
      </c>
      <c r="AM7" s="656"/>
      <c r="AN7" s="656"/>
      <c r="AO7" s="656"/>
      <c r="AP7" s="656"/>
      <c r="AQ7" s="656"/>
      <c r="AR7" s="656"/>
      <c r="AS7" s="656"/>
      <c r="AT7" s="656"/>
      <c r="AU7" s="656"/>
      <c r="AV7" s="656"/>
      <c r="AW7" s="656"/>
      <c r="AX7" s="600">
        <v>2019</v>
      </c>
      <c r="AY7" s="601"/>
      <c r="AZ7" s="601"/>
      <c r="BA7" s="601"/>
      <c r="BB7" s="601"/>
      <c r="BC7" s="601"/>
      <c r="BD7" s="601"/>
      <c r="BE7" s="601"/>
      <c r="BF7" s="601"/>
      <c r="BG7" s="601"/>
      <c r="BH7" s="601"/>
      <c r="BI7" s="601"/>
      <c r="BJ7" s="600">
        <v>2020</v>
      </c>
      <c r="BK7" s="601"/>
      <c r="BL7" s="601"/>
      <c r="BM7" s="601"/>
      <c r="BN7" s="601"/>
      <c r="BO7" s="601"/>
      <c r="BP7" s="601"/>
      <c r="BQ7" s="601"/>
      <c r="BR7" s="601"/>
      <c r="BS7" s="646"/>
    </row>
    <row r="8" spans="1:71" ht="27.75" customHeight="1" x14ac:dyDescent="0.25">
      <c r="A8" s="638"/>
      <c r="B8" s="486" t="s">
        <v>1</v>
      </c>
      <c r="C8" s="487" t="s">
        <v>2</v>
      </c>
      <c r="D8" s="486" t="s">
        <v>3</v>
      </c>
      <c r="E8" s="487" t="s">
        <v>4</v>
      </c>
      <c r="F8" s="486" t="s">
        <v>5</v>
      </c>
      <c r="G8" s="487" t="s">
        <v>6</v>
      </c>
      <c r="H8" s="486" t="s">
        <v>7</v>
      </c>
      <c r="I8" s="487" t="s">
        <v>8</v>
      </c>
      <c r="J8" s="486" t="s">
        <v>9</v>
      </c>
      <c r="K8" s="487" t="s">
        <v>10</v>
      </c>
      <c r="L8" s="486" t="s">
        <v>11</v>
      </c>
      <c r="M8" s="487" t="s">
        <v>12</v>
      </c>
      <c r="N8" s="486" t="s">
        <v>1</v>
      </c>
      <c r="O8" s="487" t="s">
        <v>2</v>
      </c>
      <c r="P8" s="486" t="s">
        <v>3</v>
      </c>
      <c r="Q8" s="487" t="s">
        <v>4</v>
      </c>
      <c r="R8" s="486" t="s">
        <v>5</v>
      </c>
      <c r="S8" s="487" t="s">
        <v>6</v>
      </c>
      <c r="T8" s="486" t="s">
        <v>7</v>
      </c>
      <c r="U8" s="487" t="s">
        <v>8</v>
      </c>
      <c r="V8" s="486" t="s">
        <v>9</v>
      </c>
      <c r="W8" s="487" t="s">
        <v>10</v>
      </c>
      <c r="X8" s="486" t="s">
        <v>11</v>
      </c>
      <c r="Y8" s="487" t="s">
        <v>12</v>
      </c>
      <c r="Z8" s="484" t="s">
        <v>1</v>
      </c>
      <c r="AA8" s="461" t="s">
        <v>2</v>
      </c>
      <c r="AB8" s="484" t="s">
        <v>3</v>
      </c>
      <c r="AC8" s="461" t="s">
        <v>4</v>
      </c>
      <c r="AD8" s="484" t="s">
        <v>5</v>
      </c>
      <c r="AE8" s="461" t="s">
        <v>6</v>
      </c>
      <c r="AF8" s="484" t="s">
        <v>7</v>
      </c>
      <c r="AG8" s="461" t="s">
        <v>8</v>
      </c>
      <c r="AH8" s="484" t="s">
        <v>9</v>
      </c>
      <c r="AI8" s="489" t="s">
        <v>10</v>
      </c>
      <c r="AJ8" s="489" t="s">
        <v>11</v>
      </c>
      <c r="AK8" s="489" t="s">
        <v>12</v>
      </c>
      <c r="AL8" s="469" t="s">
        <v>1</v>
      </c>
      <c r="AM8" s="485" t="s">
        <v>2</v>
      </c>
      <c r="AN8" s="462" t="s">
        <v>3</v>
      </c>
      <c r="AO8" s="462" t="s">
        <v>4</v>
      </c>
      <c r="AP8" s="462" t="s">
        <v>5</v>
      </c>
      <c r="AQ8" s="462" t="s">
        <v>6</v>
      </c>
      <c r="AR8" s="462" t="s">
        <v>7</v>
      </c>
      <c r="AS8" s="462" t="s">
        <v>8</v>
      </c>
      <c r="AT8" s="462" t="s">
        <v>9</v>
      </c>
      <c r="AU8" s="462" t="s">
        <v>10</v>
      </c>
      <c r="AV8" s="462" t="s">
        <v>11</v>
      </c>
      <c r="AW8" s="463" t="s">
        <v>12</v>
      </c>
      <c r="AX8" s="462" t="s">
        <v>1</v>
      </c>
      <c r="AY8" s="462" t="s">
        <v>2</v>
      </c>
      <c r="AZ8" s="472" t="s">
        <v>3</v>
      </c>
      <c r="BA8" s="472" t="s">
        <v>4</v>
      </c>
      <c r="BB8" s="479" t="s">
        <v>5</v>
      </c>
      <c r="BC8" s="479" t="s">
        <v>6</v>
      </c>
      <c r="BD8" s="479" t="s">
        <v>7</v>
      </c>
      <c r="BE8" s="479" t="s">
        <v>8</v>
      </c>
      <c r="BF8" s="479" t="s">
        <v>9</v>
      </c>
      <c r="BG8" s="479" t="s">
        <v>10</v>
      </c>
      <c r="BH8" s="479" t="s">
        <v>11</v>
      </c>
      <c r="BI8" s="479" t="s">
        <v>12</v>
      </c>
      <c r="BJ8" s="479" t="s">
        <v>1</v>
      </c>
      <c r="BK8" s="479" t="s">
        <v>2</v>
      </c>
      <c r="BL8" s="479" t="s">
        <v>3</v>
      </c>
      <c r="BM8" s="595" t="s">
        <v>4</v>
      </c>
      <c r="BN8" s="595" t="s">
        <v>5</v>
      </c>
      <c r="BO8" s="595" t="s">
        <v>6</v>
      </c>
      <c r="BP8" s="595" t="s">
        <v>7</v>
      </c>
      <c r="BQ8" s="595" t="s">
        <v>8</v>
      </c>
      <c r="BR8" s="595" t="s">
        <v>9</v>
      </c>
      <c r="BS8" s="595" t="s">
        <v>282</v>
      </c>
    </row>
    <row r="9" spans="1:71" x14ac:dyDescent="0.25">
      <c r="A9" s="184" t="s">
        <v>13</v>
      </c>
      <c r="B9" s="152">
        <f>+SUM(B10,B14,B19)</f>
        <v>193.25844999000006</v>
      </c>
      <c r="C9" s="6">
        <f t="shared" ref="C9:L9" si="0">+SUM(C10,C14,C19)</f>
        <v>156.23640871000021</v>
      </c>
      <c r="D9" s="6">
        <f t="shared" si="0"/>
        <v>142.00959773999983</v>
      </c>
      <c r="E9" s="6">
        <f t="shared" si="0"/>
        <v>106.71720040999999</v>
      </c>
      <c r="F9" s="6">
        <f t="shared" si="0"/>
        <v>247.16109386000031</v>
      </c>
      <c r="G9" s="6">
        <f t="shared" si="0"/>
        <v>328.4142480399999</v>
      </c>
      <c r="H9" s="6">
        <f t="shared" si="0"/>
        <v>247.70915233999992</v>
      </c>
      <c r="I9" s="6">
        <f t="shared" si="0"/>
        <v>240.39092887000007</v>
      </c>
      <c r="J9" s="6">
        <f t="shared" si="0"/>
        <v>221.50135106000005</v>
      </c>
      <c r="K9" s="6">
        <f t="shared" si="0"/>
        <v>228.19199190000006</v>
      </c>
      <c r="L9" s="6">
        <f t="shared" si="0"/>
        <v>161.53142576999997</v>
      </c>
      <c r="M9" s="144">
        <f>+SUM(M10,M14,M19)</f>
        <v>111.48816258000008</v>
      </c>
      <c r="N9" s="152">
        <f>+SUM(N10,N14,N19)</f>
        <v>112.06033327999998</v>
      </c>
      <c r="O9" s="6">
        <f t="shared" ref="O9:AB9" si="1">+SUM(O10,O14,O19)</f>
        <v>225.20169500999998</v>
      </c>
      <c r="P9" s="6">
        <f t="shared" si="1"/>
        <v>247.39843195</v>
      </c>
      <c r="Q9" s="6">
        <f t="shared" si="1"/>
        <v>212.74457510999997</v>
      </c>
      <c r="R9" s="6">
        <f t="shared" si="1"/>
        <v>145.67856052999997</v>
      </c>
      <c r="S9" s="6">
        <f>+SUM(S10,S14,S19)</f>
        <v>111.58244754999997</v>
      </c>
      <c r="T9" s="6">
        <f t="shared" si="1"/>
        <v>210.14933609999991</v>
      </c>
      <c r="U9" s="6">
        <f t="shared" si="1"/>
        <v>247.16349940000001</v>
      </c>
      <c r="V9" s="6">
        <f t="shared" si="1"/>
        <v>225.69087250000004</v>
      </c>
      <c r="W9" s="6">
        <f t="shared" si="1"/>
        <v>140.08750963000006</v>
      </c>
      <c r="X9" s="6">
        <f t="shared" si="1"/>
        <v>94.465036820000023</v>
      </c>
      <c r="Y9" s="144">
        <f t="shared" si="1"/>
        <v>215.53706697000007</v>
      </c>
      <c r="Z9" s="152">
        <f t="shared" si="1"/>
        <v>296.72704356000008</v>
      </c>
      <c r="AA9" s="6">
        <f t="shared" si="1"/>
        <v>354.1394634400001</v>
      </c>
      <c r="AB9" s="6">
        <f t="shared" si="1"/>
        <v>292.66257029999952</v>
      </c>
      <c r="AC9" s="6">
        <f t="shared" ref="AC9:AH9" si="2">+SUM(AC10+AC14+AC19)</f>
        <v>205.58602745000005</v>
      </c>
      <c r="AD9" s="6">
        <f t="shared" si="2"/>
        <v>213.1111410099999</v>
      </c>
      <c r="AE9" s="6">
        <f t="shared" si="2"/>
        <v>441.5711015899999</v>
      </c>
      <c r="AF9" s="6">
        <f t="shared" si="2"/>
        <v>385.5220673500001</v>
      </c>
      <c r="AG9" s="6">
        <f t="shared" si="2"/>
        <v>247.25138553999992</v>
      </c>
      <c r="AH9" s="6">
        <f t="shared" si="2"/>
        <v>149.46507947999999</v>
      </c>
      <c r="AI9" s="6">
        <f>+SUM(AI10+AI14+AI19)</f>
        <v>97.581923700000019</v>
      </c>
      <c r="AJ9" s="6">
        <f>+SUM(AJ10+AJ14+AJ19)</f>
        <v>90.84619463999995</v>
      </c>
      <c r="AK9" s="144">
        <f>+AK10+AK14+AK19</f>
        <v>100.40470505999998</v>
      </c>
      <c r="AL9" s="152">
        <v>101.30604782</v>
      </c>
      <c r="AM9" s="6">
        <v>232.65137683999998</v>
      </c>
      <c r="AN9" s="6">
        <v>303.21878039000012</v>
      </c>
      <c r="AO9" s="6">
        <v>208.48743777999996</v>
      </c>
      <c r="AP9" s="6">
        <v>435.80323732999989</v>
      </c>
      <c r="AQ9" s="6">
        <v>535.65975569000011</v>
      </c>
      <c r="AR9" s="6">
        <v>465.82698904</v>
      </c>
      <c r="AS9" s="6">
        <v>364.77564705999981</v>
      </c>
      <c r="AT9" s="6">
        <v>252.95580990000002</v>
      </c>
      <c r="AU9" s="6">
        <v>131.05758257000002</v>
      </c>
      <c r="AV9" s="6">
        <v>113.86368585000001</v>
      </c>
      <c r="AW9" s="6">
        <v>160.80821295999991</v>
      </c>
      <c r="AX9" s="152">
        <f t="shared" ref="AX9:BK9" si="3">+AX10+AX14+AX19</f>
        <v>248.00745488000004</v>
      </c>
      <c r="AY9" s="6">
        <f t="shared" si="3"/>
        <v>381.95389383999998</v>
      </c>
      <c r="AZ9" s="6">
        <f t="shared" si="3"/>
        <v>439.44745168000026</v>
      </c>
      <c r="BA9" s="6">
        <f t="shared" si="3"/>
        <v>330.3463742900002</v>
      </c>
      <c r="BB9" s="6">
        <f t="shared" si="3"/>
        <v>176.56590263999999</v>
      </c>
      <c r="BC9" s="6">
        <f t="shared" si="3"/>
        <v>366.3053755200001</v>
      </c>
      <c r="BD9" s="6">
        <f t="shared" si="3"/>
        <v>399.60199895999983</v>
      </c>
      <c r="BE9" s="6">
        <f t="shared" si="3"/>
        <v>239.89805641000004</v>
      </c>
      <c r="BF9" s="6">
        <f t="shared" si="3"/>
        <v>277.16487214000006</v>
      </c>
      <c r="BG9" s="6">
        <f t="shared" si="3"/>
        <v>269.26040934999992</v>
      </c>
      <c r="BH9" s="537">
        <f t="shared" si="3"/>
        <v>205.71970908</v>
      </c>
      <c r="BI9" s="537">
        <f t="shared" si="3"/>
        <v>205.20135248999995</v>
      </c>
      <c r="BJ9" s="152">
        <f t="shared" si="3"/>
        <v>206.10999999999999</v>
      </c>
      <c r="BK9" s="6">
        <f t="shared" si="3"/>
        <v>180.64999999999998</v>
      </c>
      <c r="BL9" s="6">
        <f>+BL10+BL14+BL19</f>
        <v>157.65</v>
      </c>
      <c r="BM9" s="6">
        <f>+BM10+BM14+BM19</f>
        <v>104.42</v>
      </c>
      <c r="BN9" s="6">
        <f>+BN10+BN14+BN19</f>
        <v>112.39999999999999</v>
      </c>
      <c r="BO9" s="6">
        <v>160.08999999999997</v>
      </c>
      <c r="BP9" s="6">
        <v>415.36</v>
      </c>
      <c r="BQ9" s="6">
        <v>462.53</v>
      </c>
      <c r="BR9" s="6">
        <v>347.87943196999987</v>
      </c>
      <c r="BS9" s="144">
        <f>+IFERROR((BR9/BF9-1)*100,"-")</f>
        <v>25.513536143310709</v>
      </c>
    </row>
    <row r="10" spans="1:71" x14ac:dyDescent="0.25">
      <c r="A10" s="117" t="s">
        <v>14</v>
      </c>
      <c r="B10" s="153">
        <f>+SUM(B11:B13)</f>
        <v>81.940291300000055</v>
      </c>
      <c r="C10" s="15">
        <f t="shared" ref="C10:M10" si="4">+SUM(C11:C13)</f>
        <v>114.82323023000019</v>
      </c>
      <c r="D10" s="15">
        <f t="shared" si="4"/>
        <v>107.89743749999985</v>
      </c>
      <c r="E10" s="15">
        <f t="shared" si="4"/>
        <v>73.705397629999993</v>
      </c>
      <c r="F10" s="15">
        <f t="shared" si="4"/>
        <v>85.688426540000137</v>
      </c>
      <c r="G10" s="15">
        <f t="shared" si="4"/>
        <v>72.098395689999919</v>
      </c>
      <c r="H10" s="15">
        <f t="shared" si="4"/>
        <v>73.17901574000004</v>
      </c>
      <c r="I10" s="15">
        <f t="shared" si="4"/>
        <v>50.120245599999947</v>
      </c>
      <c r="J10" s="15">
        <f t="shared" si="4"/>
        <v>57.982723009999994</v>
      </c>
      <c r="K10" s="15">
        <f t="shared" si="4"/>
        <v>61.215090000000032</v>
      </c>
      <c r="L10" s="15">
        <f t="shared" si="4"/>
        <v>55.695809499999996</v>
      </c>
      <c r="M10" s="146">
        <f t="shared" si="4"/>
        <v>67.346498640000078</v>
      </c>
      <c r="N10" s="153">
        <f t="shared" ref="N10:AI10" si="5">+SUM(N11:N13)</f>
        <v>69.735967809999977</v>
      </c>
      <c r="O10" s="15">
        <f t="shared" si="5"/>
        <v>74.628461819999927</v>
      </c>
      <c r="P10" s="15">
        <f t="shared" si="5"/>
        <v>62.627021740000039</v>
      </c>
      <c r="Q10" s="15">
        <f t="shared" si="5"/>
        <v>67.956810889999986</v>
      </c>
      <c r="R10" s="15">
        <f t="shared" si="5"/>
        <v>68.094456809999954</v>
      </c>
      <c r="S10" s="15">
        <f>+SUM(S11:S13)</f>
        <v>55.903364819999972</v>
      </c>
      <c r="T10" s="15">
        <f t="shared" si="5"/>
        <v>67.406755630000006</v>
      </c>
      <c r="U10" s="15">
        <f t="shared" si="5"/>
        <v>72.263882939999974</v>
      </c>
      <c r="V10" s="15">
        <f t="shared" si="5"/>
        <v>86.657291120000039</v>
      </c>
      <c r="W10" s="15">
        <f t="shared" si="5"/>
        <v>80.324794620000048</v>
      </c>
      <c r="X10" s="15">
        <f t="shared" si="5"/>
        <v>74.238895960000008</v>
      </c>
      <c r="Y10" s="146">
        <f t="shared" si="5"/>
        <v>105.57677504000004</v>
      </c>
      <c r="Z10" s="153">
        <f t="shared" si="5"/>
        <v>90.504837980000019</v>
      </c>
      <c r="AA10" s="15">
        <f t="shared" si="5"/>
        <v>104.42269463999997</v>
      </c>
      <c r="AB10" s="15">
        <f t="shared" si="5"/>
        <v>119.76307083999968</v>
      </c>
      <c r="AC10" s="15">
        <f t="shared" si="5"/>
        <v>81.977646580000027</v>
      </c>
      <c r="AD10" s="15">
        <f t="shared" si="5"/>
        <v>99.035831269999932</v>
      </c>
      <c r="AE10" s="15">
        <f t="shared" si="5"/>
        <v>123.30754018999998</v>
      </c>
      <c r="AF10" s="15">
        <f t="shared" si="5"/>
        <v>83.644085500000045</v>
      </c>
      <c r="AG10" s="15">
        <f t="shared" si="5"/>
        <v>75.085191589999937</v>
      </c>
      <c r="AH10" s="15">
        <f t="shared" si="5"/>
        <v>59.332056569999985</v>
      </c>
      <c r="AI10" s="15">
        <f t="shared" si="5"/>
        <v>55.337663200000009</v>
      </c>
      <c r="AJ10" s="15">
        <f>+SUM(AJ11:AJ13)</f>
        <v>63.801328719999958</v>
      </c>
      <c r="AK10" s="146">
        <f>SUM(AK11:AK13)</f>
        <v>89.244796539999982</v>
      </c>
      <c r="AL10" s="153">
        <v>86.90732435000001</v>
      </c>
      <c r="AM10" s="15">
        <v>101.65355436</v>
      </c>
      <c r="AN10" s="15">
        <v>129.97913532999999</v>
      </c>
      <c r="AO10" s="15">
        <v>132.86993674999999</v>
      </c>
      <c r="AP10" s="15">
        <v>157.21906267000003</v>
      </c>
      <c r="AQ10" s="15">
        <v>165.62963930999999</v>
      </c>
      <c r="AR10" s="15">
        <v>138.97379233999999</v>
      </c>
      <c r="AS10" s="15">
        <v>99.002171999999987</v>
      </c>
      <c r="AT10" s="15">
        <v>84.907635970000001</v>
      </c>
      <c r="AU10" s="15">
        <v>76.479545469999991</v>
      </c>
      <c r="AV10" s="15">
        <v>81.353846369999999</v>
      </c>
      <c r="AW10" s="15">
        <v>67.45220642999999</v>
      </c>
      <c r="AX10" s="153">
        <f t="shared" ref="AX10:BI10" si="6">SUM(AX11:AX13)</f>
        <v>82.597000209999976</v>
      </c>
      <c r="AY10" s="15">
        <f t="shared" si="6"/>
        <v>121.95746922999996</v>
      </c>
      <c r="AZ10" s="15">
        <f t="shared" si="6"/>
        <v>176.62711552000022</v>
      </c>
      <c r="BA10" s="15">
        <f t="shared" si="6"/>
        <v>159.91865731000016</v>
      </c>
      <c r="BB10" s="15">
        <f t="shared" si="6"/>
        <v>98.549927339999968</v>
      </c>
      <c r="BC10" s="15">
        <f t="shared" si="6"/>
        <v>140.30229465000016</v>
      </c>
      <c r="BD10" s="15">
        <f t="shared" si="6"/>
        <v>152.49383742999984</v>
      </c>
      <c r="BE10" s="15">
        <f t="shared" si="6"/>
        <v>135.10668900000005</v>
      </c>
      <c r="BF10" s="15">
        <f t="shared" si="6"/>
        <v>139.73702921000006</v>
      </c>
      <c r="BG10" s="15">
        <f t="shared" si="6"/>
        <v>107.42901454999992</v>
      </c>
      <c r="BH10" s="538">
        <f t="shared" si="6"/>
        <v>102.0199583</v>
      </c>
      <c r="BI10" s="538">
        <f t="shared" si="6"/>
        <v>109.53930962999993</v>
      </c>
      <c r="BJ10" s="153">
        <f>SUM(BJ11:BJ13)</f>
        <v>88.78</v>
      </c>
      <c r="BK10" s="15">
        <f>SUM(BK11:BK13)</f>
        <v>79.56</v>
      </c>
      <c r="BL10" s="15">
        <f>SUM(BL11:BL13)</f>
        <v>72.64</v>
      </c>
      <c r="BM10" s="15">
        <f>SUM(BM11:BM13)</f>
        <v>59.41</v>
      </c>
      <c r="BN10" s="15">
        <f>SUM(BN11:BN13)</f>
        <v>61.29</v>
      </c>
      <c r="BO10" s="15">
        <v>70.41</v>
      </c>
      <c r="BP10" s="15">
        <v>116.82</v>
      </c>
      <c r="BQ10" s="15">
        <v>147.33000000000001</v>
      </c>
      <c r="BR10" s="15">
        <v>134.66925024999995</v>
      </c>
      <c r="BS10" s="146">
        <f t="shared" ref="BS10:BS19" si="7">+IFERROR((BR10/BF10-1)*100,"-")</f>
        <v>-3.626654286734643</v>
      </c>
    </row>
    <row r="11" spans="1:71" x14ac:dyDescent="0.25">
      <c r="A11" s="185" t="s">
        <v>15</v>
      </c>
      <c r="B11" s="140">
        <v>6.7312826699999997</v>
      </c>
      <c r="C11" s="35">
        <v>8.9287096199999993</v>
      </c>
      <c r="D11" s="35">
        <v>9.9823369900000039</v>
      </c>
      <c r="E11" s="35">
        <v>6.6597382100000031</v>
      </c>
      <c r="F11" s="35">
        <v>6.6094754399999971</v>
      </c>
      <c r="G11" s="35">
        <v>6.3137258199999984</v>
      </c>
      <c r="H11" s="35">
        <v>6.3220193699999978</v>
      </c>
      <c r="I11" s="35">
        <v>6.3989066400000008</v>
      </c>
      <c r="J11" s="35">
        <v>8.6214774499999987</v>
      </c>
      <c r="K11" s="35">
        <v>7.2349562499999989</v>
      </c>
      <c r="L11" s="35">
        <v>6.0260617100000013</v>
      </c>
      <c r="M11" s="131">
        <v>6.524994170000002</v>
      </c>
      <c r="N11" s="140">
        <v>3.300600629999999</v>
      </c>
      <c r="O11" s="24">
        <v>5.0232461200000014</v>
      </c>
      <c r="P11" s="24">
        <v>7.271134789999997</v>
      </c>
      <c r="Q11" s="24">
        <v>6.8533822399999984</v>
      </c>
      <c r="R11" s="25">
        <v>5.0405755600000015</v>
      </c>
      <c r="S11" s="24">
        <v>4.0098307900000005</v>
      </c>
      <c r="T11" s="24">
        <v>5.0529982500000017</v>
      </c>
      <c r="U11" s="24">
        <v>4.9835359399999986</v>
      </c>
      <c r="V11" s="24">
        <v>5.0245217500000017</v>
      </c>
      <c r="W11" s="24">
        <v>5.1679470099999998</v>
      </c>
      <c r="X11" s="24">
        <v>3.7480214099999998</v>
      </c>
      <c r="Y11" s="148">
        <v>6.1186003800000002</v>
      </c>
      <c r="Z11" s="140">
        <v>4.0723226600000002</v>
      </c>
      <c r="AA11" s="24">
        <v>6.7242203299999979</v>
      </c>
      <c r="AB11" s="24">
        <v>4.6568638900000003</v>
      </c>
      <c r="AC11" s="24">
        <v>5.0122927499999994</v>
      </c>
      <c r="AD11" s="25">
        <v>7.5222885299999955</v>
      </c>
      <c r="AE11" s="24">
        <v>7.3131514599999985</v>
      </c>
      <c r="AF11" s="24">
        <v>6.2165346199999991</v>
      </c>
      <c r="AG11" s="24">
        <v>6.7605700099999986</v>
      </c>
      <c r="AH11" s="24">
        <v>8.2660842399999996</v>
      </c>
      <c r="AI11" s="24">
        <v>6.8370951299999989</v>
      </c>
      <c r="AJ11" s="24">
        <v>5.6063020300000028</v>
      </c>
      <c r="AK11" s="148">
        <v>5.4993432899999979</v>
      </c>
      <c r="AL11" s="187">
        <v>5.3053500000000025</v>
      </c>
      <c r="AM11" s="188">
        <v>8.0715543600000004</v>
      </c>
      <c r="AN11" s="188">
        <v>7.5691353300000035</v>
      </c>
      <c r="AO11" s="188">
        <v>6.6119367499999973</v>
      </c>
      <c r="AP11" s="188">
        <v>8.9660626700000083</v>
      </c>
      <c r="AQ11" s="188">
        <v>12.515639309999999</v>
      </c>
      <c r="AR11" s="188">
        <v>9.7527923399999956</v>
      </c>
      <c r="AS11" s="188">
        <v>10.737904639999996</v>
      </c>
      <c r="AT11" s="188">
        <v>10.31763597</v>
      </c>
      <c r="AU11" s="188">
        <v>12.32754547</v>
      </c>
      <c r="AV11" s="188">
        <v>8.6368463700000007</v>
      </c>
      <c r="AW11" s="188">
        <v>11.449874659999994</v>
      </c>
      <c r="AX11" s="187">
        <v>6.6440643399999999</v>
      </c>
      <c r="AY11" s="188">
        <v>8.6751801699999991</v>
      </c>
      <c r="AZ11" s="188">
        <v>6.6514152400000004</v>
      </c>
      <c r="BA11" s="188">
        <v>7.0006961199999997</v>
      </c>
      <c r="BB11" s="188">
        <v>9.3007485900000031</v>
      </c>
      <c r="BC11" s="188">
        <v>7.5832132500000018</v>
      </c>
      <c r="BD11" s="188">
        <v>10.70573242</v>
      </c>
      <c r="BE11" s="188">
        <v>7.5677948600000038</v>
      </c>
      <c r="BF11" s="188">
        <v>13.623897510000006</v>
      </c>
      <c r="BG11" s="188">
        <v>9.7652917699999975</v>
      </c>
      <c r="BH11" s="273">
        <v>9.2329961000000011</v>
      </c>
      <c r="BI11" s="273">
        <v>6.9456407700000034</v>
      </c>
      <c r="BJ11" s="154">
        <v>7.9</v>
      </c>
      <c r="BK11" s="24">
        <v>4.97</v>
      </c>
      <c r="BL11" s="24">
        <v>6.59</v>
      </c>
      <c r="BM11" s="24">
        <v>6.89</v>
      </c>
      <c r="BN11" s="24">
        <v>7.62</v>
      </c>
      <c r="BO11" s="24">
        <v>8.66</v>
      </c>
      <c r="BP11" s="24">
        <v>5.36</v>
      </c>
      <c r="BQ11" s="24">
        <v>7.52</v>
      </c>
      <c r="BR11" s="24">
        <v>8.3035328499999999</v>
      </c>
      <c r="BS11" s="148">
        <f t="shared" si="7"/>
        <v>-39.051707898527809</v>
      </c>
    </row>
    <row r="12" spans="1:71" x14ac:dyDescent="0.25">
      <c r="A12" s="185" t="s">
        <v>16</v>
      </c>
      <c r="B12" s="140">
        <v>70.36640655000005</v>
      </c>
      <c r="C12" s="35">
        <v>99.475811610000193</v>
      </c>
      <c r="D12" s="35">
        <v>91.772879669999853</v>
      </c>
      <c r="E12" s="35">
        <v>61.995753769999986</v>
      </c>
      <c r="F12" s="35">
        <v>73.746907040000139</v>
      </c>
      <c r="G12" s="35">
        <v>60.964084179999922</v>
      </c>
      <c r="H12" s="35">
        <v>62.85817986000005</v>
      </c>
      <c r="I12" s="35">
        <v>39.953265499999951</v>
      </c>
      <c r="J12" s="35">
        <v>44.896630029999997</v>
      </c>
      <c r="K12" s="35">
        <v>49.226375720000036</v>
      </c>
      <c r="L12" s="35">
        <v>45.333432399999992</v>
      </c>
      <c r="M12" s="131">
        <v>54.960667890000074</v>
      </c>
      <c r="N12" s="140">
        <v>61.07779134999997</v>
      </c>
      <c r="O12" s="24">
        <v>63.749853989999927</v>
      </c>
      <c r="P12" s="24">
        <v>48.796993200000038</v>
      </c>
      <c r="Q12" s="24">
        <v>55.086358939999982</v>
      </c>
      <c r="R12" s="25">
        <v>57.87491609999995</v>
      </c>
      <c r="S12" s="24">
        <v>46.709539549999967</v>
      </c>
      <c r="T12" s="24">
        <v>58.788589000000002</v>
      </c>
      <c r="U12" s="24">
        <v>64.427257579999974</v>
      </c>
      <c r="V12" s="24">
        <v>78.765914100000032</v>
      </c>
      <c r="W12" s="24">
        <v>72.010309120000045</v>
      </c>
      <c r="X12" s="24">
        <v>67.609227250000004</v>
      </c>
      <c r="Y12" s="148">
        <v>94.664979670000037</v>
      </c>
      <c r="Z12" s="140">
        <v>81.372758460000014</v>
      </c>
      <c r="AA12" s="24">
        <v>93.882189269999984</v>
      </c>
      <c r="AB12" s="24">
        <v>107.12157151999969</v>
      </c>
      <c r="AC12" s="24">
        <v>70.977722340000028</v>
      </c>
      <c r="AD12" s="25">
        <v>85.291545069999927</v>
      </c>
      <c r="AE12" s="24">
        <v>108.01823333999998</v>
      </c>
      <c r="AF12" s="24">
        <v>71.401748750000039</v>
      </c>
      <c r="AG12" s="24">
        <v>62.130072359999943</v>
      </c>
      <c r="AH12" s="24">
        <v>47.853688889999987</v>
      </c>
      <c r="AI12" s="24">
        <v>44.196010420000007</v>
      </c>
      <c r="AJ12" s="24">
        <v>52.632440009999954</v>
      </c>
      <c r="AK12" s="148">
        <v>76.610824169999987</v>
      </c>
      <c r="AL12" s="187">
        <v>76.830974350000005</v>
      </c>
      <c r="AM12" s="188">
        <v>88.385999999999996</v>
      </c>
      <c r="AN12" s="188">
        <v>115.849</v>
      </c>
      <c r="AO12" s="188">
        <v>118.48099999999999</v>
      </c>
      <c r="AP12" s="188">
        <v>141.41499999999999</v>
      </c>
      <c r="AQ12" s="188">
        <v>145.52000000000001</v>
      </c>
      <c r="AR12" s="188">
        <v>124.044</v>
      </c>
      <c r="AS12" s="188">
        <v>82.573267360000003</v>
      </c>
      <c r="AT12" s="188">
        <v>70.376999999999995</v>
      </c>
      <c r="AU12" s="188">
        <v>59.158999999999999</v>
      </c>
      <c r="AV12" s="188">
        <v>67.031000000000006</v>
      </c>
      <c r="AW12" s="188">
        <v>50.243331769999998</v>
      </c>
      <c r="AX12" s="187">
        <v>75.038508949999979</v>
      </c>
      <c r="AY12" s="188">
        <v>111.86507927999996</v>
      </c>
      <c r="AZ12" s="188">
        <v>168.45528530000021</v>
      </c>
      <c r="BA12" s="188">
        <v>151.98540976000018</v>
      </c>
      <c r="BB12" s="188">
        <v>87.493957229999964</v>
      </c>
      <c r="BC12" s="188">
        <v>131.38140204000015</v>
      </c>
      <c r="BD12" s="188">
        <v>140.47455851999985</v>
      </c>
      <c r="BE12" s="188">
        <v>126.22744225000005</v>
      </c>
      <c r="BF12" s="188">
        <v>124.95003357000004</v>
      </c>
      <c r="BG12" s="188">
        <v>96.311189119999909</v>
      </c>
      <c r="BH12" s="273">
        <v>91.675782640000008</v>
      </c>
      <c r="BI12" s="273">
        <v>101.61344546999993</v>
      </c>
      <c r="BJ12" s="154">
        <v>75.28</v>
      </c>
      <c r="BK12" s="24">
        <v>71.89</v>
      </c>
      <c r="BL12" s="24">
        <v>62.96</v>
      </c>
      <c r="BM12" s="24">
        <v>50.51</v>
      </c>
      <c r="BN12" s="24">
        <v>49.47</v>
      </c>
      <c r="BO12" s="24">
        <v>57.05</v>
      </c>
      <c r="BP12" s="24">
        <v>104.4</v>
      </c>
      <c r="BQ12" s="24">
        <v>135.22999999999999</v>
      </c>
      <c r="BR12" s="24">
        <v>121.77564878999995</v>
      </c>
      <c r="BS12" s="148">
        <f t="shared" si="7"/>
        <v>-2.5405233510575442</v>
      </c>
    </row>
    <row r="13" spans="1:71" x14ac:dyDescent="0.25">
      <c r="A13" s="185" t="s">
        <v>19</v>
      </c>
      <c r="B13" s="140">
        <v>4.8426020800000016</v>
      </c>
      <c r="C13" s="35">
        <v>6.418708999999998</v>
      </c>
      <c r="D13" s="35">
        <v>6.1422208399999985</v>
      </c>
      <c r="E13" s="35">
        <v>5.0499056500000012</v>
      </c>
      <c r="F13" s="35">
        <v>5.3320440599999994</v>
      </c>
      <c r="G13" s="35">
        <v>4.8205856899999988</v>
      </c>
      <c r="H13" s="35">
        <v>3.9988165099999993</v>
      </c>
      <c r="I13" s="35">
        <v>3.7680734599999988</v>
      </c>
      <c r="J13" s="35">
        <v>4.4646155299999988</v>
      </c>
      <c r="K13" s="35">
        <v>4.7537580299999966</v>
      </c>
      <c r="L13" s="35">
        <v>4.336315390000002</v>
      </c>
      <c r="M13" s="131">
        <v>5.8608365800000009</v>
      </c>
      <c r="N13" s="140">
        <v>5.35757583</v>
      </c>
      <c r="O13" s="24">
        <v>5.8553617100000013</v>
      </c>
      <c r="P13" s="24">
        <v>6.5588937500000011</v>
      </c>
      <c r="Q13" s="24">
        <v>6.0170697100000012</v>
      </c>
      <c r="R13" s="25">
        <v>5.1789651499999998</v>
      </c>
      <c r="S13" s="24">
        <v>5.1839944800000008</v>
      </c>
      <c r="T13" s="24">
        <v>3.5651683800000007</v>
      </c>
      <c r="U13" s="24">
        <v>2.8530894200000003</v>
      </c>
      <c r="V13" s="24">
        <v>2.8668552699999994</v>
      </c>
      <c r="W13" s="24">
        <v>3.1465384899999997</v>
      </c>
      <c r="X13" s="24">
        <v>2.8816473</v>
      </c>
      <c r="Y13" s="148">
        <v>4.7931949899999999</v>
      </c>
      <c r="Z13" s="140">
        <v>5.0597568600000002</v>
      </c>
      <c r="AA13" s="24">
        <v>3.8162850400000004</v>
      </c>
      <c r="AB13" s="24">
        <v>7.9846354300000009</v>
      </c>
      <c r="AC13" s="24">
        <v>5.9876314900000001</v>
      </c>
      <c r="AD13" s="25">
        <v>6.2219976700000013</v>
      </c>
      <c r="AE13" s="24">
        <v>7.9761553899999997</v>
      </c>
      <c r="AF13" s="24">
        <v>6.0258021300000015</v>
      </c>
      <c r="AG13" s="24">
        <v>6.194549219999999</v>
      </c>
      <c r="AH13" s="24">
        <v>3.2122834399999984</v>
      </c>
      <c r="AI13" s="24">
        <v>4.3045576500000005</v>
      </c>
      <c r="AJ13" s="24">
        <v>5.5625866800000008</v>
      </c>
      <c r="AK13" s="148">
        <v>7.134629079999999</v>
      </c>
      <c r="AL13" s="187">
        <v>4.7709999999999999</v>
      </c>
      <c r="AM13" s="188">
        <v>5.1959999999999997</v>
      </c>
      <c r="AN13" s="188">
        <v>6.5609999999999999</v>
      </c>
      <c r="AO13" s="188">
        <v>7.7770000000000001</v>
      </c>
      <c r="AP13" s="188">
        <v>6.8380000000000001</v>
      </c>
      <c r="AQ13" s="188">
        <v>7.5940000000000003</v>
      </c>
      <c r="AR13" s="188">
        <v>5.1769999999999996</v>
      </c>
      <c r="AS13" s="188">
        <v>5.6909999999999998</v>
      </c>
      <c r="AT13" s="188">
        <v>4.2130000000000001</v>
      </c>
      <c r="AU13" s="188">
        <v>4.9930000000000003</v>
      </c>
      <c r="AV13" s="188">
        <v>5.6859999999999999</v>
      </c>
      <c r="AW13" s="188">
        <v>5.7590000000000003</v>
      </c>
      <c r="AX13" s="187">
        <v>0.91442691999999992</v>
      </c>
      <c r="AY13" s="188">
        <v>1.4172097799999999</v>
      </c>
      <c r="AZ13" s="188">
        <v>1.52041498</v>
      </c>
      <c r="BA13" s="188">
        <v>0.93255143000000007</v>
      </c>
      <c r="BB13" s="188">
        <v>1.7552215199999996</v>
      </c>
      <c r="BC13" s="188">
        <v>1.3376793600000001</v>
      </c>
      <c r="BD13" s="188">
        <v>1.31354649</v>
      </c>
      <c r="BE13" s="188">
        <v>1.3114518900000001</v>
      </c>
      <c r="BF13" s="188">
        <v>1.1630981300000003</v>
      </c>
      <c r="BG13" s="188">
        <v>1.3525336600000002</v>
      </c>
      <c r="BH13" s="273">
        <v>1.1111795600000001</v>
      </c>
      <c r="BI13" s="273">
        <v>0.98022338999999992</v>
      </c>
      <c r="BJ13" s="154">
        <v>5.6</v>
      </c>
      <c r="BK13" s="24">
        <v>2.7</v>
      </c>
      <c r="BL13" s="24">
        <v>3.09</v>
      </c>
      <c r="BM13" s="24">
        <v>2.0099999999999998</v>
      </c>
      <c r="BN13" s="24">
        <v>4.2</v>
      </c>
      <c r="BO13" s="24">
        <v>4.7</v>
      </c>
      <c r="BP13" s="24">
        <v>7.06</v>
      </c>
      <c r="BQ13" s="24">
        <v>4.58</v>
      </c>
      <c r="BR13" s="24">
        <v>4.5900686099999994</v>
      </c>
      <c r="BS13" s="148">
        <f t="shared" si="7"/>
        <v>294.64156046747303</v>
      </c>
    </row>
    <row r="14" spans="1:71" x14ac:dyDescent="0.25">
      <c r="A14" s="117" t="s">
        <v>109</v>
      </c>
      <c r="B14" s="153">
        <f>+SUM(B15:B18)</f>
        <v>108.11406219000001</v>
      </c>
      <c r="C14" s="15">
        <f t="shared" ref="C14:M14" si="8">+SUM(C15:C18)</f>
        <v>37.848349050000003</v>
      </c>
      <c r="D14" s="15">
        <f t="shared" si="8"/>
        <v>29.604546059999997</v>
      </c>
      <c r="E14" s="15">
        <f t="shared" si="8"/>
        <v>29.700599130000008</v>
      </c>
      <c r="F14" s="15">
        <f t="shared" si="8"/>
        <v>156.25157993000016</v>
      </c>
      <c r="G14" s="15">
        <f t="shared" si="8"/>
        <v>252.98821433999998</v>
      </c>
      <c r="H14" s="15">
        <f t="shared" si="8"/>
        <v>170.86925823999988</v>
      </c>
      <c r="I14" s="15">
        <f t="shared" si="8"/>
        <v>187.22337511000012</v>
      </c>
      <c r="J14" s="15">
        <f t="shared" si="8"/>
        <v>160.03672727000006</v>
      </c>
      <c r="K14" s="15">
        <f t="shared" si="8"/>
        <v>163.01235795000002</v>
      </c>
      <c r="L14" s="15">
        <f t="shared" si="8"/>
        <v>101.92690261999998</v>
      </c>
      <c r="M14" s="146">
        <f t="shared" si="8"/>
        <v>40.481388310000007</v>
      </c>
      <c r="N14" s="153">
        <f>+SUM(N15:N18)</f>
        <v>39.184370470000005</v>
      </c>
      <c r="O14" s="15">
        <f t="shared" ref="O14:AB14" si="9">+SUM(O15:O18)</f>
        <v>147.71641816000005</v>
      </c>
      <c r="P14" s="15">
        <f t="shared" si="9"/>
        <v>181.56392277999998</v>
      </c>
      <c r="Q14" s="15">
        <f t="shared" si="9"/>
        <v>142.11495467999998</v>
      </c>
      <c r="R14" s="15">
        <f t="shared" si="9"/>
        <v>74.271879900000002</v>
      </c>
      <c r="S14" s="15">
        <f>+SUM(S15:S18)</f>
        <v>53.285118559999994</v>
      </c>
      <c r="T14" s="15">
        <f t="shared" si="9"/>
        <v>140.37488297999991</v>
      </c>
      <c r="U14" s="15">
        <f t="shared" si="9"/>
        <v>172.56669574000003</v>
      </c>
      <c r="V14" s="15">
        <f t="shared" si="9"/>
        <v>136.55529030000002</v>
      </c>
      <c r="W14" s="15">
        <f t="shared" si="9"/>
        <v>57.041993389999995</v>
      </c>
      <c r="X14" s="15">
        <f t="shared" si="9"/>
        <v>17.904977580000004</v>
      </c>
      <c r="Y14" s="146">
        <f t="shared" si="9"/>
        <v>106.28070826000001</v>
      </c>
      <c r="Z14" s="153">
        <f t="shared" si="9"/>
        <v>202.15289065000007</v>
      </c>
      <c r="AA14" s="15">
        <f t="shared" si="9"/>
        <v>246.29466693000015</v>
      </c>
      <c r="AB14" s="15">
        <f t="shared" si="9"/>
        <v>168.60628013999985</v>
      </c>
      <c r="AC14" s="15">
        <f t="shared" ref="AC14:AH14" si="10">+SUM(AC15:AC18)</f>
        <v>119.58921624</v>
      </c>
      <c r="AD14" s="15">
        <f t="shared" si="10"/>
        <v>110.32495851999998</v>
      </c>
      <c r="AE14" s="15">
        <f t="shared" si="10"/>
        <v>314.71428647999988</v>
      </c>
      <c r="AF14" s="15">
        <f t="shared" si="10"/>
        <v>298.76185160000006</v>
      </c>
      <c r="AG14" s="15">
        <f t="shared" si="10"/>
        <v>168.26700149999999</v>
      </c>
      <c r="AH14" s="15">
        <f t="shared" si="10"/>
        <v>88.00031091000001</v>
      </c>
      <c r="AI14" s="15">
        <f>+SUM(AI15:AI18)</f>
        <v>39.356002089999997</v>
      </c>
      <c r="AJ14" s="15">
        <f>+SUM(AJ15:AJ18)</f>
        <v>23.665375149999996</v>
      </c>
      <c r="AK14" s="146">
        <f>SUM(AK15:AK18)</f>
        <v>8.7674550599999996</v>
      </c>
      <c r="AL14" s="153">
        <v>11.163723470000003</v>
      </c>
      <c r="AM14" s="15">
        <v>127.67682247999998</v>
      </c>
      <c r="AN14" s="15">
        <v>168.60464506000014</v>
      </c>
      <c r="AO14" s="15">
        <v>71.156501030000001</v>
      </c>
      <c r="AP14" s="15">
        <v>274.98417465999989</v>
      </c>
      <c r="AQ14" s="15">
        <v>365.60011638000014</v>
      </c>
      <c r="AR14" s="15">
        <v>321.91219670000004</v>
      </c>
      <c r="AS14" s="15">
        <v>261.49447505999984</v>
      </c>
      <c r="AT14" s="15">
        <v>164.86017393000003</v>
      </c>
      <c r="AU14" s="15">
        <v>50.877037100000017</v>
      </c>
      <c r="AV14" s="15">
        <v>30.177839480000003</v>
      </c>
      <c r="AW14" s="15">
        <v>90.177006529999929</v>
      </c>
      <c r="AX14" s="153">
        <f t="shared" ref="AX14:BI14" si="11">SUM(AX15:AX18)</f>
        <v>159.67045467000005</v>
      </c>
      <c r="AY14" s="15">
        <f t="shared" si="11"/>
        <v>253.64642460999997</v>
      </c>
      <c r="AZ14" s="15">
        <f t="shared" si="11"/>
        <v>254.35033616000001</v>
      </c>
      <c r="BA14" s="15">
        <f t="shared" si="11"/>
        <v>163.43771698</v>
      </c>
      <c r="BB14" s="15">
        <f t="shared" si="11"/>
        <v>70.995975300000012</v>
      </c>
      <c r="BC14" s="15">
        <f t="shared" si="11"/>
        <v>218.5130808699999</v>
      </c>
      <c r="BD14" s="15">
        <f t="shared" si="11"/>
        <v>240.82816153000005</v>
      </c>
      <c r="BE14" s="15">
        <f t="shared" si="11"/>
        <v>98.701367409999989</v>
      </c>
      <c r="BF14" s="15">
        <f t="shared" si="11"/>
        <v>131.06784292999998</v>
      </c>
      <c r="BG14" s="15">
        <f t="shared" si="11"/>
        <v>157.35139479999998</v>
      </c>
      <c r="BH14" s="538">
        <f t="shared" si="11"/>
        <v>99.15975078000001</v>
      </c>
      <c r="BI14" s="538">
        <f t="shared" si="11"/>
        <v>86.582042860000001</v>
      </c>
      <c r="BJ14" s="153">
        <f>SUM(BJ15:BJ18)</f>
        <v>115.16000000000001</v>
      </c>
      <c r="BK14" s="15">
        <f>SUM(BK15:BK18)</f>
        <v>98.46</v>
      </c>
      <c r="BL14" s="15">
        <f>SUM(BL15:BL18)</f>
        <v>82.7</v>
      </c>
      <c r="BM14" s="15">
        <f>SUM(BM15:BM18)</f>
        <v>43.28</v>
      </c>
      <c r="BN14" s="15">
        <f>SUM(BN15:BN18)</f>
        <v>48.669999999999995</v>
      </c>
      <c r="BO14" s="15">
        <v>87.259999999999991</v>
      </c>
      <c r="BP14" s="15">
        <v>294.52</v>
      </c>
      <c r="BQ14" s="15">
        <v>312.35000000000002</v>
      </c>
      <c r="BR14" s="15">
        <v>210.8901817199999</v>
      </c>
      <c r="BS14" s="146">
        <f t="shared" si="7"/>
        <v>60.90154305250222</v>
      </c>
    </row>
    <row r="15" spans="1:71" x14ac:dyDescent="0.25">
      <c r="A15" s="185" t="s">
        <v>121</v>
      </c>
      <c r="B15" s="140">
        <v>64.93786037000001</v>
      </c>
      <c r="C15" s="35">
        <v>28.066782130000004</v>
      </c>
      <c r="D15" s="35">
        <v>19.184360130000002</v>
      </c>
      <c r="E15" s="35">
        <v>18.085350490000007</v>
      </c>
      <c r="F15" s="35">
        <v>146.98295289000015</v>
      </c>
      <c r="G15" s="35">
        <v>217.00279498999998</v>
      </c>
      <c r="H15" s="35">
        <v>133.57638576999989</v>
      </c>
      <c r="I15" s="35">
        <v>133.99053497000011</v>
      </c>
      <c r="J15" s="35">
        <v>111.33414416000005</v>
      </c>
      <c r="K15" s="35">
        <v>145.68672512000003</v>
      </c>
      <c r="L15" s="35">
        <v>85.781362279999982</v>
      </c>
      <c r="M15" s="131">
        <v>29.892679900000008</v>
      </c>
      <c r="N15" s="154">
        <v>19.03733124</v>
      </c>
      <c r="O15" s="24">
        <v>126.35321377000004</v>
      </c>
      <c r="P15" s="24">
        <v>142.84534712999999</v>
      </c>
      <c r="Q15" s="24">
        <v>104.17254848</v>
      </c>
      <c r="R15" s="25">
        <v>51.997805249999999</v>
      </c>
      <c r="S15" s="24">
        <v>32.987988689999995</v>
      </c>
      <c r="T15" s="24">
        <v>130.46496566999991</v>
      </c>
      <c r="U15" s="24">
        <v>144.79270182000002</v>
      </c>
      <c r="V15" s="24">
        <v>107.30466407000003</v>
      </c>
      <c r="W15" s="24">
        <v>28.310199989999997</v>
      </c>
      <c r="X15" s="24">
        <v>7.0680595800000008</v>
      </c>
      <c r="Y15" s="148">
        <v>91.750505120000014</v>
      </c>
      <c r="Z15" s="187">
        <v>169.69512351000006</v>
      </c>
      <c r="AA15" s="188">
        <v>220.60027562000013</v>
      </c>
      <c r="AB15" s="188">
        <v>141.96324672999987</v>
      </c>
      <c r="AC15" s="188">
        <v>72.401965110000006</v>
      </c>
      <c r="AD15" s="188">
        <v>85.295563429999987</v>
      </c>
      <c r="AE15" s="188">
        <v>284.97834333999987</v>
      </c>
      <c r="AF15" s="188">
        <v>254.40536170000004</v>
      </c>
      <c r="AG15" s="188">
        <v>135.54106562999999</v>
      </c>
      <c r="AH15" s="188">
        <v>57.574070930000012</v>
      </c>
      <c r="AI15" s="188">
        <v>16.10746542</v>
      </c>
      <c r="AJ15" s="188">
        <v>10.057059240000001</v>
      </c>
      <c r="AK15" s="148">
        <v>2.8439570999999999</v>
      </c>
      <c r="AL15" s="187">
        <v>3.4856527100000001</v>
      </c>
      <c r="AM15" s="188">
        <v>80.225541179999965</v>
      </c>
      <c r="AN15" s="188">
        <v>144.1370592800001</v>
      </c>
      <c r="AO15" s="188">
        <v>34.489437919999986</v>
      </c>
      <c r="AP15" s="188">
        <v>263.98074542999996</v>
      </c>
      <c r="AQ15" s="188">
        <v>332.00940106000019</v>
      </c>
      <c r="AR15" s="188">
        <v>258.60700919000004</v>
      </c>
      <c r="AS15" s="188">
        <v>219.35048970999986</v>
      </c>
      <c r="AT15" s="188">
        <v>99.607907499999996</v>
      </c>
      <c r="AU15" s="188">
        <v>28.586712900000013</v>
      </c>
      <c r="AV15" s="188">
        <v>12.44278954</v>
      </c>
      <c r="AW15" s="188">
        <v>77.856494299999937</v>
      </c>
      <c r="AX15" s="187">
        <v>139.51384185000003</v>
      </c>
      <c r="AY15" s="188">
        <v>195.83294629999997</v>
      </c>
      <c r="AZ15" s="188">
        <v>204.85321944000003</v>
      </c>
      <c r="BA15" s="188">
        <v>139.44965137</v>
      </c>
      <c r="BB15" s="188">
        <v>41.324001740000007</v>
      </c>
      <c r="BC15" s="188">
        <v>185.0755040599999</v>
      </c>
      <c r="BD15" s="188">
        <v>184.60767565000003</v>
      </c>
      <c r="BE15" s="188">
        <v>54.732161999999995</v>
      </c>
      <c r="BF15" s="188">
        <v>98.592937879999994</v>
      </c>
      <c r="BG15" s="188">
        <v>114.41405406999999</v>
      </c>
      <c r="BH15" s="273">
        <v>79.409542470000005</v>
      </c>
      <c r="BI15" s="273">
        <v>69.182676769999986</v>
      </c>
      <c r="BJ15" s="154">
        <v>106.51</v>
      </c>
      <c r="BK15" s="24">
        <v>66.63</v>
      </c>
      <c r="BL15" s="24">
        <v>52.7</v>
      </c>
      <c r="BM15" s="24">
        <v>25.44</v>
      </c>
      <c r="BN15" s="24">
        <v>16.63</v>
      </c>
      <c r="BO15" s="24">
        <v>75.069999999999993</v>
      </c>
      <c r="BP15" s="24">
        <v>248.25</v>
      </c>
      <c r="BQ15" s="24">
        <v>258.81</v>
      </c>
      <c r="BR15" s="24">
        <v>176.69406403999989</v>
      </c>
      <c r="BS15" s="148">
        <f t="shared" si="7"/>
        <v>79.215740842471689</v>
      </c>
    </row>
    <row r="16" spans="1:71" x14ac:dyDescent="0.25">
      <c r="A16" s="185" t="s">
        <v>122</v>
      </c>
      <c r="B16" s="140">
        <v>1.0644755700000004</v>
      </c>
      <c r="C16" s="35">
        <v>1.1180559999999999</v>
      </c>
      <c r="D16" s="35">
        <v>1.2370298</v>
      </c>
      <c r="E16" s="35">
        <v>1.2392758100000003</v>
      </c>
      <c r="F16" s="35">
        <v>0.345468</v>
      </c>
      <c r="G16" s="35">
        <v>1.7520756900000001</v>
      </c>
      <c r="H16" s="35">
        <v>0.49680000000000019</v>
      </c>
      <c r="I16" s="35">
        <v>0.65934482999999999</v>
      </c>
      <c r="J16" s="35">
        <v>0.59262999999999999</v>
      </c>
      <c r="K16" s="35">
        <v>0.45455999999999996</v>
      </c>
      <c r="L16" s="35">
        <v>0.63822919999999994</v>
      </c>
      <c r="M16" s="131">
        <v>0.46009866000000016</v>
      </c>
      <c r="N16" s="154">
        <v>0.3852044</v>
      </c>
      <c r="O16" s="24">
        <v>0.49662209999999996</v>
      </c>
      <c r="P16" s="24">
        <v>0.75104609999999994</v>
      </c>
      <c r="Q16" s="24">
        <v>0.96354899999999999</v>
      </c>
      <c r="R16" s="25">
        <v>1.3970586</v>
      </c>
      <c r="S16" s="24">
        <v>1.6352904399999999</v>
      </c>
      <c r="T16" s="24">
        <v>1.1330820100000001</v>
      </c>
      <c r="U16" s="24">
        <v>0.84217869999999995</v>
      </c>
      <c r="V16" s="24">
        <v>0.58708910000000003</v>
      </c>
      <c r="W16" s="24">
        <v>1.1307055999999998</v>
      </c>
      <c r="X16" s="24">
        <v>0.99312739999999988</v>
      </c>
      <c r="Y16" s="148">
        <v>1.0939278000000001</v>
      </c>
      <c r="Z16" s="187">
        <v>1.3206893</v>
      </c>
      <c r="AA16" s="188">
        <v>0.73461180000000004</v>
      </c>
      <c r="AB16" s="188">
        <v>1.1099967500000001</v>
      </c>
      <c r="AC16" s="188">
        <v>0.61717285</v>
      </c>
      <c r="AD16" s="188">
        <v>0.67814698000000007</v>
      </c>
      <c r="AE16" s="188">
        <v>0.70815700000000004</v>
      </c>
      <c r="AF16" s="188">
        <v>0.29181045</v>
      </c>
      <c r="AG16" s="188">
        <v>0.63588303999999995</v>
      </c>
      <c r="AH16" s="188">
        <v>0.3204766</v>
      </c>
      <c r="AI16" s="188">
        <v>0.39850849999999999</v>
      </c>
      <c r="AJ16" s="188">
        <v>0.3061026</v>
      </c>
      <c r="AK16" s="148">
        <v>0.40815355000000003</v>
      </c>
      <c r="AL16" s="187">
        <v>0.67261735</v>
      </c>
      <c r="AM16" s="188">
        <v>0.71756014999999984</v>
      </c>
      <c r="AN16" s="188">
        <v>0.95365820000000012</v>
      </c>
      <c r="AO16" s="188">
        <v>1.2002536000000001</v>
      </c>
      <c r="AP16" s="188">
        <v>0.73051540000000004</v>
      </c>
      <c r="AQ16" s="188">
        <v>0.63298739999999998</v>
      </c>
      <c r="AR16" s="188">
        <v>0.53905219999999998</v>
      </c>
      <c r="AS16" s="188">
        <v>0.63176278000000008</v>
      </c>
      <c r="AT16" s="188">
        <v>0.55149095000000004</v>
      </c>
      <c r="AU16" s="188">
        <v>0.58482400000000001</v>
      </c>
      <c r="AV16" s="188">
        <v>1.1139519</v>
      </c>
      <c r="AW16" s="188">
        <v>0.80632018000000016</v>
      </c>
      <c r="AX16" s="187">
        <v>0.30573500000000003</v>
      </c>
      <c r="AY16" s="188">
        <v>0.45679083999999998</v>
      </c>
      <c r="AZ16" s="188">
        <v>0.66490236999999996</v>
      </c>
      <c r="BA16" s="188">
        <v>0.79724764999999986</v>
      </c>
      <c r="BB16" s="188">
        <v>1.0178670799999998</v>
      </c>
      <c r="BC16" s="188">
        <v>0.93418822000000012</v>
      </c>
      <c r="BD16" s="188">
        <v>0.82848187000000006</v>
      </c>
      <c r="BE16" s="188">
        <v>0.90087613</v>
      </c>
      <c r="BF16" s="188">
        <v>0.98436399999999991</v>
      </c>
      <c r="BG16" s="188">
        <v>0.35249699999999995</v>
      </c>
      <c r="BH16" s="273">
        <v>0.49113375000000004</v>
      </c>
      <c r="BI16" s="273">
        <v>0.21983999999999998</v>
      </c>
      <c r="BJ16" s="154">
        <v>0.54</v>
      </c>
      <c r="BK16" s="24">
        <v>0.84</v>
      </c>
      <c r="BL16" s="24">
        <v>0.25</v>
      </c>
      <c r="BM16" s="24">
        <v>0.3</v>
      </c>
      <c r="BN16" s="24">
        <v>0.68</v>
      </c>
      <c r="BO16" s="24">
        <v>0.32</v>
      </c>
      <c r="BP16" s="24">
        <v>0.53</v>
      </c>
      <c r="BQ16" s="24">
        <v>0.31</v>
      </c>
      <c r="BR16" s="24">
        <v>0</v>
      </c>
      <c r="BS16" s="148">
        <f t="shared" si="7"/>
        <v>-100</v>
      </c>
    </row>
    <row r="17" spans="1:217" x14ac:dyDescent="0.25">
      <c r="A17" s="185" t="s">
        <v>111</v>
      </c>
      <c r="B17" s="140">
        <v>35.081014400000001</v>
      </c>
      <c r="C17" s="35">
        <v>2.8232381000000002</v>
      </c>
      <c r="D17" s="35">
        <v>1.9530143100000001</v>
      </c>
      <c r="E17" s="35">
        <v>4.370927</v>
      </c>
      <c r="F17" s="35">
        <v>4.2901774399999999</v>
      </c>
      <c r="G17" s="35">
        <v>29.178294699999999</v>
      </c>
      <c r="H17" s="35">
        <v>24.363113779999999</v>
      </c>
      <c r="I17" s="35">
        <v>48.164635189999991</v>
      </c>
      <c r="J17" s="35">
        <v>39.900293189999999</v>
      </c>
      <c r="K17" s="35">
        <v>6.7094003700000009</v>
      </c>
      <c r="L17" s="35">
        <v>5.7801883399999996</v>
      </c>
      <c r="M17" s="131">
        <v>1.9906490999999999</v>
      </c>
      <c r="N17" s="154">
        <v>12.652711790000001</v>
      </c>
      <c r="O17" s="24">
        <v>12.845971010000001</v>
      </c>
      <c r="P17" s="24">
        <v>22.859343510000002</v>
      </c>
      <c r="Q17" s="24">
        <v>23.38680566999999</v>
      </c>
      <c r="R17" s="25">
        <v>9.3678917100000003</v>
      </c>
      <c r="S17" s="24">
        <v>11.30109017</v>
      </c>
      <c r="T17" s="24">
        <v>5.22713435</v>
      </c>
      <c r="U17" s="24">
        <v>21.179504080000001</v>
      </c>
      <c r="V17" s="24">
        <v>23.590244550000005</v>
      </c>
      <c r="W17" s="24">
        <v>20.672817160000001</v>
      </c>
      <c r="X17" s="24">
        <v>2.0926385299999999</v>
      </c>
      <c r="Y17" s="148">
        <v>2.4862160000000002</v>
      </c>
      <c r="Z17" s="187">
        <v>23.739596030000001</v>
      </c>
      <c r="AA17" s="188">
        <v>13.510931889999998</v>
      </c>
      <c r="AB17" s="188">
        <v>9.1431982900000008</v>
      </c>
      <c r="AC17" s="188">
        <v>34.350523459999998</v>
      </c>
      <c r="AD17" s="188">
        <v>12.368720249999997</v>
      </c>
      <c r="AE17" s="188">
        <v>19.823488979999997</v>
      </c>
      <c r="AF17" s="188">
        <v>33.349299749999993</v>
      </c>
      <c r="AG17" s="188">
        <v>16.712811289999998</v>
      </c>
      <c r="AH17" s="188">
        <v>22.655429449999996</v>
      </c>
      <c r="AI17" s="188">
        <v>10.843840040000002</v>
      </c>
      <c r="AJ17" s="188">
        <v>2.44187822</v>
      </c>
      <c r="AK17" s="148">
        <v>1.6512605</v>
      </c>
      <c r="AL17" s="187">
        <v>0.70659657000000009</v>
      </c>
      <c r="AM17" s="188">
        <v>37.853949320000005</v>
      </c>
      <c r="AN17" s="188">
        <v>10.750355129999999</v>
      </c>
      <c r="AO17" s="188">
        <v>22.249572070000003</v>
      </c>
      <c r="AP17" s="188">
        <v>3.8504443699999995</v>
      </c>
      <c r="AQ17" s="188">
        <v>27.399680970000002</v>
      </c>
      <c r="AR17" s="188">
        <v>51.667399849999995</v>
      </c>
      <c r="AS17" s="188">
        <v>25.203618389999999</v>
      </c>
      <c r="AT17" s="188">
        <v>56.076625880000002</v>
      </c>
      <c r="AU17" s="188">
        <v>11.773812859999998</v>
      </c>
      <c r="AV17" s="188">
        <v>10.569292980000002</v>
      </c>
      <c r="AW17" s="188">
        <v>3.1133371899999998</v>
      </c>
      <c r="AX17" s="187">
        <v>4.7320357400000006</v>
      </c>
      <c r="AY17" s="188">
        <v>45.868281169999996</v>
      </c>
      <c r="AZ17" s="188">
        <v>41.577736610000002</v>
      </c>
      <c r="BA17" s="188">
        <v>14.518950000000002</v>
      </c>
      <c r="BB17" s="188">
        <v>12.544503030000001</v>
      </c>
      <c r="BC17" s="188">
        <v>24.74595806</v>
      </c>
      <c r="BD17" s="188">
        <v>40.425466450000002</v>
      </c>
      <c r="BE17" s="188">
        <v>37.04126041</v>
      </c>
      <c r="BF17" s="188">
        <v>23.711865919999997</v>
      </c>
      <c r="BG17" s="188">
        <v>25.014714529999999</v>
      </c>
      <c r="BH17" s="273">
        <v>5.2342683299999999</v>
      </c>
      <c r="BI17" s="273">
        <v>7.1744580600000001</v>
      </c>
      <c r="BJ17" s="187">
        <v>2.86</v>
      </c>
      <c r="BK17" s="24">
        <v>16.39</v>
      </c>
      <c r="BL17" s="24">
        <v>20.079999999999998</v>
      </c>
      <c r="BM17" s="24">
        <v>9.33</v>
      </c>
      <c r="BN17" s="24">
        <v>17.850000000000001</v>
      </c>
      <c r="BO17" s="24">
        <v>4.0599999999999996</v>
      </c>
      <c r="BP17" s="24">
        <v>29.52</v>
      </c>
      <c r="BQ17" s="24">
        <v>47.45</v>
      </c>
      <c r="BR17" s="24">
        <v>23.213306450000001</v>
      </c>
      <c r="BS17" s="148">
        <f t="shared" si="7"/>
        <v>-2.1025737564561831</v>
      </c>
    </row>
    <row r="18" spans="1:217" x14ac:dyDescent="0.25">
      <c r="A18" s="185" t="s">
        <v>138</v>
      </c>
      <c r="B18" s="140">
        <v>7.030711850000003</v>
      </c>
      <c r="C18" s="35">
        <v>5.8402728200000009</v>
      </c>
      <c r="D18" s="35">
        <v>7.2301418199999983</v>
      </c>
      <c r="E18" s="35">
        <v>6.005045830000002</v>
      </c>
      <c r="F18" s="35">
        <v>4.6329816000000008</v>
      </c>
      <c r="G18" s="35">
        <v>5.0550489599999997</v>
      </c>
      <c r="H18" s="35">
        <v>12.43295869</v>
      </c>
      <c r="I18" s="35">
        <v>4.4088601200000008</v>
      </c>
      <c r="J18" s="35">
        <v>8.2096599200000018</v>
      </c>
      <c r="K18" s="35">
        <v>10.161672459999997</v>
      </c>
      <c r="L18" s="35">
        <v>9.7271228000000018</v>
      </c>
      <c r="M18" s="131">
        <v>8.1379606499999984</v>
      </c>
      <c r="N18" s="154">
        <v>7.1091230400000001</v>
      </c>
      <c r="O18" s="24">
        <v>8.0206112800000007</v>
      </c>
      <c r="P18" s="24">
        <v>15.108186039999998</v>
      </c>
      <c r="Q18" s="24">
        <v>13.592051529999999</v>
      </c>
      <c r="R18" s="25">
        <v>11.509124340000001</v>
      </c>
      <c r="S18" s="24">
        <v>7.3607492600000004</v>
      </c>
      <c r="T18" s="24">
        <v>3.5497009499999996</v>
      </c>
      <c r="U18" s="24">
        <v>5.7523111399999998</v>
      </c>
      <c r="V18" s="24">
        <v>5.0732925800000004</v>
      </c>
      <c r="W18" s="24">
        <v>6.92827064</v>
      </c>
      <c r="X18" s="24">
        <v>7.7511520700000034</v>
      </c>
      <c r="Y18" s="148">
        <v>10.950059339999997</v>
      </c>
      <c r="Z18" s="187">
        <v>7.3974818100000022</v>
      </c>
      <c r="AA18" s="188">
        <v>11.448847619999999</v>
      </c>
      <c r="AB18" s="188">
        <v>16.389838370000007</v>
      </c>
      <c r="AC18" s="188">
        <v>12.219554819999997</v>
      </c>
      <c r="AD18" s="188">
        <v>11.982527860000001</v>
      </c>
      <c r="AE18" s="188">
        <v>9.2042971600000012</v>
      </c>
      <c r="AF18" s="188">
        <v>10.715379700000003</v>
      </c>
      <c r="AG18" s="188">
        <v>15.37724154</v>
      </c>
      <c r="AH18" s="188">
        <v>7.4503339299999993</v>
      </c>
      <c r="AI18" s="188">
        <v>12.006188129999998</v>
      </c>
      <c r="AJ18" s="188">
        <v>10.860335089999996</v>
      </c>
      <c r="AK18" s="148">
        <v>3.8640839099999993</v>
      </c>
      <c r="AL18" s="187">
        <v>6.2988568400000018</v>
      </c>
      <c r="AM18" s="188">
        <v>8.879771830000001</v>
      </c>
      <c r="AN18" s="188">
        <v>12.763572449999995</v>
      </c>
      <c r="AO18" s="188">
        <v>13.217237440000003</v>
      </c>
      <c r="AP18" s="188">
        <v>6.4224694600000021</v>
      </c>
      <c r="AQ18" s="188">
        <v>5.5580469499999996</v>
      </c>
      <c r="AR18" s="188">
        <v>11.09873546</v>
      </c>
      <c r="AS18" s="188">
        <v>16.308604179999996</v>
      </c>
      <c r="AT18" s="188">
        <v>8.6241496000000009</v>
      </c>
      <c r="AU18" s="188">
        <v>9.9316873399999999</v>
      </c>
      <c r="AV18" s="188">
        <v>6.0518050600000004</v>
      </c>
      <c r="AW18" s="188">
        <v>8.4008548599999973</v>
      </c>
      <c r="AX18" s="187">
        <v>15.11884208</v>
      </c>
      <c r="AY18" s="188">
        <v>11.488406299999999</v>
      </c>
      <c r="AZ18" s="188">
        <v>7.2544777400000022</v>
      </c>
      <c r="BA18" s="188">
        <v>8.6718679600000002</v>
      </c>
      <c r="BB18" s="188">
        <v>16.109603449999998</v>
      </c>
      <c r="BC18" s="188">
        <v>7.7574305299999997</v>
      </c>
      <c r="BD18" s="188">
        <v>14.966537559999999</v>
      </c>
      <c r="BE18" s="188">
        <v>6.0270688699999999</v>
      </c>
      <c r="BF18" s="188">
        <v>7.778675129999999</v>
      </c>
      <c r="BG18" s="188">
        <v>17.570129200000004</v>
      </c>
      <c r="BH18" s="273">
        <v>14.024806229999999</v>
      </c>
      <c r="BI18" s="273">
        <v>10.00506803</v>
      </c>
      <c r="BJ18" s="187">
        <v>5.25</v>
      </c>
      <c r="BK18" s="24">
        <v>14.6</v>
      </c>
      <c r="BL18" s="24">
        <v>9.67</v>
      </c>
      <c r="BM18" s="24">
        <v>8.2100000000000009</v>
      </c>
      <c r="BN18" s="24">
        <v>13.51</v>
      </c>
      <c r="BO18" s="24">
        <v>7.81</v>
      </c>
      <c r="BP18" s="24">
        <v>16.22</v>
      </c>
      <c r="BQ18" s="24">
        <v>5.78</v>
      </c>
      <c r="BR18" s="24">
        <v>10.982811230000003</v>
      </c>
      <c r="BS18" s="148">
        <f t="shared" si="7"/>
        <v>41.191283174208152</v>
      </c>
      <c r="HI18">
        <v>0</v>
      </c>
    </row>
    <row r="19" spans="1:217" x14ac:dyDescent="0.25">
      <c r="A19" s="186" t="s">
        <v>72</v>
      </c>
      <c r="B19" s="189">
        <v>3.204096499999999</v>
      </c>
      <c r="C19" s="190">
        <v>3.5648294300000001</v>
      </c>
      <c r="D19" s="190">
        <v>4.5076141799999982</v>
      </c>
      <c r="E19" s="190">
        <v>3.3112036499999995</v>
      </c>
      <c r="F19" s="190">
        <v>5.2210873899999992</v>
      </c>
      <c r="G19" s="190">
        <v>3.3276380099999994</v>
      </c>
      <c r="H19" s="190">
        <v>3.660878359999999</v>
      </c>
      <c r="I19" s="190">
        <v>3.0473081599999996</v>
      </c>
      <c r="J19" s="190">
        <v>3.4819007800000001</v>
      </c>
      <c r="K19" s="190">
        <v>3.9645439499999995</v>
      </c>
      <c r="L19" s="190">
        <v>3.9087136500000002</v>
      </c>
      <c r="M19" s="191">
        <v>3.6602756300000001</v>
      </c>
      <c r="N19" s="182">
        <v>3.1399950000000008</v>
      </c>
      <c r="O19" s="181">
        <v>2.8568150300000008</v>
      </c>
      <c r="P19" s="181">
        <v>3.20748743</v>
      </c>
      <c r="Q19" s="181">
        <v>2.6728095399999998</v>
      </c>
      <c r="R19" s="181">
        <v>3.3122238200000012</v>
      </c>
      <c r="S19" s="181">
        <v>2.3939641699999994</v>
      </c>
      <c r="T19" s="181">
        <v>2.3676974899999998</v>
      </c>
      <c r="U19" s="181">
        <v>2.3329207200000002</v>
      </c>
      <c r="V19" s="181">
        <v>2.4782910799999995</v>
      </c>
      <c r="W19" s="181">
        <v>2.7207216199999995</v>
      </c>
      <c r="X19" s="181">
        <v>2.3211632800000008</v>
      </c>
      <c r="Y19" s="183">
        <v>3.67958367</v>
      </c>
      <c r="Z19" s="192">
        <v>4.0693149300000009</v>
      </c>
      <c r="AA19" s="193">
        <v>3.4221018700000001</v>
      </c>
      <c r="AB19" s="193">
        <v>4.2932193200000004</v>
      </c>
      <c r="AC19" s="193">
        <v>4.0191646300000006</v>
      </c>
      <c r="AD19" s="193">
        <v>3.7503512200000002</v>
      </c>
      <c r="AE19" s="193">
        <v>3.5492749200000002</v>
      </c>
      <c r="AF19" s="193">
        <v>3.1161302500000008</v>
      </c>
      <c r="AG19" s="193">
        <v>3.8991924499999988</v>
      </c>
      <c r="AH19" s="193">
        <v>2.1327120000000002</v>
      </c>
      <c r="AI19" s="193">
        <v>2.8882584099999997</v>
      </c>
      <c r="AJ19" s="193">
        <v>3.3794907699999999</v>
      </c>
      <c r="AK19" s="183">
        <v>2.39245346</v>
      </c>
      <c r="AL19" s="192">
        <v>3.2349999999999999</v>
      </c>
      <c r="AM19" s="193">
        <v>3.3210000000000002</v>
      </c>
      <c r="AN19" s="193">
        <v>4.6349999999999998</v>
      </c>
      <c r="AO19" s="193">
        <v>4.4610000000000003</v>
      </c>
      <c r="AP19" s="193">
        <v>3.6</v>
      </c>
      <c r="AQ19" s="193">
        <v>4.43</v>
      </c>
      <c r="AR19" s="193">
        <v>4.9409999999999998</v>
      </c>
      <c r="AS19" s="193">
        <v>4.2789999999999999</v>
      </c>
      <c r="AT19" s="193">
        <v>3.1880000000000002</v>
      </c>
      <c r="AU19" s="193">
        <v>3.7010000000000001</v>
      </c>
      <c r="AV19" s="193">
        <v>2.3319999999999999</v>
      </c>
      <c r="AW19" s="193">
        <v>3.1789999999999998</v>
      </c>
      <c r="AX19" s="192">
        <v>5.74</v>
      </c>
      <c r="AY19" s="193">
        <v>6.35</v>
      </c>
      <c r="AZ19" s="193">
        <v>8.4700000000000006</v>
      </c>
      <c r="BA19" s="193">
        <v>6.99</v>
      </c>
      <c r="BB19" s="193">
        <v>7.02</v>
      </c>
      <c r="BC19" s="193">
        <v>7.49</v>
      </c>
      <c r="BD19" s="193">
        <v>6.28</v>
      </c>
      <c r="BE19" s="193">
        <v>6.09</v>
      </c>
      <c r="BF19" s="193">
        <v>6.36</v>
      </c>
      <c r="BG19" s="193">
        <v>4.4800000000000004</v>
      </c>
      <c r="BH19" s="193">
        <v>4.54</v>
      </c>
      <c r="BI19" s="193">
        <v>9.08</v>
      </c>
      <c r="BJ19" s="192">
        <v>2.17</v>
      </c>
      <c r="BK19" s="193">
        <v>2.63</v>
      </c>
      <c r="BL19" s="193">
        <v>2.31</v>
      </c>
      <c r="BM19" s="193">
        <v>1.73</v>
      </c>
      <c r="BN19" s="193">
        <v>2.44</v>
      </c>
      <c r="BO19" s="193">
        <v>2.42</v>
      </c>
      <c r="BP19" s="193">
        <v>4.0199999999999996</v>
      </c>
      <c r="BQ19" s="193">
        <v>2.85</v>
      </c>
      <c r="BR19" s="193">
        <v>2.3199999999999998</v>
      </c>
      <c r="BS19" s="701">
        <f t="shared" si="7"/>
        <v>-63.522012578616362</v>
      </c>
    </row>
    <row r="20" spans="1:217" x14ac:dyDescent="0.25">
      <c r="A20" s="367" t="s">
        <v>23</v>
      </c>
      <c r="B20" s="367"/>
      <c r="C20" s="367"/>
      <c r="D20" s="367"/>
      <c r="E20" s="367"/>
      <c r="F20" s="367"/>
      <c r="G20" s="367"/>
      <c r="H20" s="367"/>
      <c r="I20" s="367"/>
      <c r="J20" s="367"/>
      <c r="K20" s="367"/>
      <c r="L20" s="367"/>
      <c r="M20" s="367"/>
      <c r="N20" s="367"/>
      <c r="O20" s="367"/>
      <c r="P20" s="367"/>
      <c r="Q20" s="367"/>
      <c r="R20" s="367"/>
      <c r="S20" s="367"/>
      <c r="T20" s="367"/>
      <c r="U20" s="367"/>
      <c r="V20" s="367"/>
      <c r="W20" s="367"/>
      <c r="X20" s="367"/>
      <c r="Y20" s="367"/>
      <c r="Z20" s="234"/>
      <c r="AL20" s="298"/>
      <c r="AM20" s="298"/>
      <c r="AN20" s="298"/>
      <c r="AO20" s="298"/>
      <c r="AP20" s="298"/>
      <c r="AQ20" s="298"/>
      <c r="AR20" s="298"/>
      <c r="AS20" s="298"/>
      <c r="AT20" s="298"/>
      <c r="AU20" s="298"/>
      <c r="AV20" s="298"/>
      <c r="AW20" s="298"/>
      <c r="AX20" s="298"/>
      <c r="AY20" s="298"/>
      <c r="AZ20" s="298"/>
      <c r="BA20" s="298"/>
      <c r="BB20" s="298"/>
      <c r="BC20" s="298"/>
      <c r="BD20" s="298"/>
      <c r="BE20" s="298"/>
      <c r="BF20" s="298"/>
      <c r="BG20" s="298"/>
      <c r="BH20" s="298"/>
      <c r="BI20" s="298"/>
      <c r="BJ20" s="298"/>
      <c r="BK20" s="298"/>
      <c r="BL20" s="298"/>
      <c r="BM20" s="298"/>
      <c r="BN20" s="298"/>
      <c r="BO20" s="298"/>
      <c r="BP20" s="298"/>
      <c r="BQ20" s="298"/>
      <c r="BR20" s="298"/>
    </row>
    <row r="21" spans="1:217" ht="18.75" x14ac:dyDescent="0.3">
      <c r="A21" s="3" t="s">
        <v>139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51"/>
      <c r="Z21" s="235"/>
      <c r="AK21" s="235"/>
      <c r="AL21" s="235"/>
      <c r="AW21" s="234"/>
      <c r="AX21" s="417"/>
      <c r="AY21" s="417"/>
      <c r="AZ21" s="417"/>
      <c r="BA21" s="417"/>
      <c r="BB21" s="417"/>
      <c r="BC21" s="417"/>
      <c r="BD21" s="417"/>
      <c r="BE21" s="417"/>
      <c r="BF21" s="417"/>
      <c r="BG21" s="417"/>
      <c r="BH21" s="417"/>
      <c r="BI21" s="417"/>
      <c r="BJ21" s="417"/>
      <c r="BK21" s="417"/>
      <c r="BL21" s="417"/>
      <c r="BM21" s="417"/>
      <c r="BN21" s="417"/>
      <c r="BO21" s="417"/>
      <c r="BP21" s="417"/>
      <c r="BQ21" s="417"/>
      <c r="BR21" s="417"/>
      <c r="BS21" s="417"/>
    </row>
    <row r="22" spans="1:217" x14ac:dyDescent="0.25">
      <c r="A22" s="650" t="s">
        <v>207</v>
      </c>
      <c r="B22" s="650"/>
      <c r="C22" s="650"/>
      <c r="D22" s="650"/>
      <c r="E22" s="650"/>
      <c r="F22" s="650"/>
      <c r="G22" s="650"/>
      <c r="H22" s="650"/>
      <c r="I22" s="650"/>
      <c r="J22" s="650"/>
      <c r="K22" s="650"/>
      <c r="L22" s="650"/>
      <c r="M22" s="650"/>
      <c r="Y22" s="351"/>
      <c r="Z22" s="235"/>
      <c r="AK22" s="235"/>
      <c r="AL22" s="234"/>
      <c r="AM22" s="234"/>
      <c r="AN22" s="234"/>
      <c r="AO22" s="234"/>
      <c r="AP22" s="234"/>
      <c r="AQ22" s="234"/>
      <c r="AR22" s="234"/>
      <c r="AS22" s="234"/>
      <c r="AT22" s="234"/>
      <c r="AU22" s="234"/>
      <c r="AV22" s="234"/>
      <c r="AW22" s="234"/>
      <c r="AX22" s="234"/>
      <c r="AY22" s="234"/>
      <c r="AZ22" s="234"/>
      <c r="BA22" s="234"/>
      <c r="BB22" s="234"/>
      <c r="BC22" s="234"/>
      <c r="BD22" s="234"/>
      <c r="BE22" s="234"/>
      <c r="BF22" s="234"/>
      <c r="BG22" s="234"/>
      <c r="BH22" s="234"/>
      <c r="BI22" s="234"/>
      <c r="BJ22" s="234"/>
      <c r="BK22" s="234"/>
      <c r="BL22" s="234"/>
      <c r="BM22" s="234"/>
      <c r="BN22" s="234"/>
      <c r="BO22" s="234"/>
      <c r="BP22" s="234"/>
      <c r="BQ22" s="234"/>
      <c r="BR22" s="234"/>
      <c r="BS22" s="234"/>
    </row>
    <row r="23" spans="1:217" x14ac:dyDescent="0.25">
      <c r="Z23" s="235"/>
      <c r="AK23" s="235"/>
      <c r="AL23" s="235"/>
      <c r="AM23" s="234"/>
      <c r="BE23" s="234"/>
      <c r="BF23" s="234"/>
      <c r="BG23" s="234"/>
      <c r="BH23" s="234"/>
      <c r="BI23" s="234"/>
      <c r="BJ23" s="234"/>
      <c r="BK23" s="234"/>
      <c r="BL23" s="234"/>
      <c r="BM23" s="234"/>
      <c r="BN23" s="234"/>
      <c r="BO23" s="234"/>
      <c r="BP23" s="234"/>
      <c r="BQ23" s="234"/>
      <c r="BR23" s="234"/>
      <c r="BS23" s="234"/>
    </row>
    <row r="24" spans="1:217" x14ac:dyDescent="0.25">
      <c r="Z24" s="234"/>
      <c r="AL24" s="235"/>
      <c r="AM24" s="234"/>
      <c r="AW24" s="501"/>
      <c r="BN24" s="588"/>
      <c r="BO24" s="588"/>
      <c r="BP24" s="588"/>
      <c r="BS24" s="588"/>
    </row>
    <row r="25" spans="1:217" x14ac:dyDescent="0.25">
      <c r="Z25" s="235"/>
      <c r="AK25" s="234"/>
      <c r="AL25" s="235"/>
      <c r="AM25" s="234"/>
      <c r="AW25" s="351"/>
      <c r="BN25" s="588"/>
      <c r="BO25" s="588"/>
      <c r="BP25" s="588"/>
      <c r="BS25" s="588"/>
    </row>
    <row r="26" spans="1:217" x14ac:dyDescent="0.25">
      <c r="Z26" s="235"/>
      <c r="AL26" s="235"/>
      <c r="AM26" s="234"/>
      <c r="AW26" s="234"/>
    </row>
    <row r="27" spans="1:217" x14ac:dyDescent="0.25">
      <c r="AL27" s="235"/>
      <c r="AM27" s="234"/>
      <c r="BF27" s="234"/>
      <c r="BG27" s="234"/>
      <c r="BH27" s="234"/>
      <c r="BI27" s="234"/>
      <c r="BJ27" s="234"/>
      <c r="BK27" s="234"/>
      <c r="BL27" s="234"/>
      <c r="BM27" s="234"/>
      <c r="BN27" s="234"/>
      <c r="BO27" s="234"/>
      <c r="BP27" s="234"/>
      <c r="BQ27" s="234"/>
      <c r="BR27" s="234"/>
    </row>
    <row r="28" spans="1:217" x14ac:dyDescent="0.25">
      <c r="AL28" s="235"/>
      <c r="AM28" s="234"/>
    </row>
    <row r="29" spans="1:217" x14ac:dyDescent="0.25">
      <c r="AL29" s="235"/>
      <c r="AM29" s="234"/>
    </row>
    <row r="30" spans="1:217" x14ac:dyDescent="0.25">
      <c r="AL30" s="235"/>
      <c r="AM30" s="234"/>
    </row>
    <row r="31" spans="1:217" x14ac:dyDescent="0.25">
      <c r="AL31" s="235"/>
      <c r="AM31" s="234"/>
    </row>
    <row r="32" spans="1:217" x14ac:dyDescent="0.25">
      <c r="AL32" s="235"/>
      <c r="AM32" s="234"/>
    </row>
    <row r="33" spans="26:27" x14ac:dyDescent="0.25">
      <c r="Z33" s="252"/>
    </row>
    <row r="37" spans="26:27" x14ac:dyDescent="0.25">
      <c r="Z37" s="237"/>
      <c r="AA37" s="237"/>
    </row>
    <row r="38" spans="26:27" x14ac:dyDescent="0.25">
      <c r="Z38" s="237"/>
      <c r="AA38" s="237"/>
    </row>
    <row r="39" spans="26:27" x14ac:dyDescent="0.25">
      <c r="Z39" s="298"/>
      <c r="AA39" s="237"/>
    </row>
    <row r="40" spans="26:27" x14ac:dyDescent="0.25">
      <c r="Z40" s="298"/>
      <c r="AA40" s="237"/>
    </row>
    <row r="41" spans="26:27" x14ac:dyDescent="0.25">
      <c r="Z41" s="237"/>
      <c r="AA41" s="237"/>
    </row>
    <row r="42" spans="26:27" x14ac:dyDescent="0.25">
      <c r="Z42" s="237"/>
      <c r="AA42" s="237"/>
    </row>
  </sheetData>
  <mergeCells count="8">
    <mergeCell ref="AX7:BI7"/>
    <mergeCell ref="BJ7:BS7"/>
    <mergeCell ref="AL7:AW7"/>
    <mergeCell ref="A22:M22"/>
    <mergeCell ref="Z7:AK7"/>
    <mergeCell ref="B7:M7"/>
    <mergeCell ref="A7:A8"/>
    <mergeCell ref="N7:Y7"/>
  </mergeCells>
  <phoneticPr fontId="19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showGridLines="0" zoomScale="85" zoomScaleNormal="85" workbookViewId="0">
      <pane ySplit="7" topLeftCell="A34" activePane="bottomLeft" state="frozen"/>
      <selection pane="bottomLeft" activeCell="E47" sqref="E47"/>
    </sheetView>
  </sheetViews>
  <sheetFormatPr baseColWidth="10" defaultRowHeight="15" x14ac:dyDescent="0.25"/>
  <cols>
    <col min="1" max="1" width="21.28515625" customWidth="1"/>
    <col min="2" max="2" width="18.140625" customWidth="1"/>
    <col min="3" max="4" width="18.140625" style="237" customWidth="1"/>
    <col min="8" max="8" width="11.85546875" bestFit="1" customWidth="1"/>
  </cols>
  <sheetData>
    <row r="1" spans="1:5" x14ac:dyDescent="0.25">
      <c r="A1" s="198" t="s">
        <v>198</v>
      </c>
    </row>
    <row r="3" spans="1:5" x14ac:dyDescent="0.25">
      <c r="A3" s="657" t="s">
        <v>141</v>
      </c>
      <c r="B3" s="657"/>
      <c r="C3" s="657"/>
      <c r="D3" s="657"/>
    </row>
    <row r="4" spans="1:5" ht="15" customHeight="1" x14ac:dyDescent="0.25">
      <c r="A4" s="62" t="s">
        <v>262</v>
      </c>
      <c r="B4" s="62"/>
      <c r="C4" s="249"/>
      <c r="D4" s="249"/>
    </row>
    <row r="5" spans="1:5" ht="15" customHeight="1" x14ac:dyDescent="0.25">
      <c r="A5" s="251"/>
      <c r="B5" s="62"/>
      <c r="C5" s="249"/>
      <c r="D5" s="249"/>
    </row>
    <row r="6" spans="1:5" x14ac:dyDescent="0.25">
      <c r="A6" s="658" t="s">
        <v>142</v>
      </c>
      <c r="B6" s="491" t="s">
        <v>121</v>
      </c>
      <c r="C6" s="492" t="s">
        <v>143</v>
      </c>
      <c r="D6" s="493" t="s">
        <v>144</v>
      </c>
      <c r="E6" s="250"/>
    </row>
    <row r="7" spans="1:5" x14ac:dyDescent="0.25">
      <c r="A7" s="659"/>
      <c r="B7" s="494" t="s">
        <v>145</v>
      </c>
      <c r="C7" s="495" t="s">
        <v>146</v>
      </c>
      <c r="D7" s="496" t="s">
        <v>147</v>
      </c>
      <c r="E7" s="250"/>
    </row>
    <row r="8" spans="1:5" x14ac:dyDescent="0.25">
      <c r="A8" s="284">
        <v>2018</v>
      </c>
      <c r="B8" s="283"/>
      <c r="C8" s="283"/>
      <c r="D8" s="288"/>
      <c r="E8" s="27"/>
    </row>
    <row r="9" spans="1:5" x14ac:dyDescent="0.25">
      <c r="A9" s="285" t="s">
        <v>96</v>
      </c>
      <c r="B9" s="282">
        <v>1577.27</v>
      </c>
      <c r="C9" s="282">
        <v>316.85000000000002</v>
      </c>
      <c r="D9" s="286">
        <v>352.91</v>
      </c>
      <c r="E9" s="27"/>
    </row>
    <row r="10" spans="1:5" s="339" customFormat="1" x14ac:dyDescent="0.25">
      <c r="A10" s="287" t="s">
        <v>148</v>
      </c>
      <c r="B10" s="282">
        <v>1600</v>
      </c>
      <c r="C10" s="282">
        <v>354.4</v>
      </c>
      <c r="D10" s="286">
        <v>363.05</v>
      </c>
      <c r="E10" s="27"/>
    </row>
    <row r="11" spans="1:5" s="349" customFormat="1" x14ac:dyDescent="0.25">
      <c r="A11" s="287" t="s">
        <v>149</v>
      </c>
      <c r="B11" s="282">
        <v>1600</v>
      </c>
      <c r="C11" s="282">
        <v>382.9</v>
      </c>
      <c r="D11" s="286">
        <v>374.78</v>
      </c>
      <c r="E11" s="27"/>
    </row>
    <row r="12" spans="1:5" s="349" customFormat="1" x14ac:dyDescent="0.25">
      <c r="A12" s="287" t="s">
        <v>150</v>
      </c>
      <c r="B12" s="282">
        <v>1575</v>
      </c>
      <c r="C12" s="282">
        <v>374.11</v>
      </c>
      <c r="D12" s="286">
        <v>385.73</v>
      </c>
      <c r="E12" s="27"/>
    </row>
    <row r="13" spans="1:5" s="349" customFormat="1" x14ac:dyDescent="0.25">
      <c r="A13" s="287" t="s">
        <v>151</v>
      </c>
      <c r="B13" s="282">
        <v>1495</v>
      </c>
      <c r="C13" s="282">
        <v>392.86</v>
      </c>
      <c r="D13" s="286">
        <v>367.26</v>
      </c>
      <c r="E13" s="27"/>
    </row>
    <row r="14" spans="1:5" s="349" customFormat="1" x14ac:dyDescent="0.25">
      <c r="A14" s="287" t="s">
        <v>152</v>
      </c>
      <c r="B14" s="282">
        <v>1475</v>
      </c>
      <c r="C14" s="282">
        <v>350.95</v>
      </c>
      <c r="D14" s="286">
        <v>335.23</v>
      </c>
      <c r="E14" s="27"/>
    </row>
    <row r="15" spans="1:5" s="349" customFormat="1" x14ac:dyDescent="0.25">
      <c r="A15" s="287" t="s">
        <v>153</v>
      </c>
      <c r="B15" s="282">
        <v>1475</v>
      </c>
      <c r="C15" s="282">
        <v>340.43</v>
      </c>
      <c r="D15" s="286">
        <v>306.49</v>
      </c>
      <c r="E15" s="27"/>
    </row>
    <row r="16" spans="1:5" s="349" customFormat="1" x14ac:dyDescent="0.25">
      <c r="A16" s="287" t="s">
        <v>154</v>
      </c>
      <c r="B16" s="282">
        <v>1475</v>
      </c>
      <c r="C16" s="282">
        <v>332.62</v>
      </c>
      <c r="D16" s="286">
        <v>308.47000000000003</v>
      </c>
      <c r="E16" s="27"/>
    </row>
    <row r="17" spans="1:5" s="349" customFormat="1" x14ac:dyDescent="0.25">
      <c r="A17" s="287" t="s">
        <v>235</v>
      </c>
      <c r="B17" s="282">
        <v>1475</v>
      </c>
      <c r="C17" s="282">
        <v>320.75</v>
      </c>
      <c r="D17" s="286">
        <v>288.24</v>
      </c>
      <c r="E17" s="27"/>
    </row>
    <row r="18" spans="1:5" s="349" customFormat="1" ht="13.5" customHeight="1" x14ac:dyDescent="0.25">
      <c r="A18" s="287" t="s">
        <v>155</v>
      </c>
      <c r="B18" s="282">
        <v>1475</v>
      </c>
      <c r="C18" s="282">
        <v>317.52</v>
      </c>
      <c r="D18" s="286">
        <v>292.68</v>
      </c>
      <c r="E18" s="27"/>
    </row>
    <row r="19" spans="1:5" s="349" customFormat="1" x14ac:dyDescent="0.25">
      <c r="A19" s="287" t="s">
        <v>156</v>
      </c>
      <c r="B19" s="282">
        <v>1475</v>
      </c>
      <c r="C19" s="282">
        <v>310.88</v>
      </c>
      <c r="D19" s="286">
        <v>307.60000000000002</v>
      </c>
      <c r="E19" s="27"/>
    </row>
    <row r="20" spans="1:5" s="349" customFormat="1" x14ac:dyDescent="0.25">
      <c r="A20" s="285" t="s">
        <v>157</v>
      </c>
      <c r="B20" s="282">
        <v>1475</v>
      </c>
      <c r="C20" s="282">
        <v>310.8</v>
      </c>
      <c r="D20" s="286">
        <v>315.37</v>
      </c>
      <c r="E20" s="27"/>
    </row>
    <row r="21" spans="1:5" s="349" customFormat="1" x14ac:dyDescent="0.25">
      <c r="A21" s="284">
        <v>2019</v>
      </c>
      <c r="B21" s="283"/>
      <c r="C21" s="283"/>
      <c r="D21" s="288"/>
      <c r="E21" s="27"/>
    </row>
    <row r="22" spans="1:5" s="349" customFormat="1" x14ac:dyDescent="0.25">
      <c r="A22" s="287" t="s">
        <v>96</v>
      </c>
      <c r="B22" s="282">
        <v>1475</v>
      </c>
      <c r="C22" s="282">
        <v>345.86</v>
      </c>
      <c r="D22" s="286">
        <v>315.31</v>
      </c>
      <c r="E22" s="27"/>
    </row>
    <row r="23" spans="1:5" s="349" customFormat="1" x14ac:dyDescent="0.25">
      <c r="A23" s="287" t="s">
        <v>148</v>
      </c>
      <c r="B23" s="282">
        <v>1466.25</v>
      </c>
      <c r="C23" s="282">
        <v>336.12</v>
      </c>
      <c r="D23" s="286">
        <v>315.7</v>
      </c>
      <c r="E23" s="27"/>
    </row>
    <row r="24" spans="1:5" s="349" customFormat="1" x14ac:dyDescent="0.25">
      <c r="A24" s="287" t="s">
        <v>149</v>
      </c>
      <c r="B24" s="282">
        <v>1430.3</v>
      </c>
      <c r="C24" s="282">
        <v>339.1</v>
      </c>
      <c r="D24" s="286">
        <v>309.75</v>
      </c>
      <c r="E24" s="27"/>
    </row>
    <row r="25" spans="1:5" s="349" customFormat="1" x14ac:dyDescent="0.25">
      <c r="A25" s="287" t="s">
        <v>150</v>
      </c>
      <c r="B25" s="282">
        <v>1502.22</v>
      </c>
      <c r="C25" s="282">
        <v>339.57</v>
      </c>
      <c r="D25" s="286">
        <v>305.70999999999998</v>
      </c>
      <c r="E25" s="27"/>
    </row>
    <row r="26" spans="1:5" s="349" customFormat="1" x14ac:dyDescent="0.25">
      <c r="A26" s="287" t="s">
        <v>151</v>
      </c>
      <c r="B26" s="282">
        <v>1525</v>
      </c>
      <c r="C26" s="282">
        <v>299.5</v>
      </c>
      <c r="D26" s="286">
        <v>296.52</v>
      </c>
      <c r="E26" s="27"/>
    </row>
    <row r="27" spans="1:5" s="349" customFormat="1" x14ac:dyDescent="0.25">
      <c r="A27" s="287" t="s">
        <v>152</v>
      </c>
      <c r="B27" s="282">
        <v>1525</v>
      </c>
      <c r="C27" s="282">
        <v>325.32</v>
      </c>
      <c r="D27" s="286">
        <v>303.99</v>
      </c>
      <c r="E27" s="27"/>
    </row>
    <row r="28" spans="1:5" s="349" customFormat="1" x14ac:dyDescent="0.25">
      <c r="A28" s="287" t="s">
        <v>153</v>
      </c>
      <c r="B28" s="282">
        <v>1506.82</v>
      </c>
      <c r="C28" s="282">
        <v>310.77999999999997</v>
      </c>
      <c r="D28" s="286">
        <v>317.76</v>
      </c>
      <c r="E28" s="27"/>
    </row>
    <row r="29" spans="1:5" s="349" customFormat="1" x14ac:dyDescent="0.25">
      <c r="A29" s="287" t="s">
        <v>154</v>
      </c>
      <c r="B29" s="282">
        <v>1476.84</v>
      </c>
      <c r="C29" s="282">
        <v>296.83999999999997</v>
      </c>
      <c r="D29" s="286">
        <v>303.69</v>
      </c>
      <c r="E29" s="27"/>
    </row>
    <row r="30" spans="1:5" s="349" customFormat="1" x14ac:dyDescent="0.25">
      <c r="A30" s="287" t="s">
        <v>216</v>
      </c>
      <c r="B30" s="282">
        <v>1430</v>
      </c>
      <c r="C30" s="282" t="s">
        <v>271</v>
      </c>
      <c r="D30" s="286" t="s">
        <v>271</v>
      </c>
      <c r="E30" s="27"/>
    </row>
    <row r="31" spans="1:5" s="349" customFormat="1" x14ac:dyDescent="0.25">
      <c r="A31" s="287" t="s">
        <v>155</v>
      </c>
      <c r="B31" s="282">
        <v>1430</v>
      </c>
      <c r="C31" s="282" t="s">
        <v>271</v>
      </c>
      <c r="D31" s="286" t="s">
        <v>271</v>
      </c>
      <c r="E31" s="27"/>
    </row>
    <row r="32" spans="1:5" s="349" customFormat="1" x14ac:dyDescent="0.25">
      <c r="A32" s="287" t="s">
        <v>156</v>
      </c>
      <c r="B32" s="282">
        <v>1430</v>
      </c>
      <c r="C32" s="282" t="s">
        <v>271</v>
      </c>
      <c r="D32" s="286" t="s">
        <v>271</v>
      </c>
      <c r="E32" s="27"/>
    </row>
    <row r="33" spans="1:13" s="349" customFormat="1" x14ac:dyDescent="0.25">
      <c r="A33" s="285" t="s">
        <v>157</v>
      </c>
      <c r="B33" s="282">
        <v>1409.41</v>
      </c>
      <c r="C33" s="282" t="s">
        <v>271</v>
      </c>
      <c r="D33" s="286" t="s">
        <v>271</v>
      </c>
      <c r="E33" s="27"/>
    </row>
    <row r="34" spans="1:13" s="349" customFormat="1" x14ac:dyDescent="0.25">
      <c r="A34" s="284">
        <v>2020</v>
      </c>
      <c r="B34" s="283"/>
      <c r="C34" s="283"/>
      <c r="D34" s="288"/>
      <c r="E34" s="27"/>
    </row>
    <row r="35" spans="1:13" s="349" customFormat="1" x14ac:dyDescent="0.25">
      <c r="A35" s="566" t="s">
        <v>96</v>
      </c>
      <c r="B35" s="282">
        <v>1445</v>
      </c>
      <c r="C35" s="282">
        <v>328.22038181454701</v>
      </c>
      <c r="D35" s="286">
        <v>330.05437219026101</v>
      </c>
      <c r="E35" s="27"/>
    </row>
    <row r="36" spans="1:13" s="349" customFormat="1" x14ac:dyDescent="0.25">
      <c r="A36" s="566" t="s">
        <v>148</v>
      </c>
      <c r="B36" s="282">
        <v>1150</v>
      </c>
      <c r="C36" s="282">
        <v>323.71576267916498</v>
      </c>
      <c r="D36" s="286">
        <v>317.07984855161999</v>
      </c>
      <c r="E36" s="27"/>
    </row>
    <row r="37" spans="1:13" s="349" customFormat="1" x14ac:dyDescent="0.25">
      <c r="A37" s="566" t="s">
        <v>149</v>
      </c>
      <c r="B37" s="282">
        <v>1550</v>
      </c>
      <c r="C37" s="282">
        <v>343.90108698457402</v>
      </c>
      <c r="D37" s="286">
        <v>311.23592843572698</v>
      </c>
      <c r="E37" s="27"/>
    </row>
    <row r="38" spans="1:13" s="349" customFormat="1" x14ac:dyDescent="0.25">
      <c r="A38" s="566" t="s">
        <v>150</v>
      </c>
      <c r="B38" s="282">
        <v>1550</v>
      </c>
      <c r="C38" s="282">
        <v>328.22321383965402</v>
      </c>
      <c r="D38" s="286">
        <v>302.61785818765497</v>
      </c>
      <c r="E38" s="27"/>
    </row>
    <row r="39" spans="1:13" s="349" customFormat="1" x14ac:dyDescent="0.25">
      <c r="A39" s="566" t="s">
        <v>151</v>
      </c>
      <c r="B39" s="282">
        <v>1550</v>
      </c>
      <c r="C39" s="282">
        <v>318.85142033710002</v>
      </c>
      <c r="D39" s="286">
        <v>300.35358668560002</v>
      </c>
      <c r="E39" s="27"/>
    </row>
    <row r="40" spans="1:13" s="580" customFormat="1" x14ac:dyDescent="0.25">
      <c r="A40" s="584" t="s">
        <v>152</v>
      </c>
      <c r="B40" s="282">
        <v>1562.5</v>
      </c>
      <c r="C40" s="282" t="s">
        <v>273</v>
      </c>
      <c r="D40" s="286" t="s">
        <v>273</v>
      </c>
      <c r="E40" s="27"/>
    </row>
    <row r="41" spans="1:13" s="349" customFormat="1" x14ac:dyDescent="0.25">
      <c r="A41" s="584" t="s">
        <v>153</v>
      </c>
      <c r="B41" s="282">
        <v>1575</v>
      </c>
      <c r="C41" s="282" t="s">
        <v>273</v>
      </c>
      <c r="D41" s="286" t="s">
        <v>273</v>
      </c>
      <c r="E41" s="27"/>
    </row>
    <row r="42" spans="1:13" s="588" customFormat="1" x14ac:dyDescent="0.25">
      <c r="A42" s="584" t="s">
        <v>154</v>
      </c>
      <c r="B42" s="282">
        <v>1467.62</v>
      </c>
      <c r="C42" s="282" t="s">
        <v>273</v>
      </c>
      <c r="D42" s="286" t="s">
        <v>273</v>
      </c>
      <c r="E42" s="27"/>
    </row>
    <row r="43" spans="1:13" s="349" customFormat="1" x14ac:dyDescent="0.25">
      <c r="A43" s="583" t="s">
        <v>216</v>
      </c>
      <c r="B43" s="582">
        <v>1430</v>
      </c>
      <c r="C43" s="582" t="s">
        <v>273</v>
      </c>
      <c r="D43" s="581" t="s">
        <v>273</v>
      </c>
      <c r="E43" s="27"/>
    </row>
    <row r="44" spans="1:13" x14ac:dyDescent="0.25">
      <c r="A44" s="341" t="s">
        <v>158</v>
      </c>
      <c r="B44" s="330"/>
      <c r="C44" s="330"/>
      <c r="D44" s="330"/>
    </row>
    <row r="45" spans="1:13" x14ac:dyDescent="0.25">
      <c r="A45" s="2" t="s">
        <v>159</v>
      </c>
      <c r="B45" s="10"/>
      <c r="C45" s="255"/>
      <c r="D45" s="255"/>
    </row>
    <row r="46" spans="1:13" x14ac:dyDescent="0.25">
      <c r="A46" s="650" t="s">
        <v>207</v>
      </c>
      <c r="B46" s="650"/>
      <c r="C46" s="650"/>
      <c r="D46" s="650"/>
      <c r="E46" s="650"/>
      <c r="F46" s="650"/>
      <c r="G46" s="650"/>
      <c r="H46" s="650"/>
      <c r="I46" s="650"/>
      <c r="J46" s="650"/>
      <c r="K46" s="650"/>
      <c r="L46" s="650"/>
      <c r="M46" s="650"/>
    </row>
    <row r="49" spans="2:3" x14ac:dyDescent="0.25">
      <c r="B49" s="235"/>
    </row>
    <row r="52" spans="2:3" x14ac:dyDescent="0.25">
      <c r="C52"/>
    </row>
  </sheetData>
  <mergeCells count="3">
    <mergeCell ref="A3:D3"/>
    <mergeCell ref="A6:A7"/>
    <mergeCell ref="A46:M46"/>
  </mergeCells>
  <phoneticPr fontId="19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43"/>
  <sheetViews>
    <sheetView showGridLines="0" zoomScale="70" zoomScaleNormal="70" workbookViewId="0">
      <pane xSplit="1" ySplit="7" topLeftCell="AS8" activePane="bottomRight" state="frozen"/>
      <selection activeCell="E38" sqref="E38"/>
      <selection pane="topRight" activeCell="E38" sqref="E38"/>
      <selection pane="bottomLeft" activeCell="E38" sqref="E38"/>
      <selection pane="bottomRight" activeCell="BE37" sqref="BD37:BE37"/>
    </sheetView>
  </sheetViews>
  <sheetFormatPr baseColWidth="10" defaultRowHeight="15" x14ac:dyDescent="0.25"/>
  <cols>
    <col min="1" max="1" width="26" customWidth="1"/>
    <col min="2" max="16" width="9.85546875" customWidth="1"/>
    <col min="17" max="25" width="9.85546875" style="237" customWidth="1"/>
    <col min="27" max="27" width="11.42578125" style="340"/>
    <col min="28" max="37" width="11.42578125" style="349"/>
    <col min="38" max="55" width="10.28515625" style="349" customWidth="1"/>
    <col min="56" max="58" width="10.28515625" style="588" customWidth="1"/>
    <col min="59" max="59" width="14" customWidth="1"/>
  </cols>
  <sheetData>
    <row r="1" spans="1:60" x14ac:dyDescent="0.25">
      <c r="A1" s="198" t="s">
        <v>198</v>
      </c>
    </row>
    <row r="2" spans="1:60" x14ac:dyDescent="0.25">
      <c r="A2" s="198"/>
    </row>
    <row r="3" spans="1:60" x14ac:dyDescent="0.25">
      <c r="A3" s="66" t="s">
        <v>160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</row>
    <row r="4" spans="1:60" x14ac:dyDescent="0.25">
      <c r="A4" s="67" t="s">
        <v>263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</row>
    <row r="5" spans="1:60" x14ac:dyDescent="0.25">
      <c r="A5" s="62" t="s">
        <v>215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  <c r="AA5" s="67"/>
      <c r="AB5" s="67"/>
      <c r="AC5" s="67"/>
      <c r="AD5" s="67"/>
      <c r="AE5" s="67"/>
      <c r="AF5" s="67"/>
      <c r="AG5" s="67"/>
      <c r="AH5" s="67"/>
      <c r="AI5" s="67"/>
      <c r="AJ5" s="67"/>
      <c r="AK5" s="67"/>
      <c r="AL5" s="67"/>
      <c r="AM5" s="67"/>
      <c r="AN5" s="67"/>
      <c r="AO5" s="67"/>
      <c r="AP5" s="67"/>
      <c r="AQ5" s="67"/>
      <c r="AR5" s="67"/>
      <c r="AS5" s="67"/>
      <c r="AT5" s="67"/>
      <c r="AU5" s="67"/>
      <c r="AX5" s="234"/>
      <c r="AY5" s="234"/>
      <c r="AZ5" s="234"/>
      <c r="BA5" s="234"/>
      <c r="BB5" s="234"/>
      <c r="BC5" s="234"/>
      <c r="BD5" s="234"/>
      <c r="BE5" s="234"/>
      <c r="BF5" s="234"/>
    </row>
    <row r="6" spans="1:60" x14ac:dyDescent="0.25">
      <c r="A6" s="660" t="s">
        <v>161</v>
      </c>
      <c r="B6" s="604">
        <v>2016</v>
      </c>
      <c r="C6" s="604"/>
      <c r="D6" s="604"/>
      <c r="E6" s="604"/>
      <c r="F6" s="604"/>
      <c r="G6" s="604"/>
      <c r="H6" s="604"/>
      <c r="I6" s="604"/>
      <c r="J6" s="604"/>
      <c r="K6" s="604"/>
      <c r="L6" s="604"/>
      <c r="M6" s="604"/>
      <c r="N6" s="640">
        <v>2017</v>
      </c>
      <c r="O6" s="640"/>
      <c r="P6" s="640"/>
      <c r="Q6" s="640"/>
      <c r="R6" s="640"/>
      <c r="S6" s="640"/>
      <c r="T6" s="640"/>
      <c r="U6" s="640"/>
      <c r="V6" s="640"/>
      <c r="W6" s="640"/>
      <c r="X6" s="640"/>
      <c r="Y6" s="640"/>
      <c r="Z6" s="605">
        <v>2018</v>
      </c>
      <c r="AA6" s="606"/>
      <c r="AB6" s="606"/>
      <c r="AC6" s="606"/>
      <c r="AD6" s="606"/>
      <c r="AE6" s="606"/>
      <c r="AF6" s="606"/>
      <c r="AG6" s="606"/>
      <c r="AH6" s="606"/>
      <c r="AI6" s="606"/>
      <c r="AJ6" s="606"/>
      <c r="AK6" s="606"/>
      <c r="AL6" s="605">
        <v>2019</v>
      </c>
      <c r="AM6" s="606"/>
      <c r="AN6" s="606"/>
      <c r="AO6" s="606"/>
      <c r="AP6" s="606"/>
      <c r="AQ6" s="606"/>
      <c r="AR6" s="606"/>
      <c r="AS6" s="606"/>
      <c r="AT6" s="606"/>
      <c r="AU6" s="606"/>
      <c r="AV6" s="606"/>
      <c r="AW6" s="606"/>
      <c r="AX6" s="605">
        <v>2020</v>
      </c>
      <c r="AY6" s="606"/>
      <c r="AZ6" s="606"/>
      <c r="BA6" s="606"/>
      <c r="BB6" s="606"/>
      <c r="BC6" s="606"/>
      <c r="BD6" s="606"/>
      <c r="BE6" s="606"/>
      <c r="BF6" s="606"/>
      <c r="BG6" s="607"/>
    </row>
    <row r="7" spans="1:60" ht="25.5" x14ac:dyDescent="0.25">
      <c r="A7" s="661"/>
      <c r="B7" s="461" t="s">
        <v>1</v>
      </c>
      <c r="C7" s="462" t="s">
        <v>2</v>
      </c>
      <c r="D7" s="461" t="s">
        <v>3</v>
      </c>
      <c r="E7" s="462" t="s">
        <v>4</v>
      </c>
      <c r="F7" s="461" t="s">
        <v>5</v>
      </c>
      <c r="G7" s="462" t="s">
        <v>6</v>
      </c>
      <c r="H7" s="461" t="s">
        <v>7</v>
      </c>
      <c r="I7" s="462" t="s">
        <v>8</v>
      </c>
      <c r="J7" s="461" t="s">
        <v>9</v>
      </c>
      <c r="K7" s="462" t="s">
        <v>10</v>
      </c>
      <c r="L7" s="461" t="s">
        <v>11</v>
      </c>
      <c r="M7" s="462" t="s">
        <v>12</v>
      </c>
      <c r="N7" s="484" t="s">
        <v>1</v>
      </c>
      <c r="O7" s="461" t="s">
        <v>2</v>
      </c>
      <c r="P7" s="484" t="s">
        <v>3</v>
      </c>
      <c r="Q7" s="461" t="s">
        <v>4</v>
      </c>
      <c r="R7" s="484" t="s">
        <v>5</v>
      </c>
      <c r="S7" s="461" t="s">
        <v>6</v>
      </c>
      <c r="T7" s="484" t="s">
        <v>7</v>
      </c>
      <c r="U7" s="461" t="s">
        <v>8</v>
      </c>
      <c r="V7" s="484" t="s">
        <v>203</v>
      </c>
      <c r="W7" s="490" t="s">
        <v>10</v>
      </c>
      <c r="X7" s="462" t="s">
        <v>11</v>
      </c>
      <c r="Y7" s="462" t="s">
        <v>12</v>
      </c>
      <c r="Z7" s="462" t="s">
        <v>1</v>
      </c>
      <c r="AA7" s="462" t="s">
        <v>2</v>
      </c>
      <c r="AB7" s="462" t="s">
        <v>3</v>
      </c>
      <c r="AC7" s="462" t="s">
        <v>4</v>
      </c>
      <c r="AD7" s="462" t="s">
        <v>5</v>
      </c>
      <c r="AE7" s="462" t="s">
        <v>6</v>
      </c>
      <c r="AF7" s="462" t="s">
        <v>7</v>
      </c>
      <c r="AG7" s="462" t="s">
        <v>8</v>
      </c>
      <c r="AH7" s="462" t="s">
        <v>9</v>
      </c>
      <c r="AI7" s="462" t="s">
        <v>10</v>
      </c>
      <c r="AJ7" s="462" t="s">
        <v>11</v>
      </c>
      <c r="AK7" s="463" t="s">
        <v>12</v>
      </c>
      <c r="AL7" s="511" t="s">
        <v>1</v>
      </c>
      <c r="AM7" s="511" t="s">
        <v>2</v>
      </c>
      <c r="AN7" s="512" t="s">
        <v>3</v>
      </c>
      <c r="AO7" s="479" t="s">
        <v>4</v>
      </c>
      <c r="AP7" s="479" t="s">
        <v>5</v>
      </c>
      <c r="AQ7" s="479" t="s">
        <v>6</v>
      </c>
      <c r="AR7" s="479" t="s">
        <v>7</v>
      </c>
      <c r="AS7" s="479" t="s">
        <v>8</v>
      </c>
      <c r="AT7" s="479" t="s">
        <v>9</v>
      </c>
      <c r="AU7" s="479" t="s">
        <v>10</v>
      </c>
      <c r="AV7" s="479" t="s">
        <v>11</v>
      </c>
      <c r="AW7" s="479" t="s">
        <v>12</v>
      </c>
      <c r="AX7" s="479" t="s">
        <v>1</v>
      </c>
      <c r="AY7" s="479" t="s">
        <v>2</v>
      </c>
      <c r="AZ7" s="479" t="s">
        <v>3</v>
      </c>
      <c r="BA7" s="479" t="s">
        <v>4</v>
      </c>
      <c r="BB7" s="479" t="s">
        <v>5</v>
      </c>
      <c r="BC7" s="479" t="s">
        <v>6</v>
      </c>
      <c r="BD7" s="479" t="s">
        <v>7</v>
      </c>
      <c r="BE7" s="479" t="s">
        <v>8</v>
      </c>
      <c r="BF7" s="479" t="s">
        <v>9</v>
      </c>
      <c r="BG7" s="553" t="s">
        <v>282</v>
      </c>
      <c r="BH7" s="349"/>
    </row>
    <row r="8" spans="1:60" x14ac:dyDescent="0.25">
      <c r="A8" s="201" t="s">
        <v>13</v>
      </c>
      <c r="B8" s="204">
        <f>+SUM(B9:B14,B19:B23)</f>
        <v>2422.5321682500007</v>
      </c>
      <c r="C8" s="202">
        <f t="shared" ref="C8:Y8" si="0">+SUM(C9:C14,C19:C23)</f>
        <v>2385.7729257000001</v>
      </c>
      <c r="D8" s="202">
        <f t="shared" si="0"/>
        <v>2764.1326562800009</v>
      </c>
      <c r="E8" s="204">
        <f t="shared" si="0"/>
        <v>2728.1542927400005</v>
      </c>
      <c r="F8" s="202">
        <f t="shared" si="0"/>
        <v>2787.6961273399993</v>
      </c>
      <c r="G8" s="202">
        <f t="shared" si="0"/>
        <v>2631.2012280199997</v>
      </c>
      <c r="H8" s="204">
        <f t="shared" si="0"/>
        <v>3280.2655957800002</v>
      </c>
      <c r="I8" s="202">
        <f t="shared" si="0"/>
        <v>3175.9047528100004</v>
      </c>
      <c r="J8" s="202">
        <f t="shared" si="0"/>
        <v>3183.8682071899998</v>
      </c>
      <c r="K8" s="204">
        <f t="shared" si="0"/>
        <v>3459.7961867000008</v>
      </c>
      <c r="L8" s="202">
        <f t="shared" si="0"/>
        <v>3289.5980203700001</v>
      </c>
      <c r="M8" s="203">
        <f>+SUM(M9:M14,M19:M23)</f>
        <v>3931.0822209500002</v>
      </c>
      <c r="N8" s="202">
        <f t="shared" si="0"/>
        <v>3247.3556180400001</v>
      </c>
      <c r="O8" s="202">
        <f t="shared" si="0"/>
        <v>3522.5049071999997</v>
      </c>
      <c r="P8" s="202">
        <f t="shared" si="0"/>
        <v>3234.9209497499996</v>
      </c>
      <c r="Q8" s="202">
        <f t="shared" si="0"/>
        <v>3050.0117302800004</v>
      </c>
      <c r="R8" s="202">
        <f t="shared" si="0"/>
        <v>3466.8065441100002</v>
      </c>
      <c r="S8" s="202">
        <f t="shared" si="0"/>
        <v>3769.9773259100002</v>
      </c>
      <c r="T8" s="202">
        <f t="shared" si="0"/>
        <v>3353.1017525800007</v>
      </c>
      <c r="U8" s="202">
        <f>+U9+U10+U11+U12+U13+U14+U19+U20+U21+U22+U23</f>
        <v>3908.9316216800012</v>
      </c>
      <c r="V8" s="202">
        <f t="shared" si="0"/>
        <v>4171.2992858000007</v>
      </c>
      <c r="W8" s="202">
        <f t="shared" si="0"/>
        <v>3758.0824889999994</v>
      </c>
      <c r="X8" s="202">
        <f t="shared" si="0"/>
        <v>4011.1785531700002</v>
      </c>
      <c r="Y8" s="203">
        <f t="shared" si="0"/>
        <v>4297.01</v>
      </c>
      <c r="Z8" s="202">
        <f t="shared" ref="Z8:AK8" si="1">+Z9+Z10+Z11+Z12+Z13+Z14+Z19+Z20+Z21+Z22+Z23</f>
        <v>3961.23263253</v>
      </c>
      <c r="AA8" s="202">
        <f t="shared" si="1"/>
        <v>3569.8636708099993</v>
      </c>
      <c r="AB8" s="202">
        <f t="shared" si="1"/>
        <v>4098.2540018099999</v>
      </c>
      <c r="AC8" s="202">
        <f t="shared" si="1"/>
        <v>3734.5678253799997</v>
      </c>
      <c r="AD8" s="202">
        <f t="shared" si="1"/>
        <v>4118.7485664899996</v>
      </c>
      <c r="AE8" s="202">
        <f t="shared" si="1"/>
        <v>4453.93019843</v>
      </c>
      <c r="AF8" s="202">
        <f t="shared" si="1"/>
        <v>3988.4634955700003</v>
      </c>
      <c r="AG8" s="202">
        <f t="shared" si="1"/>
        <v>3885.1704278799994</v>
      </c>
      <c r="AH8" s="202">
        <f t="shared" si="1"/>
        <v>3707.7040165099993</v>
      </c>
      <c r="AI8" s="202">
        <f t="shared" si="1"/>
        <v>3854.4525448599998</v>
      </c>
      <c r="AJ8" s="202">
        <f t="shared" si="1"/>
        <v>3889.1934868900003</v>
      </c>
      <c r="AK8" s="202">
        <f t="shared" si="1"/>
        <v>4097.0561676199995</v>
      </c>
      <c r="AL8" s="202">
        <f>+SUM(AL9:AL14,AL19:AL23)</f>
        <v>3822.3999500099999</v>
      </c>
      <c r="AM8" s="202">
        <f>+SUM(AM9:AM14,AM19:AM23)</f>
        <v>3440.0940049900005</v>
      </c>
      <c r="AN8" s="202">
        <f>+AN9+AN10+AN11+AN12+AN13+AN14+AN19+AN20+AN21+AN22+AN23</f>
        <v>3659.2855041999997</v>
      </c>
      <c r="AO8" s="202">
        <f>+AO9+AO10+AO11+AO12+AO13+AO14+AO19+AO20+AO21+AO22+AO23</f>
        <v>3687.6823088400006</v>
      </c>
      <c r="AP8" s="202">
        <f>+AP9+AP10+AP11+AP12+AP13+AP14+AP19+AP20+AP21+AP22+AP23</f>
        <v>3577.5048616399999</v>
      </c>
      <c r="AQ8" s="202">
        <f>+AQ9+AQ10+AQ11+AQ12+AQ13+AQ14+AQ19+AQ20+AQ21+AQ22+AQ23</f>
        <v>3961.9140194399993</v>
      </c>
      <c r="AR8" s="202">
        <f t="shared" ref="AR8:AW8" si="2">+AR9+AR10+AR11+AR12+AR13+AR14+AR19+AR20+AR21+AR22+AR23</f>
        <v>4028.0106154299997</v>
      </c>
      <c r="AS8" s="202">
        <f t="shared" si="2"/>
        <v>3709.3083234000001</v>
      </c>
      <c r="AT8" s="202">
        <f t="shared" si="2"/>
        <v>3774.2523756699989</v>
      </c>
      <c r="AU8" s="202">
        <f t="shared" si="2"/>
        <v>4019.9321277600002</v>
      </c>
      <c r="AV8" s="202">
        <f t="shared" si="2"/>
        <v>3829.9133689199998</v>
      </c>
      <c r="AW8" s="202">
        <f t="shared" si="2"/>
        <v>4468.1644269999997</v>
      </c>
      <c r="AX8" s="202"/>
      <c r="AY8" s="202"/>
      <c r="AZ8" s="202"/>
      <c r="BA8" s="202"/>
      <c r="BB8" s="202"/>
      <c r="BC8" s="202"/>
      <c r="BD8" s="202"/>
      <c r="BE8" s="202"/>
      <c r="BF8" s="202"/>
      <c r="BG8" s="203"/>
      <c r="BH8" s="349"/>
    </row>
    <row r="9" spans="1:60" x14ac:dyDescent="0.25">
      <c r="A9" s="322" t="s">
        <v>162</v>
      </c>
      <c r="B9" s="208">
        <v>37.946955500000001</v>
      </c>
      <c r="C9" s="209">
        <v>26.276208040000004</v>
      </c>
      <c r="D9" s="209">
        <v>27.160783649999999</v>
      </c>
      <c r="E9" s="209">
        <v>16.26120976</v>
      </c>
      <c r="F9" s="209">
        <v>20.526259109999998</v>
      </c>
      <c r="G9" s="209">
        <v>34.620449559999997</v>
      </c>
      <c r="H9" s="209">
        <v>77.475896509999998</v>
      </c>
      <c r="I9" s="209">
        <v>128.33737503</v>
      </c>
      <c r="J9" s="209">
        <v>123.66960119999999</v>
      </c>
      <c r="K9" s="209">
        <v>157.66783277000005</v>
      </c>
      <c r="L9" s="209">
        <v>119.93611024999998</v>
      </c>
      <c r="M9" s="210">
        <v>105.75358943999998</v>
      </c>
      <c r="N9" s="209">
        <v>52.183297289999999</v>
      </c>
      <c r="O9" s="209">
        <v>33.342869659999998</v>
      </c>
      <c r="P9" s="209">
        <v>16.598256550000002</v>
      </c>
      <c r="Q9" s="209">
        <v>11.361149730000001</v>
      </c>
      <c r="R9" s="209">
        <v>30.419666449999998</v>
      </c>
      <c r="S9" s="209">
        <v>40.208226910000015</v>
      </c>
      <c r="T9" s="209">
        <v>66.633711660000017</v>
      </c>
      <c r="U9" s="209">
        <v>97.363472189999982</v>
      </c>
      <c r="V9" s="209">
        <v>112.17705737</v>
      </c>
      <c r="W9" s="209">
        <v>143.19022782999997</v>
      </c>
      <c r="X9" s="209">
        <v>122.49172760999998</v>
      </c>
      <c r="Y9" s="210">
        <v>89.16</v>
      </c>
      <c r="Z9" s="209">
        <v>47.52730769999998</v>
      </c>
      <c r="AA9" s="209">
        <v>34.874720010000004</v>
      </c>
      <c r="AB9" s="209">
        <v>15.402547989999999</v>
      </c>
      <c r="AC9" s="209">
        <v>15.684992629999996</v>
      </c>
      <c r="AD9" s="209">
        <v>23.754578519999992</v>
      </c>
      <c r="AE9" s="209">
        <v>42.661005370000005</v>
      </c>
      <c r="AF9" s="209">
        <v>58.836508450000011</v>
      </c>
      <c r="AG9" s="209">
        <v>90.936459009999965</v>
      </c>
      <c r="AH9" s="209">
        <v>101.1011905</v>
      </c>
      <c r="AI9" s="209">
        <v>128.13897975</v>
      </c>
      <c r="AJ9" s="209">
        <v>98.324062450000028</v>
      </c>
      <c r="AK9" s="209">
        <v>81.841224649999987</v>
      </c>
      <c r="AL9" s="208">
        <v>52.438284250000002</v>
      </c>
      <c r="AM9" s="209">
        <v>23.090370059999998</v>
      </c>
      <c r="AN9" s="209">
        <v>17.145410930000001</v>
      </c>
      <c r="AO9" s="209">
        <v>24.541643589999996</v>
      </c>
      <c r="AP9" s="209">
        <v>22.18751293</v>
      </c>
      <c r="AQ9" s="209">
        <v>34.484654290000002</v>
      </c>
      <c r="AR9" s="209">
        <v>88.332102719999995</v>
      </c>
      <c r="AS9" s="209">
        <v>90.092728280000003</v>
      </c>
      <c r="AT9" s="209">
        <v>120.33871734</v>
      </c>
      <c r="AU9" s="209">
        <v>100.38046754000001</v>
      </c>
      <c r="AV9" s="209">
        <v>104.94434285</v>
      </c>
      <c r="AW9" s="209">
        <v>96.091467909999992</v>
      </c>
      <c r="AX9" s="209"/>
      <c r="AY9" s="209"/>
      <c r="AZ9" s="209"/>
      <c r="BA9" s="209"/>
      <c r="BB9" s="209"/>
      <c r="BC9" s="209"/>
      <c r="BD9" s="209"/>
      <c r="BE9" s="209"/>
      <c r="BF9" s="209"/>
      <c r="BG9" s="210"/>
      <c r="BH9" s="349"/>
    </row>
    <row r="10" spans="1:60" x14ac:dyDescent="0.25">
      <c r="A10" s="322" t="s">
        <v>163</v>
      </c>
      <c r="B10" s="208">
        <v>421.72952871000001</v>
      </c>
      <c r="C10" s="209">
        <v>321.97627141999988</v>
      </c>
      <c r="D10" s="209">
        <v>286.45398362000026</v>
      </c>
      <c r="E10" s="209">
        <v>288.64375303999986</v>
      </c>
      <c r="F10" s="209">
        <v>326.98881272000006</v>
      </c>
      <c r="G10" s="209">
        <v>325.93780654999989</v>
      </c>
      <c r="H10" s="209">
        <v>370.31452337999997</v>
      </c>
      <c r="I10" s="209">
        <v>381.30651075000014</v>
      </c>
      <c r="J10" s="209">
        <v>388.09880904000033</v>
      </c>
      <c r="K10" s="209">
        <v>430.57566452000037</v>
      </c>
      <c r="L10" s="209">
        <v>497.31889781999968</v>
      </c>
      <c r="M10" s="210">
        <v>610.96532129000025</v>
      </c>
      <c r="N10" s="209">
        <v>461.12254076000016</v>
      </c>
      <c r="O10" s="209">
        <v>314.00862363000005</v>
      </c>
      <c r="P10" s="209">
        <v>295.27320105999985</v>
      </c>
      <c r="Q10" s="209">
        <v>309.43308809000001</v>
      </c>
      <c r="R10" s="209">
        <v>403.13123664999995</v>
      </c>
      <c r="S10" s="209">
        <v>382.1105709700002</v>
      </c>
      <c r="T10" s="209">
        <v>438.61002834000016</v>
      </c>
      <c r="U10" s="209">
        <v>445.7016283400003</v>
      </c>
      <c r="V10" s="209">
        <v>410.40476538000019</v>
      </c>
      <c r="W10" s="209">
        <v>459.9260962799998</v>
      </c>
      <c r="X10" s="209">
        <v>501.01436409999951</v>
      </c>
      <c r="Y10" s="210">
        <v>632.54999999999995</v>
      </c>
      <c r="Z10" s="209">
        <v>578.26608950000013</v>
      </c>
      <c r="AA10" s="209">
        <v>397.77039402999992</v>
      </c>
      <c r="AB10" s="209">
        <v>364.73600908999987</v>
      </c>
      <c r="AC10" s="209">
        <v>381.55761026000016</v>
      </c>
      <c r="AD10" s="209">
        <v>446.25821272000024</v>
      </c>
      <c r="AE10" s="209">
        <v>421.30202778000034</v>
      </c>
      <c r="AF10" s="209">
        <v>443.46066338999975</v>
      </c>
      <c r="AG10" s="209">
        <v>527.71560590000024</v>
      </c>
      <c r="AH10" s="209">
        <v>467.07674700000013</v>
      </c>
      <c r="AI10" s="209">
        <v>575.31229418000032</v>
      </c>
      <c r="AJ10" s="209">
        <v>563.72402575000012</v>
      </c>
      <c r="AK10" s="209">
        <v>680.60279606999995</v>
      </c>
      <c r="AL10" s="208">
        <v>675.66901195000025</v>
      </c>
      <c r="AM10" s="209">
        <v>387.2514971400002</v>
      </c>
      <c r="AN10" s="209">
        <v>376.16518590000004</v>
      </c>
      <c r="AO10" s="209">
        <v>380.82159829</v>
      </c>
      <c r="AP10" s="209">
        <v>424.51735733999999</v>
      </c>
      <c r="AQ10" s="209">
        <v>493.09058159999989</v>
      </c>
      <c r="AR10" s="209">
        <v>565.90387869999995</v>
      </c>
      <c r="AS10" s="209">
        <v>481.50430177999976</v>
      </c>
      <c r="AT10" s="209">
        <v>499.2979477099999</v>
      </c>
      <c r="AU10" s="209">
        <v>607.52013637999983</v>
      </c>
      <c r="AV10" s="209">
        <v>651.78002928999979</v>
      </c>
      <c r="AW10" s="209">
        <v>747.6357034599996</v>
      </c>
      <c r="AX10" s="209"/>
      <c r="AY10" s="209"/>
      <c r="AZ10" s="209"/>
      <c r="BA10" s="209"/>
      <c r="BB10" s="209"/>
      <c r="BC10" s="209"/>
      <c r="BD10" s="209"/>
      <c r="BE10" s="209"/>
      <c r="BF10" s="209"/>
      <c r="BG10" s="210"/>
      <c r="BH10" s="349"/>
    </row>
    <row r="11" spans="1:60" x14ac:dyDescent="0.25">
      <c r="A11" s="322" t="s">
        <v>164</v>
      </c>
      <c r="B11" s="208">
        <v>35.388699920000072</v>
      </c>
      <c r="C11" s="209">
        <v>29.85232894</v>
      </c>
      <c r="D11" s="209">
        <v>42.925647390000023</v>
      </c>
      <c r="E11" s="209">
        <v>33.758988290000026</v>
      </c>
      <c r="F11" s="209">
        <v>44.36965679000005</v>
      </c>
      <c r="G11" s="209">
        <v>35.166716690000015</v>
      </c>
      <c r="H11" s="209">
        <v>45.713407100000026</v>
      </c>
      <c r="I11" s="209">
        <v>34.548312060000029</v>
      </c>
      <c r="J11" s="209">
        <v>34.895888960000001</v>
      </c>
      <c r="K11" s="209">
        <v>46.956781300000017</v>
      </c>
      <c r="L11" s="209">
        <v>33.357169869999993</v>
      </c>
      <c r="M11" s="210">
        <v>36.82621610999999</v>
      </c>
      <c r="N11" s="209">
        <v>32.237478599999989</v>
      </c>
      <c r="O11" s="209">
        <v>34.398976160000011</v>
      </c>
      <c r="P11" s="209">
        <v>44.452412320000008</v>
      </c>
      <c r="Q11" s="209">
        <v>34.773092349999978</v>
      </c>
      <c r="R11" s="209">
        <v>47.88338806999996</v>
      </c>
      <c r="S11" s="209">
        <v>38.664902710000028</v>
      </c>
      <c r="T11" s="209">
        <v>47.433422339999964</v>
      </c>
      <c r="U11" s="209">
        <v>49.198136540000007</v>
      </c>
      <c r="V11" s="209">
        <v>46.629534490000047</v>
      </c>
      <c r="W11" s="209">
        <v>48.290805919999961</v>
      </c>
      <c r="X11" s="209">
        <v>51.846893580000021</v>
      </c>
      <c r="Y11" s="210">
        <v>48.92</v>
      </c>
      <c r="Z11" s="209">
        <v>47.74738937999998</v>
      </c>
      <c r="AA11" s="209">
        <v>50.388587339999994</v>
      </c>
      <c r="AB11" s="209">
        <v>50.269895289999972</v>
      </c>
      <c r="AC11" s="209">
        <v>44.999137390000037</v>
      </c>
      <c r="AD11" s="209">
        <v>47.701361269999907</v>
      </c>
      <c r="AE11" s="209">
        <v>53.32112719000002</v>
      </c>
      <c r="AF11" s="209">
        <v>44.391537199999973</v>
      </c>
      <c r="AG11" s="209">
        <v>44.188508460000037</v>
      </c>
      <c r="AH11" s="209">
        <v>45.36504762999995</v>
      </c>
      <c r="AI11" s="209">
        <v>57.236959850000019</v>
      </c>
      <c r="AJ11" s="209">
        <v>44.534557059999997</v>
      </c>
      <c r="AK11" s="209">
        <v>60.69829977000002</v>
      </c>
      <c r="AL11" s="208">
        <v>46.245563969999999</v>
      </c>
      <c r="AM11" s="209">
        <v>49.78583226000007</v>
      </c>
      <c r="AN11" s="209">
        <v>46.194221700000043</v>
      </c>
      <c r="AO11" s="209">
        <v>44.912651100000019</v>
      </c>
      <c r="AP11" s="209">
        <v>58.152753829999988</v>
      </c>
      <c r="AQ11" s="209">
        <v>49.080671740000007</v>
      </c>
      <c r="AR11" s="209">
        <v>39.274519669999975</v>
      </c>
      <c r="AS11" s="209">
        <v>43.25253321000006</v>
      </c>
      <c r="AT11" s="209">
        <v>50.266219969999995</v>
      </c>
      <c r="AU11" s="209">
        <v>51.258411530000011</v>
      </c>
      <c r="AV11" s="209">
        <v>40.304940310000006</v>
      </c>
      <c r="AW11" s="209">
        <v>47.568906569999974</v>
      </c>
      <c r="AX11" s="209"/>
      <c r="AY11" s="209"/>
      <c r="AZ11" s="209"/>
      <c r="BA11" s="209"/>
      <c r="BB11" s="209"/>
      <c r="BC11" s="209"/>
      <c r="BD11" s="209"/>
      <c r="BE11" s="209"/>
      <c r="BF11" s="209"/>
      <c r="BG11" s="210"/>
      <c r="BH11" s="349"/>
    </row>
    <row r="12" spans="1:60" x14ac:dyDescent="0.25">
      <c r="A12" s="322" t="s">
        <v>218</v>
      </c>
      <c r="B12" s="208">
        <v>52.254312549999973</v>
      </c>
      <c r="C12" s="209">
        <v>52.181864119999979</v>
      </c>
      <c r="D12" s="209">
        <v>51.945986879999978</v>
      </c>
      <c r="E12" s="209">
        <v>49.543764540000005</v>
      </c>
      <c r="F12" s="209">
        <v>56.141361569999987</v>
      </c>
      <c r="G12" s="209">
        <v>45.546046169999975</v>
      </c>
      <c r="H12" s="209">
        <v>51.564840720000014</v>
      </c>
      <c r="I12" s="209">
        <v>54.081569690000009</v>
      </c>
      <c r="J12" s="209">
        <v>54.525182110000017</v>
      </c>
      <c r="K12" s="209">
        <v>56.301712659999986</v>
      </c>
      <c r="L12" s="209">
        <v>52.572560379999977</v>
      </c>
      <c r="M12" s="210">
        <v>63.211818010000009</v>
      </c>
      <c r="N12" s="209">
        <v>47.41291906</v>
      </c>
      <c r="O12" s="209">
        <v>44.554822329999993</v>
      </c>
      <c r="P12" s="209">
        <v>35.739423779999996</v>
      </c>
      <c r="Q12" s="209">
        <v>28.7812865</v>
      </c>
      <c r="R12" s="209">
        <v>53.138681420000026</v>
      </c>
      <c r="S12" s="209">
        <v>53.596627279999993</v>
      </c>
      <c r="T12" s="209">
        <v>49.200055660000004</v>
      </c>
      <c r="U12" s="209">
        <v>59.371420509999993</v>
      </c>
      <c r="V12" s="209">
        <v>46.646559400000015</v>
      </c>
      <c r="W12" s="209">
        <v>58.348641259999994</v>
      </c>
      <c r="X12" s="209">
        <v>51.559655380000017</v>
      </c>
      <c r="Y12" s="210">
        <v>54.3</v>
      </c>
      <c r="Z12" s="209">
        <v>47.109760139999992</v>
      </c>
      <c r="AA12" s="209">
        <v>46.013954579999989</v>
      </c>
      <c r="AB12" s="209">
        <v>53.723332679999992</v>
      </c>
      <c r="AC12" s="209">
        <v>51.680499149999982</v>
      </c>
      <c r="AD12" s="209">
        <v>49.925176330000006</v>
      </c>
      <c r="AE12" s="209">
        <v>51.684947029999982</v>
      </c>
      <c r="AF12" s="209">
        <v>55.933315950000001</v>
      </c>
      <c r="AG12" s="209">
        <v>52.751853339999997</v>
      </c>
      <c r="AH12" s="209">
        <v>56.249415380000002</v>
      </c>
      <c r="AI12" s="209">
        <v>47.996125249999999</v>
      </c>
      <c r="AJ12" s="209">
        <v>54.091331579999974</v>
      </c>
      <c r="AK12" s="209">
        <v>57.399035579999996</v>
      </c>
      <c r="AL12" s="208">
        <v>42.691834120000003</v>
      </c>
      <c r="AM12" s="209">
        <v>47.547348899999996</v>
      </c>
      <c r="AN12" s="209">
        <v>47.158691429999998</v>
      </c>
      <c r="AO12" s="209">
        <v>54.60896798000001</v>
      </c>
      <c r="AP12" s="209">
        <v>59.284659070000025</v>
      </c>
      <c r="AQ12" s="209">
        <v>56.181040320000001</v>
      </c>
      <c r="AR12" s="209">
        <v>59.877232590000006</v>
      </c>
      <c r="AS12" s="209">
        <v>46.671026779999998</v>
      </c>
      <c r="AT12" s="209">
        <v>54.247644529999988</v>
      </c>
      <c r="AU12" s="209">
        <v>48.153079089999999</v>
      </c>
      <c r="AV12" s="209">
        <v>41.929223079999993</v>
      </c>
      <c r="AW12" s="209">
        <v>45.900966060000002</v>
      </c>
      <c r="AX12" s="209"/>
      <c r="AY12" s="209"/>
      <c r="AZ12" s="209"/>
      <c r="BA12" s="209"/>
      <c r="BB12" s="209"/>
      <c r="BC12" s="209"/>
      <c r="BD12" s="209"/>
      <c r="BE12" s="209"/>
      <c r="BF12" s="209"/>
      <c r="BG12" s="210"/>
      <c r="BH12" s="349"/>
    </row>
    <row r="13" spans="1:60" x14ac:dyDescent="0.25">
      <c r="A13" s="322" t="s">
        <v>165</v>
      </c>
      <c r="B13" s="208">
        <v>1313.8376817500002</v>
      </c>
      <c r="C13" s="209">
        <v>1319.37811603</v>
      </c>
      <c r="D13" s="209">
        <v>1623.5371531200003</v>
      </c>
      <c r="E13" s="209">
        <v>1682.3318048400001</v>
      </c>
      <c r="F13" s="209">
        <v>1645.2131737199998</v>
      </c>
      <c r="G13" s="209">
        <v>1584.8151079599998</v>
      </c>
      <c r="H13" s="209">
        <v>1966.4469612700002</v>
      </c>
      <c r="I13" s="209">
        <v>1816.8346299400002</v>
      </c>
      <c r="J13" s="209">
        <v>1806.1246208499997</v>
      </c>
      <c r="K13" s="209">
        <v>2007.5629547000003</v>
      </c>
      <c r="L13" s="209">
        <v>1907.6491726200002</v>
      </c>
      <c r="M13" s="210">
        <v>2178.7920393499999</v>
      </c>
      <c r="N13" s="209">
        <v>1734.3164110800001</v>
      </c>
      <c r="O13" s="209">
        <v>2141.9818545799999</v>
      </c>
      <c r="P13" s="209">
        <v>1922.0095759400001</v>
      </c>
      <c r="Q13" s="209">
        <v>1849.9058247400001</v>
      </c>
      <c r="R13" s="209">
        <v>2101.4847032100001</v>
      </c>
      <c r="S13" s="209">
        <v>2260.2373094899995</v>
      </c>
      <c r="T13" s="209">
        <v>1764.4138018000001</v>
      </c>
      <c r="U13" s="209">
        <v>2305.7929181600002</v>
      </c>
      <c r="V13" s="209">
        <v>2714.2102318500001</v>
      </c>
      <c r="W13" s="209">
        <v>2259.4307475499995</v>
      </c>
      <c r="X13" s="209">
        <v>2496.2631529</v>
      </c>
      <c r="Y13" s="210">
        <v>2559.92</v>
      </c>
      <c r="Z13" s="209">
        <v>2334.0178129199999</v>
      </c>
      <c r="AA13" s="209">
        <v>2175.1536261599999</v>
      </c>
      <c r="AB13" s="209">
        <v>2538.0205700699998</v>
      </c>
      <c r="AC13" s="209">
        <v>2309.8428706399995</v>
      </c>
      <c r="AD13" s="209">
        <v>2381.6900701099994</v>
      </c>
      <c r="AE13" s="209">
        <v>2565.91382479</v>
      </c>
      <c r="AF13" s="209">
        <v>2181.8966438400003</v>
      </c>
      <c r="AG13" s="209">
        <v>2080.0464676399993</v>
      </c>
      <c r="AH13" s="209">
        <v>2029.8387781799997</v>
      </c>
      <c r="AI13" s="209">
        <v>2104.1013222499996</v>
      </c>
      <c r="AJ13" s="209">
        <v>2291.1038011300002</v>
      </c>
      <c r="AK13" s="209">
        <v>2326.8334904100002</v>
      </c>
      <c r="AL13" s="208">
        <v>2073.39656586</v>
      </c>
      <c r="AM13" s="209">
        <v>1904.06244571</v>
      </c>
      <c r="AN13" s="209">
        <v>2036.1916388899999</v>
      </c>
      <c r="AO13" s="209">
        <v>2234.8320562600002</v>
      </c>
      <c r="AP13" s="209">
        <v>2196.8403780200001</v>
      </c>
      <c r="AQ13" s="209">
        <v>2342.1409255399999</v>
      </c>
      <c r="AR13" s="209">
        <v>2215.5230878899997</v>
      </c>
      <c r="AS13" s="209">
        <v>2172.2404596200004</v>
      </c>
      <c r="AT13" s="209">
        <v>2122.4912343599995</v>
      </c>
      <c r="AU13" s="209">
        <v>2323.3771358600002</v>
      </c>
      <c r="AV13" s="209">
        <v>2133.1390015699999</v>
      </c>
      <c r="AW13" s="209">
        <v>2613.2740425400007</v>
      </c>
      <c r="AX13" s="209"/>
      <c r="AY13" s="209"/>
      <c r="AZ13" s="209"/>
      <c r="BA13" s="209"/>
      <c r="BB13" s="209"/>
      <c r="BC13" s="209"/>
      <c r="BD13" s="209"/>
      <c r="BE13" s="209"/>
      <c r="BF13" s="209"/>
      <c r="BG13" s="210"/>
      <c r="BH13" s="349"/>
    </row>
    <row r="14" spans="1:60" x14ac:dyDescent="0.25">
      <c r="A14" s="323" t="s">
        <v>166</v>
      </c>
      <c r="B14" s="205">
        <f t="shared" ref="B14:X14" si="3">+SUM(B15:B16)</f>
        <v>110.96000000000001</v>
      </c>
      <c r="C14" s="206">
        <f t="shared" si="3"/>
        <v>189.98000000000002</v>
      </c>
      <c r="D14" s="206">
        <f t="shared" si="3"/>
        <v>227.36</v>
      </c>
      <c r="E14" s="206">
        <f t="shared" si="3"/>
        <v>195.85999999999999</v>
      </c>
      <c r="F14" s="206">
        <f t="shared" si="3"/>
        <v>145.9</v>
      </c>
      <c r="G14" s="206">
        <f t="shared" si="3"/>
        <v>107.53</v>
      </c>
      <c r="H14" s="206">
        <f t="shared" si="3"/>
        <v>186.86</v>
      </c>
      <c r="I14" s="206">
        <f t="shared" si="3"/>
        <v>230.93</v>
      </c>
      <c r="J14" s="206">
        <f t="shared" si="3"/>
        <v>217.01</v>
      </c>
      <c r="K14" s="206">
        <f t="shared" si="3"/>
        <v>139.12</v>
      </c>
      <c r="L14" s="206">
        <f t="shared" si="3"/>
        <v>93.72</v>
      </c>
      <c r="M14" s="207">
        <f t="shared" si="3"/>
        <v>212.47</v>
      </c>
      <c r="N14" s="206">
        <f t="shared" si="3"/>
        <v>296.72704355999997</v>
      </c>
      <c r="O14" s="206">
        <f t="shared" si="3"/>
        <v>354.13946343999993</v>
      </c>
      <c r="P14" s="206">
        <f t="shared" si="3"/>
        <v>292.66257029999997</v>
      </c>
      <c r="Q14" s="206">
        <f t="shared" si="3"/>
        <v>205.58602745000002</v>
      </c>
      <c r="R14" s="206">
        <f t="shared" si="3"/>
        <v>213.11114100999998</v>
      </c>
      <c r="S14" s="206">
        <f t="shared" si="3"/>
        <v>441.96905158999994</v>
      </c>
      <c r="T14" s="206">
        <f>+SUM(T15:T16)</f>
        <v>385.61663020000003</v>
      </c>
      <c r="U14" s="206">
        <f>+U15+U16</f>
        <v>226.57</v>
      </c>
      <c r="V14" s="206">
        <f t="shared" si="3"/>
        <v>132.19</v>
      </c>
      <c r="W14" s="206">
        <f t="shared" si="3"/>
        <v>81.830000000000013</v>
      </c>
      <c r="X14" s="206">
        <f t="shared" si="3"/>
        <v>80.13</v>
      </c>
      <c r="Y14" s="207">
        <f>+SUM(Y15:Y16)</f>
        <v>100.4</v>
      </c>
      <c r="Z14" s="206">
        <f t="shared" ref="Z14:AW14" si="4">+Z15+Z16</f>
        <v>100.77000000000001</v>
      </c>
      <c r="AA14" s="206">
        <f t="shared" si="4"/>
        <v>233.45</v>
      </c>
      <c r="AB14" s="206">
        <f t="shared" si="4"/>
        <v>301.94</v>
      </c>
      <c r="AC14" s="206">
        <f t="shared" si="4"/>
        <v>206.78</v>
      </c>
      <c r="AD14" s="206">
        <f t="shared" si="4"/>
        <v>420.66</v>
      </c>
      <c r="AE14" s="206">
        <f t="shared" si="4"/>
        <v>522.98</v>
      </c>
      <c r="AF14" s="206">
        <f t="shared" si="4"/>
        <v>462.51</v>
      </c>
      <c r="AG14" s="206">
        <f t="shared" si="4"/>
        <v>362.12</v>
      </c>
      <c r="AH14" s="206">
        <f t="shared" si="4"/>
        <v>252.39</v>
      </c>
      <c r="AI14" s="206">
        <f t="shared" si="4"/>
        <v>129.10000000000002</v>
      </c>
      <c r="AJ14" s="206">
        <f t="shared" si="4"/>
        <v>114.22</v>
      </c>
      <c r="AK14" s="206">
        <f t="shared" si="4"/>
        <v>160.74</v>
      </c>
      <c r="AL14" s="205">
        <f t="shared" si="4"/>
        <v>246.26</v>
      </c>
      <c r="AM14" s="206">
        <f t="shared" si="4"/>
        <v>377.66</v>
      </c>
      <c r="AN14" s="206">
        <f t="shared" si="4"/>
        <v>432.11</v>
      </c>
      <c r="AO14" s="206">
        <f t="shared" si="4"/>
        <v>323.83</v>
      </c>
      <c r="AP14" s="206">
        <f t="shared" si="4"/>
        <v>175.35</v>
      </c>
      <c r="AQ14" s="206">
        <f t="shared" si="4"/>
        <v>364.08000000000004</v>
      </c>
      <c r="AR14" s="206">
        <f t="shared" si="4"/>
        <v>397.18</v>
      </c>
      <c r="AS14" s="206">
        <f t="shared" si="4"/>
        <v>238.87</v>
      </c>
      <c r="AT14" s="206">
        <f t="shared" si="4"/>
        <v>277.16054105000001</v>
      </c>
      <c r="AU14" s="206">
        <f t="shared" si="4"/>
        <v>269.26</v>
      </c>
      <c r="AV14" s="206">
        <f t="shared" si="4"/>
        <v>205.72</v>
      </c>
      <c r="AW14" s="206">
        <f t="shared" si="4"/>
        <v>205.2</v>
      </c>
      <c r="AX14" s="206"/>
      <c r="AY14" s="206"/>
      <c r="AZ14" s="206"/>
      <c r="BA14" s="206"/>
      <c r="BB14" s="206"/>
      <c r="BC14" s="206"/>
      <c r="BD14" s="206"/>
      <c r="BE14" s="206"/>
      <c r="BF14" s="206"/>
      <c r="BG14" s="207"/>
      <c r="BH14" s="349"/>
    </row>
    <row r="15" spans="1:60" x14ac:dyDescent="0.25">
      <c r="A15" s="324" t="s">
        <v>167</v>
      </c>
      <c r="B15" s="200">
        <v>72.28</v>
      </c>
      <c r="C15" s="31">
        <v>77.59</v>
      </c>
      <c r="D15" s="31">
        <v>65.430000000000007</v>
      </c>
      <c r="E15" s="31">
        <v>69.91</v>
      </c>
      <c r="F15" s="31">
        <v>71.31</v>
      </c>
      <c r="G15" s="31">
        <v>56.56</v>
      </c>
      <c r="H15" s="31">
        <v>69.25</v>
      </c>
      <c r="I15" s="31">
        <v>74.290000000000006</v>
      </c>
      <c r="J15" s="31">
        <v>86.98</v>
      </c>
      <c r="K15" s="31">
        <v>81.81</v>
      </c>
      <c r="L15" s="31">
        <v>75.48</v>
      </c>
      <c r="M15" s="199">
        <v>108.06</v>
      </c>
      <c r="N15" s="31">
        <v>94.610486910000006</v>
      </c>
      <c r="O15" s="31">
        <v>107.91801350999997</v>
      </c>
      <c r="P15" s="31">
        <v>124.02397515999999</v>
      </c>
      <c r="Q15" s="31">
        <v>86.060681210000013</v>
      </c>
      <c r="R15" s="31">
        <v>102.91269148999999</v>
      </c>
      <c r="S15" s="31">
        <v>127.32124310999998</v>
      </c>
      <c r="T15" s="31">
        <v>87.090282600000009</v>
      </c>
      <c r="U15" s="31">
        <v>59.79</v>
      </c>
      <c r="V15" s="238">
        <v>44.27</v>
      </c>
      <c r="W15" s="31">
        <v>45.07</v>
      </c>
      <c r="X15" s="31">
        <v>56.42</v>
      </c>
      <c r="Y15" s="199">
        <v>91.64</v>
      </c>
      <c r="Z15" s="356">
        <v>90.23</v>
      </c>
      <c r="AA15" s="31">
        <v>105.83</v>
      </c>
      <c r="AB15" s="31">
        <v>133.84</v>
      </c>
      <c r="AC15" s="356">
        <v>136.66</v>
      </c>
      <c r="AD15" s="31">
        <v>159.32</v>
      </c>
      <c r="AE15" s="31">
        <v>162.84</v>
      </c>
      <c r="AF15" s="356">
        <v>143.19</v>
      </c>
      <c r="AG15" s="31">
        <v>101.55</v>
      </c>
      <c r="AH15" s="31">
        <v>87.52</v>
      </c>
      <c r="AI15" s="31">
        <v>78.23</v>
      </c>
      <c r="AJ15" s="31">
        <v>83.58</v>
      </c>
      <c r="AK15" s="31">
        <v>70.569999999999993</v>
      </c>
      <c r="AL15" s="200">
        <v>87.27</v>
      </c>
      <c r="AM15" s="31">
        <v>126.56</v>
      </c>
      <c r="AN15" s="31">
        <v>181.05</v>
      </c>
      <c r="AO15" s="31">
        <v>163.66999999999999</v>
      </c>
      <c r="AP15" s="31">
        <v>106</v>
      </c>
      <c r="AQ15" s="31">
        <v>145.99</v>
      </c>
      <c r="AR15" s="31">
        <v>158.08000000000001</v>
      </c>
      <c r="AS15" s="31">
        <v>140.36000000000001</v>
      </c>
      <c r="AT15" s="31">
        <v>146.1</v>
      </c>
      <c r="AU15" s="31">
        <v>112.01</v>
      </c>
      <c r="AV15" s="31">
        <v>106.42</v>
      </c>
      <c r="AW15" s="31">
        <v>148.62</v>
      </c>
      <c r="AX15" s="31"/>
      <c r="AY15" s="31"/>
      <c r="AZ15" s="31"/>
      <c r="BA15" s="31"/>
      <c r="BB15" s="31"/>
      <c r="BC15" s="31"/>
      <c r="BD15" s="31"/>
      <c r="BE15" s="31"/>
      <c r="BF15" s="31"/>
      <c r="BG15" s="199"/>
      <c r="BH15" s="349"/>
    </row>
    <row r="16" spans="1:60" x14ac:dyDescent="0.25">
      <c r="A16" s="324" t="s">
        <v>168</v>
      </c>
      <c r="B16" s="200">
        <f>+B17+B18</f>
        <v>38.68</v>
      </c>
      <c r="C16" s="31">
        <f t="shared" ref="C16:U16" si="5">+C17+C18</f>
        <v>112.39</v>
      </c>
      <c r="D16" s="31">
        <f t="shared" si="5"/>
        <v>161.93</v>
      </c>
      <c r="E16" s="31">
        <f t="shared" si="5"/>
        <v>125.94999999999999</v>
      </c>
      <c r="F16" s="31">
        <f t="shared" si="5"/>
        <v>74.59</v>
      </c>
      <c r="G16" s="31">
        <f t="shared" si="5"/>
        <v>50.97</v>
      </c>
      <c r="H16" s="31">
        <f t="shared" si="5"/>
        <v>117.61</v>
      </c>
      <c r="I16" s="31">
        <f t="shared" si="5"/>
        <v>156.63999999999999</v>
      </c>
      <c r="J16" s="31">
        <f t="shared" si="5"/>
        <v>130.03</v>
      </c>
      <c r="K16" s="31">
        <f t="shared" si="5"/>
        <v>57.31</v>
      </c>
      <c r="L16" s="31">
        <f t="shared" si="5"/>
        <v>18.240000000000002</v>
      </c>
      <c r="M16" s="199">
        <f t="shared" si="5"/>
        <v>104.41</v>
      </c>
      <c r="N16" s="31">
        <f t="shared" si="5"/>
        <v>202.11655664999998</v>
      </c>
      <c r="O16" s="31">
        <f t="shared" si="5"/>
        <v>246.22144992999998</v>
      </c>
      <c r="P16" s="31">
        <f t="shared" si="5"/>
        <v>168.63859513999998</v>
      </c>
      <c r="Q16" s="31">
        <f t="shared" si="5"/>
        <v>119.52534624</v>
      </c>
      <c r="R16" s="31">
        <f t="shared" si="5"/>
        <v>110.19844952</v>
      </c>
      <c r="S16" s="31">
        <f t="shared" si="5"/>
        <v>314.64780847999998</v>
      </c>
      <c r="T16" s="31">
        <f t="shared" si="5"/>
        <v>298.52634760000001</v>
      </c>
      <c r="U16" s="31">
        <f t="shared" si="5"/>
        <v>166.78</v>
      </c>
      <c r="V16" s="238">
        <f>+SUM(V17+V18)</f>
        <v>87.92</v>
      </c>
      <c r="W16" s="31">
        <f>+SUM(W17+W18)</f>
        <v>36.760000000000005</v>
      </c>
      <c r="X16" s="31">
        <f>+X17+X18</f>
        <v>23.71</v>
      </c>
      <c r="Y16" s="199">
        <f>+Y17+Y18</f>
        <v>8.76</v>
      </c>
      <c r="Z16" s="356">
        <f t="shared" ref="Z16:AK16" si="6">+Z17+Z18</f>
        <v>10.54</v>
      </c>
      <c r="AA16" s="31">
        <f t="shared" si="6"/>
        <v>127.62</v>
      </c>
      <c r="AB16" s="31">
        <f t="shared" si="6"/>
        <v>168.1</v>
      </c>
      <c r="AC16" s="356">
        <f t="shared" si="6"/>
        <v>70.12</v>
      </c>
      <c r="AD16" s="31">
        <f t="shared" si="6"/>
        <v>261.34000000000003</v>
      </c>
      <c r="AE16" s="31">
        <f t="shared" si="6"/>
        <v>360.14</v>
      </c>
      <c r="AF16" s="356">
        <f t="shared" si="6"/>
        <v>319.32</v>
      </c>
      <c r="AG16" s="31">
        <f t="shared" si="6"/>
        <v>260.57</v>
      </c>
      <c r="AH16" s="31">
        <f t="shared" si="6"/>
        <v>164.87</v>
      </c>
      <c r="AI16" s="31">
        <f t="shared" si="6"/>
        <v>50.870000000000005</v>
      </c>
      <c r="AJ16" s="31">
        <f t="shared" si="6"/>
        <v>30.64</v>
      </c>
      <c r="AK16" s="31">
        <f t="shared" si="6"/>
        <v>90.17</v>
      </c>
      <c r="AL16" s="200">
        <v>158.98999999999998</v>
      </c>
      <c r="AM16" s="31">
        <v>251.10000000000002</v>
      </c>
      <c r="AN16" s="31">
        <v>251.06</v>
      </c>
      <c r="AO16" s="31">
        <v>160.16</v>
      </c>
      <c r="AP16" s="31">
        <v>69.349999999999994</v>
      </c>
      <c r="AQ16" s="31">
        <v>218.09</v>
      </c>
      <c r="AR16" s="31">
        <v>239.1</v>
      </c>
      <c r="AS16" s="31">
        <v>98.509999999999991</v>
      </c>
      <c r="AT16" s="31">
        <v>131.06054104999998</v>
      </c>
      <c r="AU16" s="31">
        <v>157.25</v>
      </c>
      <c r="AV16" s="31">
        <v>99.3</v>
      </c>
      <c r="AW16" s="31">
        <v>56.58</v>
      </c>
      <c r="AX16" s="31"/>
      <c r="AY16" s="31"/>
      <c r="AZ16" s="31"/>
      <c r="BA16" s="31"/>
      <c r="BB16" s="31"/>
      <c r="BC16" s="31"/>
      <c r="BD16" s="31"/>
      <c r="BE16" s="31"/>
      <c r="BF16" s="31"/>
      <c r="BG16" s="199"/>
      <c r="BH16" s="349"/>
    </row>
    <row r="17" spans="1:60" x14ac:dyDescent="0.25">
      <c r="A17" s="324" t="s">
        <v>169</v>
      </c>
      <c r="B17" s="200">
        <v>19.04</v>
      </c>
      <c r="C17" s="31">
        <v>96.52</v>
      </c>
      <c r="D17" s="31">
        <v>124.85</v>
      </c>
      <c r="E17" s="31">
        <v>96.63</v>
      </c>
      <c r="F17" s="31">
        <v>53.4</v>
      </c>
      <c r="G17" s="31">
        <v>33.119999999999997</v>
      </c>
      <c r="H17" s="31">
        <v>108.83</v>
      </c>
      <c r="I17" s="31">
        <v>133.72</v>
      </c>
      <c r="J17" s="31">
        <v>103.53</v>
      </c>
      <c r="K17" s="31">
        <v>29.42</v>
      </c>
      <c r="L17" s="31">
        <v>8.06</v>
      </c>
      <c r="M17" s="199">
        <v>92.84</v>
      </c>
      <c r="N17" s="31">
        <v>170.97947880999999</v>
      </c>
      <c r="O17" s="31">
        <v>221.26167041999997</v>
      </c>
      <c r="P17" s="31">
        <v>143.10555847999998</v>
      </c>
      <c r="Q17" s="31">
        <v>72.95526796</v>
      </c>
      <c r="R17" s="31">
        <v>85.847201409999997</v>
      </c>
      <c r="S17" s="31">
        <v>285.62002233999999</v>
      </c>
      <c r="T17" s="31">
        <v>254.46166815000001</v>
      </c>
      <c r="U17" s="31">
        <v>135.77000000000001</v>
      </c>
      <c r="V17" s="238">
        <v>57.81</v>
      </c>
      <c r="W17" s="31">
        <v>16.41</v>
      </c>
      <c r="X17" s="31">
        <v>10.41</v>
      </c>
      <c r="Y17" s="199">
        <v>3.25</v>
      </c>
      <c r="Z17" s="356">
        <v>4.18</v>
      </c>
      <c r="AA17" s="31">
        <v>80.89</v>
      </c>
      <c r="AB17" s="31">
        <v>145.09</v>
      </c>
      <c r="AC17" s="356">
        <v>34.729999999999997</v>
      </c>
      <c r="AD17" s="31">
        <v>251.05</v>
      </c>
      <c r="AE17" s="31">
        <v>327.18</v>
      </c>
      <c r="AF17" s="356">
        <v>256.83</v>
      </c>
      <c r="AG17" s="31">
        <v>219.05</v>
      </c>
      <c r="AH17" s="31">
        <v>100.16</v>
      </c>
      <c r="AI17" s="31">
        <v>29.17</v>
      </c>
      <c r="AJ17" s="31">
        <v>13.55</v>
      </c>
      <c r="AK17" s="31">
        <v>78.66</v>
      </c>
      <c r="AL17" s="200">
        <v>139.29</v>
      </c>
      <c r="AM17" s="31">
        <v>195.33</v>
      </c>
      <c r="AN17" s="31">
        <v>204.79</v>
      </c>
      <c r="AO17" s="31">
        <v>139.9</v>
      </c>
      <c r="AP17" s="31">
        <v>41.87</v>
      </c>
      <c r="AQ17" s="31">
        <v>185.78</v>
      </c>
      <c r="AR17" s="31">
        <v>185.09</v>
      </c>
      <c r="AS17" s="31">
        <v>55.44</v>
      </c>
      <c r="AT17" s="31">
        <v>99.57</v>
      </c>
      <c r="AU17" s="31">
        <v>114.66</v>
      </c>
      <c r="AV17" s="31">
        <v>80.05</v>
      </c>
      <c r="AW17" s="31">
        <v>39.4</v>
      </c>
      <c r="AX17" s="31"/>
      <c r="AY17" s="31"/>
      <c r="AZ17" s="31"/>
      <c r="BA17" s="31"/>
      <c r="BB17" s="31"/>
      <c r="BC17" s="31"/>
      <c r="BD17" s="31"/>
      <c r="BE17" s="31"/>
      <c r="BF17" s="31"/>
      <c r="BG17" s="199"/>
      <c r="BH17" s="349"/>
    </row>
    <row r="18" spans="1:60" x14ac:dyDescent="0.25">
      <c r="A18" s="324" t="s">
        <v>170</v>
      </c>
      <c r="B18" s="200">
        <v>19.64</v>
      </c>
      <c r="C18" s="31">
        <v>15.87</v>
      </c>
      <c r="D18" s="31">
        <v>37.08</v>
      </c>
      <c r="E18" s="31">
        <v>29.32</v>
      </c>
      <c r="F18" s="31">
        <v>21.19</v>
      </c>
      <c r="G18" s="31">
        <v>17.850000000000001</v>
      </c>
      <c r="H18" s="31">
        <v>8.7799999999999994</v>
      </c>
      <c r="I18" s="31">
        <v>22.92</v>
      </c>
      <c r="J18" s="31">
        <v>26.5</v>
      </c>
      <c r="K18" s="31">
        <v>27.89</v>
      </c>
      <c r="L18" s="31">
        <v>10.18</v>
      </c>
      <c r="M18" s="199">
        <v>11.57</v>
      </c>
      <c r="N18" s="31">
        <v>31.13707784</v>
      </c>
      <c r="O18" s="31">
        <v>24.959779509999997</v>
      </c>
      <c r="P18" s="31">
        <v>25.533036659999997</v>
      </c>
      <c r="Q18" s="31">
        <v>46.570078280000004</v>
      </c>
      <c r="R18" s="31">
        <v>24.35124811</v>
      </c>
      <c r="S18" s="31">
        <v>29.02778614</v>
      </c>
      <c r="T18" s="31">
        <v>44.06467945</v>
      </c>
      <c r="U18" s="31">
        <v>31.01</v>
      </c>
      <c r="V18" s="238">
        <v>30.11</v>
      </c>
      <c r="W18" s="31">
        <v>20.350000000000001</v>
      </c>
      <c r="X18" s="31">
        <v>13.3</v>
      </c>
      <c r="Y18" s="199">
        <v>5.51</v>
      </c>
      <c r="Z18" s="356">
        <v>6.36</v>
      </c>
      <c r="AA18" s="31">
        <v>46.73</v>
      </c>
      <c r="AB18" s="31">
        <v>23.01</v>
      </c>
      <c r="AC18" s="356">
        <v>35.39</v>
      </c>
      <c r="AD18" s="31">
        <v>10.29</v>
      </c>
      <c r="AE18" s="31">
        <v>32.96</v>
      </c>
      <c r="AF18" s="356">
        <v>62.49</v>
      </c>
      <c r="AG18" s="31">
        <v>41.52</v>
      </c>
      <c r="AH18" s="31">
        <v>64.709999999999994</v>
      </c>
      <c r="AI18" s="31">
        <v>21.7</v>
      </c>
      <c r="AJ18" s="31">
        <v>17.09</v>
      </c>
      <c r="AK18" s="31">
        <v>11.51</v>
      </c>
      <c r="AL18" s="200">
        <v>19.7</v>
      </c>
      <c r="AM18" s="31">
        <v>55.77</v>
      </c>
      <c r="AN18" s="31">
        <v>46.27</v>
      </c>
      <c r="AO18" s="31">
        <v>20.260000000000002</v>
      </c>
      <c r="AP18" s="31">
        <v>27.48</v>
      </c>
      <c r="AQ18" s="31">
        <v>32.31</v>
      </c>
      <c r="AR18" s="31">
        <v>54.01</v>
      </c>
      <c r="AS18" s="31">
        <v>43.07</v>
      </c>
      <c r="AT18" s="31">
        <v>31.490541050000001</v>
      </c>
      <c r="AU18" s="31">
        <v>42.59</v>
      </c>
      <c r="AV18" s="31">
        <v>19.25</v>
      </c>
      <c r="AW18" s="31">
        <v>17.18</v>
      </c>
      <c r="AX18" s="31"/>
      <c r="AY18" s="31"/>
      <c r="AZ18" s="31"/>
      <c r="BA18" s="31"/>
      <c r="BB18" s="31"/>
      <c r="BC18" s="31"/>
      <c r="BD18" s="31"/>
      <c r="BE18" s="31"/>
      <c r="BF18" s="31"/>
      <c r="BG18" s="199"/>
      <c r="BH18" s="349"/>
    </row>
    <row r="19" spans="1:60" x14ac:dyDescent="0.25">
      <c r="A19" s="322" t="s">
        <v>219</v>
      </c>
      <c r="B19" s="208">
        <v>129.76845653000001</v>
      </c>
      <c r="C19" s="209">
        <v>94.825789060000005</v>
      </c>
      <c r="D19" s="209">
        <v>132.06447694999997</v>
      </c>
      <c r="E19" s="209">
        <v>101.24265142000002</v>
      </c>
      <c r="F19" s="209">
        <v>208.67212115000004</v>
      </c>
      <c r="G19" s="209">
        <v>151.22312915000001</v>
      </c>
      <c r="H19" s="209">
        <v>204.49472062000001</v>
      </c>
      <c r="I19" s="209">
        <v>160.86007721999999</v>
      </c>
      <c r="J19" s="209">
        <v>183.30131279</v>
      </c>
      <c r="K19" s="209">
        <v>257.62557435999997</v>
      </c>
      <c r="L19" s="209">
        <v>245.90511692000001</v>
      </c>
      <c r="M19" s="210">
        <v>339.62087546999999</v>
      </c>
      <c r="N19" s="209">
        <v>280.72606173000003</v>
      </c>
      <c r="O19" s="209">
        <v>266.57640777</v>
      </c>
      <c r="P19" s="209">
        <v>245.41841931000002</v>
      </c>
      <c r="Q19" s="209">
        <v>266.54081673999997</v>
      </c>
      <c r="R19" s="209">
        <v>249.58470832000003</v>
      </c>
      <c r="S19" s="209">
        <v>199.62820683999999</v>
      </c>
      <c r="T19" s="209">
        <v>224.23356543</v>
      </c>
      <c r="U19" s="209">
        <v>305.73361856999998</v>
      </c>
      <c r="V19" s="209">
        <v>267.96929105999999</v>
      </c>
      <c r="W19" s="209">
        <v>293.94090802000011</v>
      </c>
      <c r="X19" s="209">
        <v>316.46111385</v>
      </c>
      <c r="Y19" s="210">
        <v>401.41</v>
      </c>
      <c r="Z19" s="209">
        <v>426.68859715000002</v>
      </c>
      <c r="AA19" s="209">
        <v>226.55082455000002</v>
      </c>
      <c r="AB19" s="209">
        <v>343.27438243</v>
      </c>
      <c r="AC19" s="209">
        <v>294.26731381999997</v>
      </c>
      <c r="AD19" s="209">
        <v>310.88703186999993</v>
      </c>
      <c r="AE19" s="209">
        <v>369.96587319999998</v>
      </c>
      <c r="AF19" s="209">
        <v>350.79242542999992</v>
      </c>
      <c r="AG19" s="209">
        <v>308.52327304000011</v>
      </c>
      <c r="AH19" s="209">
        <v>369.96523382999999</v>
      </c>
      <c r="AI19" s="209">
        <v>361.24070505000003</v>
      </c>
      <c r="AJ19" s="209">
        <v>319.66469036000007</v>
      </c>
      <c r="AK19" s="209">
        <v>343.46378108000005</v>
      </c>
      <c r="AL19" s="208">
        <v>283.64213486</v>
      </c>
      <c r="AM19" s="209">
        <v>285.06398187999991</v>
      </c>
      <c r="AN19" s="209">
        <v>270.69229657</v>
      </c>
      <c r="AO19" s="209">
        <v>231.58257355999999</v>
      </c>
      <c r="AP19" s="209">
        <v>215.76980709999998</v>
      </c>
      <c r="AQ19" s="209">
        <v>212.21969917000001</v>
      </c>
      <c r="AR19" s="209">
        <v>240.07819949999998</v>
      </c>
      <c r="AS19" s="209">
        <v>244.33476257999999</v>
      </c>
      <c r="AT19" s="209">
        <v>224.66208899999998</v>
      </c>
      <c r="AU19" s="209">
        <v>212.27045257999998</v>
      </c>
      <c r="AV19" s="209">
        <v>254.03802952999999</v>
      </c>
      <c r="AW19" s="209">
        <v>300.07486117000002</v>
      </c>
      <c r="AX19" s="209"/>
      <c r="AY19" s="209"/>
      <c r="AZ19" s="209"/>
      <c r="BA19" s="209"/>
      <c r="BB19" s="209"/>
      <c r="BC19" s="209"/>
      <c r="BD19" s="209"/>
      <c r="BE19" s="209"/>
      <c r="BF19" s="209"/>
      <c r="BG19" s="210"/>
      <c r="BH19" s="349"/>
    </row>
    <row r="20" spans="1:60" x14ac:dyDescent="0.25">
      <c r="A20" s="322" t="s">
        <v>220</v>
      </c>
      <c r="B20" s="208">
        <v>110.55732476</v>
      </c>
      <c r="C20" s="209">
        <v>105.62867427999994</v>
      </c>
      <c r="D20" s="209">
        <v>117.14405665000008</v>
      </c>
      <c r="E20" s="209">
        <v>111.67916821000004</v>
      </c>
      <c r="F20" s="209">
        <v>108.92623268000007</v>
      </c>
      <c r="G20" s="209">
        <v>116.14552525000003</v>
      </c>
      <c r="H20" s="209">
        <v>113.28885162000005</v>
      </c>
      <c r="I20" s="209">
        <v>107.29523095999996</v>
      </c>
      <c r="J20" s="209">
        <v>111.76151175</v>
      </c>
      <c r="K20" s="209">
        <v>110.69008602000007</v>
      </c>
      <c r="L20" s="209">
        <v>99.236009089999968</v>
      </c>
      <c r="M20" s="210">
        <v>121.4666070899999</v>
      </c>
      <c r="N20" s="209">
        <v>99.709447909999952</v>
      </c>
      <c r="O20" s="209">
        <v>99.216511669999917</v>
      </c>
      <c r="P20" s="209">
        <v>116.19407636</v>
      </c>
      <c r="Q20" s="209">
        <v>108.17630408999997</v>
      </c>
      <c r="R20" s="209">
        <v>114.38120095000005</v>
      </c>
      <c r="S20" s="209">
        <v>113.08232111000011</v>
      </c>
      <c r="T20" s="209">
        <v>112.02261037000007</v>
      </c>
      <c r="U20" s="209">
        <v>119.54434378000008</v>
      </c>
      <c r="V20" s="209">
        <v>125.76963689999999</v>
      </c>
      <c r="W20" s="209">
        <v>123.65075710000005</v>
      </c>
      <c r="X20" s="209">
        <v>121.04608371999997</v>
      </c>
      <c r="Y20" s="210">
        <v>123.76</v>
      </c>
      <c r="Z20" s="209">
        <v>120.63449229999999</v>
      </c>
      <c r="AA20" s="209">
        <v>132.50289970999987</v>
      </c>
      <c r="AB20" s="209">
        <v>127.40329659999989</v>
      </c>
      <c r="AC20" s="209">
        <v>136.35179133000011</v>
      </c>
      <c r="AD20" s="209">
        <v>134.10223265999997</v>
      </c>
      <c r="AE20" s="209">
        <v>129.15310217000001</v>
      </c>
      <c r="AF20" s="209">
        <v>121.93035893000004</v>
      </c>
      <c r="AG20" s="209">
        <v>132.11813662</v>
      </c>
      <c r="AH20" s="209">
        <v>120.78233258999997</v>
      </c>
      <c r="AI20" s="209">
        <v>139.71253024000004</v>
      </c>
      <c r="AJ20" s="209">
        <v>127.86523054000004</v>
      </c>
      <c r="AK20" s="209">
        <v>118.12313919</v>
      </c>
      <c r="AL20" s="208">
        <v>119.51932666999998</v>
      </c>
      <c r="AM20" s="209">
        <v>118.20310365999997</v>
      </c>
      <c r="AN20" s="209">
        <v>139.89676247999995</v>
      </c>
      <c r="AO20" s="209">
        <v>121.49561178000012</v>
      </c>
      <c r="AP20" s="209">
        <v>142.13365360000014</v>
      </c>
      <c r="AQ20" s="209">
        <v>147.88842725000012</v>
      </c>
      <c r="AR20" s="209">
        <v>140.30403828000007</v>
      </c>
      <c r="AS20" s="209">
        <v>137.77313160999995</v>
      </c>
      <c r="AT20" s="209">
        <v>139.36251739999992</v>
      </c>
      <c r="AU20" s="209">
        <v>135.61180265000002</v>
      </c>
      <c r="AV20" s="209">
        <v>127.94042072000001</v>
      </c>
      <c r="AW20" s="209">
        <v>129.94984657000001</v>
      </c>
      <c r="AX20" s="209"/>
      <c r="AY20" s="209"/>
      <c r="AZ20" s="209"/>
      <c r="BA20" s="209"/>
      <c r="BB20" s="209"/>
      <c r="BC20" s="209"/>
      <c r="BD20" s="209"/>
      <c r="BE20" s="209"/>
      <c r="BF20" s="209"/>
      <c r="BG20" s="210"/>
      <c r="BH20" s="349"/>
    </row>
    <row r="21" spans="1:60" x14ac:dyDescent="0.25">
      <c r="A21" s="322" t="s">
        <v>221</v>
      </c>
      <c r="B21" s="208">
        <v>64.534980000000019</v>
      </c>
      <c r="C21" s="209">
        <v>73.152486429999982</v>
      </c>
      <c r="D21" s="209">
        <v>82.221896849999993</v>
      </c>
      <c r="E21" s="209">
        <v>84.380588990000007</v>
      </c>
      <c r="F21" s="209">
        <v>80.803300319999991</v>
      </c>
      <c r="G21" s="209">
        <v>79.460618230000009</v>
      </c>
      <c r="H21" s="209">
        <v>84.469423079999984</v>
      </c>
      <c r="I21" s="209">
        <v>86.406686040000025</v>
      </c>
      <c r="J21" s="209">
        <v>96.362295720000034</v>
      </c>
      <c r="K21" s="209">
        <v>80.570893260000048</v>
      </c>
      <c r="L21" s="209">
        <v>81.104669349999995</v>
      </c>
      <c r="M21" s="210">
        <v>96.058612329999988</v>
      </c>
      <c r="N21" s="209">
        <v>95.392309350000019</v>
      </c>
      <c r="O21" s="209">
        <v>89.033079310000019</v>
      </c>
      <c r="P21" s="209">
        <v>93.292049500000005</v>
      </c>
      <c r="Q21" s="209">
        <v>90.030184409999976</v>
      </c>
      <c r="R21" s="209">
        <v>96.924600850000004</v>
      </c>
      <c r="S21" s="209">
        <v>82.616503969999997</v>
      </c>
      <c r="T21" s="209">
        <v>86.293615160000002</v>
      </c>
      <c r="U21" s="209">
        <v>100.62770064</v>
      </c>
      <c r="V21" s="209">
        <v>111.44345292000001</v>
      </c>
      <c r="W21" s="209">
        <v>97.810910710000002</v>
      </c>
      <c r="X21" s="209">
        <v>93.171182369999997</v>
      </c>
      <c r="Y21" s="210">
        <v>107.84</v>
      </c>
      <c r="Z21" s="209">
        <v>100.37835560999997</v>
      </c>
      <c r="AA21" s="209">
        <v>115.59409206999999</v>
      </c>
      <c r="AB21" s="209">
        <v>118.13824532000001</v>
      </c>
      <c r="AC21" s="209">
        <v>114.51571241000001</v>
      </c>
      <c r="AD21" s="209">
        <v>109.22726954000001</v>
      </c>
      <c r="AE21" s="209">
        <v>101.75001453000002</v>
      </c>
      <c r="AF21" s="209">
        <v>86.685286330000025</v>
      </c>
      <c r="AG21" s="209">
        <v>92.110024639999992</v>
      </c>
      <c r="AH21" s="209">
        <v>78.103669980000021</v>
      </c>
      <c r="AI21" s="209">
        <v>93.709192730000041</v>
      </c>
      <c r="AJ21" s="209">
        <v>88.502785440000011</v>
      </c>
      <c r="AK21" s="209">
        <v>89.232611729999917</v>
      </c>
      <c r="AL21" s="208">
        <v>91.510275609999994</v>
      </c>
      <c r="AM21" s="209">
        <v>77.97499803999996</v>
      </c>
      <c r="AN21" s="209">
        <v>95.191204630000001</v>
      </c>
      <c r="AO21" s="209">
        <v>92.459195459999989</v>
      </c>
      <c r="AP21" s="209">
        <v>101.99033686000004</v>
      </c>
      <c r="AQ21" s="209">
        <v>88.130350820000004</v>
      </c>
      <c r="AR21" s="209">
        <v>94.839671019999997</v>
      </c>
      <c r="AS21" s="209">
        <v>98.67057336000002</v>
      </c>
      <c r="AT21" s="209">
        <v>119.98781679000005</v>
      </c>
      <c r="AU21" s="209">
        <v>103.48045887000001</v>
      </c>
      <c r="AV21" s="209">
        <v>111.34084994</v>
      </c>
      <c r="AW21" s="209">
        <v>116.03677571999999</v>
      </c>
      <c r="AX21" s="209"/>
      <c r="AY21" s="209"/>
      <c r="AZ21" s="209"/>
      <c r="BA21" s="209"/>
      <c r="BB21" s="209"/>
      <c r="BC21" s="209"/>
      <c r="BD21" s="209"/>
      <c r="BE21" s="209"/>
      <c r="BF21" s="209"/>
      <c r="BG21" s="210"/>
      <c r="BH21" s="349"/>
    </row>
    <row r="22" spans="1:60" x14ac:dyDescent="0.25">
      <c r="A22" s="322" t="s">
        <v>171</v>
      </c>
      <c r="B22" s="208">
        <v>97.524228529999931</v>
      </c>
      <c r="C22" s="209">
        <v>95.491187379999943</v>
      </c>
      <c r="D22" s="209">
        <v>100.05867116999998</v>
      </c>
      <c r="E22" s="209">
        <v>96.40236364999997</v>
      </c>
      <c r="F22" s="209">
        <v>97.535209280000018</v>
      </c>
      <c r="G22" s="209">
        <v>99.235828460000022</v>
      </c>
      <c r="H22" s="209">
        <v>103.01697148000007</v>
      </c>
      <c r="I22" s="209">
        <v>102.18436112000012</v>
      </c>
      <c r="J22" s="209">
        <v>98.348984770000087</v>
      </c>
      <c r="K22" s="209">
        <v>107.67468710999995</v>
      </c>
      <c r="L22" s="209">
        <v>93.548314069999989</v>
      </c>
      <c r="M22" s="210">
        <v>104.38714186000001</v>
      </c>
      <c r="N22" s="209">
        <v>89.906957310000024</v>
      </c>
      <c r="O22" s="209">
        <v>91.946894119999982</v>
      </c>
      <c r="P22" s="209">
        <v>113.50830267999996</v>
      </c>
      <c r="Q22" s="209">
        <v>93.054426930000091</v>
      </c>
      <c r="R22" s="209">
        <v>96.924952600000012</v>
      </c>
      <c r="S22" s="209">
        <v>101.50185684999995</v>
      </c>
      <c r="T22" s="209">
        <v>118.40144584000004</v>
      </c>
      <c r="U22" s="209">
        <v>110.76838294999996</v>
      </c>
      <c r="V22" s="209">
        <v>121.89875643000011</v>
      </c>
      <c r="W22" s="209">
        <v>111.0433943299999</v>
      </c>
      <c r="X22" s="209">
        <v>102.56437966000001</v>
      </c>
      <c r="Y22" s="210">
        <v>114.32</v>
      </c>
      <c r="Z22" s="209">
        <v>101.30282783000004</v>
      </c>
      <c r="AA22" s="209">
        <v>103.37457236000004</v>
      </c>
      <c r="AB22" s="209">
        <v>120.21572233999997</v>
      </c>
      <c r="AC22" s="209">
        <v>111.71789774999996</v>
      </c>
      <c r="AD22" s="209">
        <v>114.85263346999993</v>
      </c>
      <c r="AE22" s="209">
        <v>122.95827636999996</v>
      </c>
      <c r="AF22" s="209">
        <v>119.34675605</v>
      </c>
      <c r="AG22" s="209">
        <v>124.98009922999995</v>
      </c>
      <c r="AH22" s="209">
        <v>123.11160141999996</v>
      </c>
      <c r="AI22" s="209">
        <v>133.59443555999997</v>
      </c>
      <c r="AJ22" s="209">
        <v>108.91300258</v>
      </c>
      <c r="AK22" s="209">
        <v>110.38178914000002</v>
      </c>
      <c r="AL22" s="208">
        <v>125.19695272000004</v>
      </c>
      <c r="AM22" s="209">
        <v>107.28442733999998</v>
      </c>
      <c r="AN22" s="209">
        <v>117.19009167</v>
      </c>
      <c r="AO22" s="209">
        <v>104.90801082</v>
      </c>
      <c r="AP22" s="209">
        <v>116.80840288999998</v>
      </c>
      <c r="AQ22" s="209">
        <v>115.10766871</v>
      </c>
      <c r="AR22" s="209">
        <v>125.46788505999996</v>
      </c>
      <c r="AS22" s="209">
        <v>101.53880618000001</v>
      </c>
      <c r="AT22" s="209">
        <v>108.35764751999997</v>
      </c>
      <c r="AU22" s="209">
        <v>110.42018326</v>
      </c>
      <c r="AV22" s="209">
        <v>105.94653162999998</v>
      </c>
      <c r="AW22" s="209">
        <v>115.40185700000002</v>
      </c>
      <c r="AX22" s="209"/>
      <c r="AY22" s="209"/>
      <c r="AZ22" s="209"/>
      <c r="BA22" s="209"/>
      <c r="BB22" s="209"/>
      <c r="BC22" s="209"/>
      <c r="BD22" s="209"/>
      <c r="BE22" s="209"/>
      <c r="BF22" s="209"/>
      <c r="BG22" s="210"/>
      <c r="BH22" s="349"/>
    </row>
    <row r="23" spans="1:60" ht="15.75" thickBot="1" x14ac:dyDescent="0.3">
      <c r="A23" s="325" t="s">
        <v>72</v>
      </c>
      <c r="B23" s="211">
        <v>48.03</v>
      </c>
      <c r="C23" s="212">
        <v>77.03</v>
      </c>
      <c r="D23" s="212">
        <v>73.260000000000005</v>
      </c>
      <c r="E23" s="212">
        <v>68.05</v>
      </c>
      <c r="F23" s="212">
        <v>52.62</v>
      </c>
      <c r="G23" s="212">
        <v>51.52</v>
      </c>
      <c r="H23" s="212">
        <v>76.62</v>
      </c>
      <c r="I23" s="212">
        <v>73.12</v>
      </c>
      <c r="J23" s="212">
        <v>69.77</v>
      </c>
      <c r="K23" s="212">
        <v>65.05</v>
      </c>
      <c r="L23" s="212">
        <v>65.25</v>
      </c>
      <c r="M23" s="213">
        <v>61.53</v>
      </c>
      <c r="N23" s="212">
        <v>57.62115138999998</v>
      </c>
      <c r="O23" s="212">
        <v>53.305404529999983</v>
      </c>
      <c r="P23" s="212">
        <v>59.772661949999922</v>
      </c>
      <c r="Q23" s="212">
        <v>52.369529250000006</v>
      </c>
      <c r="R23" s="212">
        <v>59.822264580000038</v>
      </c>
      <c r="S23" s="212">
        <v>56.361748189999993</v>
      </c>
      <c r="T23" s="212">
        <v>60.242865780000017</v>
      </c>
      <c r="U23" s="212">
        <v>88.26</v>
      </c>
      <c r="V23" s="212">
        <v>81.96</v>
      </c>
      <c r="W23" s="212">
        <v>80.62</v>
      </c>
      <c r="X23" s="212">
        <v>74.63</v>
      </c>
      <c r="Y23" s="213">
        <v>64.430000000000007</v>
      </c>
      <c r="Z23" s="212">
        <v>56.79</v>
      </c>
      <c r="AA23" s="212">
        <v>54.19</v>
      </c>
      <c r="AB23" s="212">
        <v>65.13</v>
      </c>
      <c r="AC23" s="212">
        <v>67.17</v>
      </c>
      <c r="AD23" s="212">
        <v>79.69</v>
      </c>
      <c r="AE23" s="212">
        <v>72.239999999999995</v>
      </c>
      <c r="AF23" s="212">
        <v>62.68</v>
      </c>
      <c r="AG23" s="212">
        <v>69.680000000000007</v>
      </c>
      <c r="AH23" s="212">
        <v>63.72</v>
      </c>
      <c r="AI23" s="212">
        <v>84.31</v>
      </c>
      <c r="AJ23" s="212">
        <v>78.25</v>
      </c>
      <c r="AK23" s="212">
        <v>67.739999999999995</v>
      </c>
      <c r="AL23" s="211">
        <v>65.83</v>
      </c>
      <c r="AM23" s="212">
        <v>62.17</v>
      </c>
      <c r="AN23" s="212">
        <v>81.349999999999994</v>
      </c>
      <c r="AO23" s="212">
        <v>73.69</v>
      </c>
      <c r="AP23" s="212">
        <v>64.47</v>
      </c>
      <c r="AQ23" s="212">
        <v>59.51</v>
      </c>
      <c r="AR23" s="212">
        <v>61.23</v>
      </c>
      <c r="AS23" s="212">
        <v>54.36</v>
      </c>
      <c r="AT23" s="212">
        <v>58.08</v>
      </c>
      <c r="AU23" s="212">
        <v>58.2</v>
      </c>
      <c r="AV23" s="212">
        <v>52.83</v>
      </c>
      <c r="AW23" s="212">
        <v>51.03</v>
      </c>
      <c r="AX23" s="212"/>
      <c r="AY23" s="212"/>
      <c r="AZ23" s="212"/>
      <c r="BA23" s="212"/>
      <c r="BB23" s="212"/>
      <c r="BC23" s="212"/>
      <c r="BD23" s="212"/>
      <c r="BE23" s="212"/>
      <c r="BF23" s="212"/>
      <c r="BG23" s="213"/>
      <c r="BH23" s="349"/>
    </row>
    <row r="24" spans="1:60" x14ac:dyDescent="0.25">
      <c r="A24" s="32" t="s">
        <v>23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Z24" s="237"/>
      <c r="AA24" s="342"/>
      <c r="AB24" s="342"/>
      <c r="AC24" s="342"/>
      <c r="AD24" s="342"/>
      <c r="AE24" s="342"/>
      <c r="AF24" s="342"/>
      <c r="AG24" s="342"/>
      <c r="AH24" s="342"/>
      <c r="AI24" s="342"/>
      <c r="AJ24" s="342"/>
      <c r="AK24" s="342"/>
      <c r="AL24" s="342"/>
      <c r="AM24" s="342"/>
      <c r="AN24" s="342"/>
      <c r="AO24" s="342"/>
      <c r="AP24" s="342"/>
      <c r="AQ24" s="342"/>
      <c r="AR24" s="342"/>
      <c r="AS24" s="342"/>
      <c r="AT24" s="342"/>
      <c r="AU24" s="342"/>
      <c r="AV24" s="342"/>
      <c r="AW24" s="342"/>
      <c r="AX24" s="342"/>
      <c r="AY24" s="342"/>
      <c r="AZ24" s="342"/>
      <c r="BA24" s="342"/>
      <c r="BB24" s="342"/>
      <c r="BC24" s="342"/>
      <c r="BD24" s="342"/>
      <c r="BE24" s="342"/>
      <c r="BF24" s="342"/>
      <c r="BG24" s="237"/>
      <c r="BH24" s="349"/>
    </row>
    <row r="25" spans="1:60" x14ac:dyDescent="0.25">
      <c r="A25" s="33" t="s">
        <v>139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Z25" s="237"/>
      <c r="AA25" s="342"/>
      <c r="AB25" s="342"/>
      <c r="AC25" s="342"/>
      <c r="AD25" s="342"/>
      <c r="AE25" s="342"/>
      <c r="AF25" s="342"/>
      <c r="AG25" s="342"/>
      <c r="AH25" s="342"/>
      <c r="AI25" s="342"/>
      <c r="AJ25" s="342"/>
      <c r="AK25" s="342"/>
      <c r="AL25" s="342"/>
      <c r="AM25" s="342"/>
      <c r="AN25" s="342"/>
      <c r="AO25" s="342"/>
      <c r="AP25" s="342"/>
      <c r="AQ25" s="342"/>
      <c r="AR25" s="342"/>
      <c r="AS25" s="342"/>
      <c r="AT25" s="342"/>
      <c r="AU25" s="342"/>
      <c r="AV25" s="342"/>
      <c r="AW25" s="342"/>
      <c r="AX25" s="342"/>
      <c r="AY25" s="342"/>
      <c r="AZ25" s="342"/>
      <c r="BA25" s="342"/>
      <c r="BB25" s="342"/>
      <c r="BC25" s="342"/>
      <c r="BD25" s="342"/>
      <c r="BE25" s="342"/>
      <c r="BF25" s="342"/>
      <c r="BG25" s="237"/>
    </row>
    <row r="26" spans="1:60" x14ac:dyDescent="0.25">
      <c r="A26" s="650" t="s">
        <v>207</v>
      </c>
      <c r="B26" s="650"/>
      <c r="C26" s="650"/>
      <c r="D26" s="650"/>
      <c r="E26" s="650"/>
      <c r="F26" s="650"/>
      <c r="G26" s="650"/>
      <c r="H26" s="650"/>
      <c r="I26" s="650"/>
      <c r="J26" s="650"/>
      <c r="K26" s="650"/>
      <c r="L26" s="650"/>
      <c r="M26" s="650"/>
      <c r="Z26" s="237"/>
      <c r="AA26" s="342"/>
      <c r="AB26" s="342"/>
      <c r="AC26" s="342"/>
      <c r="AD26" s="342"/>
      <c r="AE26" s="342"/>
      <c r="AF26" s="342"/>
      <c r="AG26" s="342"/>
      <c r="AH26" s="342"/>
      <c r="AI26" s="342"/>
      <c r="AJ26" s="342"/>
      <c r="AK26" s="342"/>
      <c r="AL26" s="342"/>
      <c r="AM26" s="342"/>
      <c r="AN26" s="342"/>
      <c r="AO26" s="342"/>
      <c r="AP26" s="342"/>
      <c r="AQ26" s="342"/>
      <c r="AR26" s="342"/>
      <c r="AS26" s="342"/>
      <c r="AT26" s="342"/>
      <c r="AU26" s="342"/>
      <c r="AV26" s="342"/>
      <c r="AW26" s="342"/>
      <c r="AX26" s="342"/>
      <c r="AY26" s="342"/>
      <c r="AZ26" s="342"/>
      <c r="BA26" s="342"/>
      <c r="BB26" s="342"/>
      <c r="BC26" s="342"/>
      <c r="BD26" s="342"/>
      <c r="BE26" s="342"/>
      <c r="BF26" s="342"/>
      <c r="BG26" s="237"/>
    </row>
    <row r="27" spans="1:60" x14ac:dyDescent="0.25">
      <c r="M27" s="234"/>
      <c r="X27"/>
      <c r="AA27" s="342"/>
      <c r="AB27" s="342"/>
      <c r="AC27" s="342"/>
      <c r="AD27" s="342"/>
      <c r="AE27" s="342"/>
      <c r="AF27" s="342"/>
      <c r="AG27" s="342"/>
      <c r="AH27" s="342"/>
      <c r="AI27" s="342"/>
      <c r="AJ27" s="342"/>
      <c r="AK27" s="342"/>
      <c r="AL27" s="342"/>
      <c r="AM27" s="342"/>
      <c r="AN27" s="342"/>
      <c r="AO27" s="342"/>
      <c r="AP27" s="342"/>
      <c r="AQ27" s="342"/>
      <c r="AR27" s="342"/>
      <c r="AS27" s="342"/>
      <c r="AT27" s="342"/>
      <c r="AU27" s="342"/>
      <c r="AV27" s="342"/>
      <c r="AW27" s="342"/>
      <c r="AX27" s="342"/>
      <c r="AY27" s="342"/>
      <c r="AZ27" s="342"/>
      <c r="BA27" s="342"/>
      <c r="BB27" s="342"/>
      <c r="BC27" s="342"/>
      <c r="BD27" s="342"/>
      <c r="BE27" s="342"/>
      <c r="BF27" s="342"/>
    </row>
    <row r="28" spans="1:60" x14ac:dyDescent="0.25">
      <c r="M28" s="234"/>
      <c r="U28" s="234"/>
      <c r="X28"/>
      <c r="AA28" s="342"/>
      <c r="AB28" s="342"/>
      <c r="AC28" s="342"/>
      <c r="AD28" s="342"/>
      <c r="AE28" s="342"/>
      <c r="AF28" s="342"/>
      <c r="AG28" s="342"/>
      <c r="AH28" s="342"/>
      <c r="AI28" s="342"/>
      <c r="AJ28" s="342"/>
      <c r="AK28" s="342"/>
      <c r="AM28" s="342"/>
      <c r="AN28" s="342"/>
      <c r="AO28" s="342"/>
      <c r="AP28" s="342"/>
      <c r="AQ28" s="342"/>
      <c r="AR28" s="342"/>
      <c r="AS28" s="342"/>
      <c r="AT28" s="342"/>
      <c r="AU28" s="342"/>
      <c r="AV28" s="342"/>
      <c r="AW28" s="342"/>
      <c r="AX28" s="342"/>
      <c r="AY28" s="342"/>
      <c r="AZ28" s="342"/>
      <c r="BA28" s="342"/>
      <c r="BB28" s="342"/>
      <c r="BC28" s="342"/>
      <c r="BD28" s="342"/>
      <c r="BE28" s="342"/>
      <c r="BF28" s="342"/>
    </row>
    <row r="29" spans="1:60" x14ac:dyDescent="0.25">
      <c r="M29" s="234"/>
      <c r="N29" s="298"/>
      <c r="U29" s="234"/>
      <c r="V29" s="233"/>
      <c r="W29" s="298"/>
      <c r="X29"/>
      <c r="AA29" s="342"/>
      <c r="AB29" s="342"/>
      <c r="AC29" s="342"/>
      <c r="AD29" s="342"/>
      <c r="AE29" s="342"/>
      <c r="AF29" s="342"/>
      <c r="AG29" s="342"/>
      <c r="AH29" s="342"/>
      <c r="AI29" s="342"/>
      <c r="AJ29" s="342"/>
      <c r="AK29" s="342"/>
      <c r="AL29" s="233"/>
      <c r="AM29" s="233"/>
      <c r="AN29" s="342"/>
      <c r="AO29" s="342"/>
      <c r="AP29" s="342"/>
      <c r="AQ29" s="342"/>
      <c r="AR29" s="342"/>
      <c r="AS29" s="342"/>
      <c r="AT29" s="342"/>
      <c r="AU29" s="342"/>
      <c r="AV29" s="342"/>
      <c r="AW29" s="342"/>
      <c r="AX29" s="342"/>
      <c r="AY29" s="342"/>
      <c r="AZ29" s="342"/>
      <c r="BA29" s="342"/>
      <c r="BB29" s="342"/>
      <c r="BC29" s="342"/>
      <c r="BD29" s="342"/>
      <c r="BE29" s="342"/>
      <c r="BF29" s="342"/>
    </row>
    <row r="30" spans="1:60" x14ac:dyDescent="0.25">
      <c r="M30" s="234"/>
      <c r="U30" s="234"/>
      <c r="V30"/>
      <c r="W30"/>
      <c r="X30"/>
      <c r="AA30" s="342"/>
      <c r="AB30" s="342"/>
      <c r="AC30" s="342"/>
      <c r="AD30" s="342"/>
      <c r="AE30" s="342"/>
      <c r="AF30" s="342"/>
      <c r="AG30" s="342"/>
      <c r="AH30" s="342"/>
      <c r="AI30" s="342"/>
      <c r="AJ30" s="342"/>
      <c r="AK30" s="342"/>
      <c r="AL30" s="233"/>
      <c r="AM30" s="233"/>
      <c r="AN30" s="298"/>
      <c r="AO30" s="342"/>
      <c r="AP30" s="342"/>
      <c r="AQ30" s="342"/>
      <c r="AR30" s="342"/>
      <c r="AS30" s="342"/>
      <c r="AT30" s="342"/>
      <c r="AU30" s="342"/>
      <c r="AV30" s="342"/>
      <c r="AW30" s="342"/>
      <c r="AX30" s="342"/>
      <c r="AY30" s="342"/>
      <c r="AZ30" s="342"/>
      <c r="BA30" s="342"/>
      <c r="BB30" s="342"/>
      <c r="BC30" s="342"/>
      <c r="BD30" s="342"/>
      <c r="BE30" s="342"/>
      <c r="BF30" s="342"/>
    </row>
    <row r="31" spans="1:60" x14ac:dyDescent="0.25">
      <c r="M31" s="234"/>
      <c r="U31" s="234"/>
      <c r="V31"/>
      <c r="W31"/>
      <c r="X31"/>
      <c r="AA31" s="342"/>
      <c r="AB31" s="342"/>
      <c r="AC31" s="342"/>
      <c r="AD31" s="342"/>
      <c r="AE31" s="342"/>
      <c r="AF31" s="342"/>
      <c r="AG31" s="342"/>
      <c r="AH31" s="342"/>
      <c r="AI31" s="342"/>
      <c r="AJ31" s="342"/>
      <c r="AK31" s="342"/>
      <c r="AL31" s="342"/>
      <c r="AM31" s="342"/>
      <c r="AN31" s="342"/>
      <c r="AO31" s="342"/>
      <c r="AP31" s="342"/>
      <c r="AQ31" s="342"/>
      <c r="AR31" s="342"/>
      <c r="AS31" s="342"/>
      <c r="AT31" s="342"/>
      <c r="AU31" s="342"/>
      <c r="AV31" s="342"/>
      <c r="AW31" s="342"/>
      <c r="AX31" s="342"/>
      <c r="AY31" s="342"/>
      <c r="AZ31" s="342"/>
      <c r="BA31" s="342"/>
      <c r="BB31" s="342"/>
      <c r="BC31" s="342"/>
      <c r="BD31" s="342"/>
      <c r="BE31" s="342"/>
      <c r="BF31" s="342"/>
    </row>
    <row r="32" spans="1:60" x14ac:dyDescent="0.25">
      <c r="V32"/>
      <c r="W32"/>
      <c r="X32"/>
      <c r="AA32" s="342"/>
      <c r="AB32" s="342"/>
      <c r="AC32" s="342"/>
      <c r="AD32" s="342"/>
      <c r="AE32" s="342"/>
      <c r="AF32" s="342"/>
      <c r="AG32" s="342"/>
      <c r="AH32" s="342"/>
      <c r="AI32" s="342"/>
      <c r="AJ32" s="342"/>
      <c r="AK32" s="342"/>
      <c r="AL32" s="342"/>
      <c r="AM32" s="342"/>
      <c r="AN32" s="342"/>
      <c r="AO32" s="342"/>
      <c r="AP32" s="342"/>
      <c r="AQ32" s="342"/>
      <c r="AR32" s="342"/>
      <c r="AS32" s="342"/>
      <c r="AT32" s="342"/>
      <c r="AU32" s="342"/>
      <c r="AV32" s="342"/>
      <c r="AW32" s="342"/>
      <c r="AX32" s="342"/>
      <c r="AY32" s="342"/>
      <c r="AZ32" s="342"/>
      <c r="BA32" s="342"/>
      <c r="BB32" s="342"/>
      <c r="BC32" s="342"/>
      <c r="BD32" s="342"/>
      <c r="BE32" s="342"/>
      <c r="BF32" s="342"/>
    </row>
    <row r="33" spans="22:58" x14ac:dyDescent="0.25">
      <c r="V33"/>
      <c r="W33"/>
      <c r="X33"/>
      <c r="AA33" s="342"/>
      <c r="AB33" s="342"/>
      <c r="AC33" s="342"/>
      <c r="AD33" s="342"/>
      <c r="AE33" s="342"/>
      <c r="AF33" s="342"/>
      <c r="AG33" s="342"/>
      <c r="AH33" s="342"/>
      <c r="AI33" s="342"/>
      <c r="AJ33" s="342"/>
      <c r="AK33" s="342"/>
      <c r="AL33" s="342"/>
      <c r="AM33" s="342"/>
      <c r="AN33" s="342"/>
      <c r="AO33" s="342"/>
      <c r="AP33" s="342"/>
      <c r="AQ33" s="342"/>
      <c r="AR33" s="342"/>
      <c r="AS33" s="342"/>
      <c r="AT33" s="342"/>
      <c r="AU33" s="342"/>
      <c r="AV33" s="342"/>
      <c r="AW33" s="342"/>
      <c r="AX33" s="342"/>
      <c r="AY33" s="342"/>
      <c r="AZ33" s="342"/>
      <c r="BA33" s="342"/>
      <c r="BB33" s="342"/>
      <c r="BC33" s="342"/>
      <c r="BD33" s="342"/>
      <c r="BE33" s="342"/>
      <c r="BF33" s="342"/>
    </row>
    <row r="34" spans="22:58" x14ac:dyDescent="0.25">
      <c r="V34"/>
      <c r="W34"/>
      <c r="X34"/>
      <c r="Z34" s="234"/>
      <c r="AA34" s="342"/>
      <c r="AB34" s="342"/>
      <c r="AC34" s="342"/>
      <c r="AD34" s="342"/>
      <c r="AE34" s="342"/>
      <c r="AF34" s="342"/>
      <c r="AG34" s="342"/>
      <c r="AH34" s="342"/>
      <c r="AI34" s="342"/>
      <c r="AJ34" s="342"/>
      <c r="AK34" s="342"/>
      <c r="AL34" s="342"/>
      <c r="AM34" s="342"/>
      <c r="AN34" s="342"/>
      <c r="AO34" s="342"/>
      <c r="AP34" s="342"/>
      <c r="AQ34" s="342"/>
      <c r="AR34" s="342"/>
      <c r="AS34" s="342"/>
      <c r="AT34" s="342"/>
      <c r="AU34" s="342"/>
      <c r="AV34" s="342"/>
      <c r="AW34" s="342"/>
      <c r="AX34" s="342"/>
      <c r="AY34" s="342"/>
      <c r="AZ34" s="342"/>
      <c r="BA34" s="342"/>
      <c r="BB34" s="342"/>
      <c r="BC34" s="342"/>
      <c r="BD34" s="342"/>
      <c r="BE34" s="342"/>
      <c r="BF34" s="342"/>
    </row>
    <row r="35" spans="22:58" x14ac:dyDescent="0.25">
      <c r="Z35" s="234"/>
      <c r="AA35" s="342"/>
      <c r="AB35" s="342"/>
      <c r="AC35" s="342"/>
      <c r="AD35" s="342"/>
      <c r="AE35" s="342"/>
      <c r="AF35" s="342"/>
      <c r="AG35" s="342"/>
      <c r="AH35" s="342"/>
      <c r="AI35" s="342"/>
      <c r="AJ35" s="342"/>
      <c r="AK35" s="342"/>
      <c r="AL35" s="342"/>
      <c r="AM35" s="342"/>
      <c r="AN35" s="342"/>
      <c r="AO35" s="342"/>
      <c r="AP35" s="342"/>
      <c r="AQ35" s="342"/>
      <c r="AR35" s="342"/>
      <c r="AS35" s="342"/>
      <c r="AT35" s="342"/>
      <c r="AU35" s="342"/>
      <c r="AV35" s="342"/>
      <c r="AW35" s="342"/>
      <c r="AX35" s="342"/>
      <c r="AY35" s="342"/>
      <c r="AZ35" s="342"/>
      <c r="BA35" s="342"/>
      <c r="BB35" s="342"/>
      <c r="BC35" s="342"/>
      <c r="BD35" s="342"/>
      <c r="BE35" s="342"/>
      <c r="BF35" s="342"/>
    </row>
    <row r="36" spans="22:58" x14ac:dyDescent="0.25">
      <c r="AA36" s="342"/>
      <c r="AB36" s="342"/>
      <c r="AC36" s="342"/>
      <c r="AD36" s="342"/>
      <c r="AE36" s="342"/>
      <c r="AF36" s="342"/>
      <c r="AG36" s="342"/>
      <c r="AH36" s="342"/>
      <c r="AI36" s="342"/>
      <c r="AJ36" s="342"/>
      <c r="AK36" s="342"/>
      <c r="AL36" s="342"/>
      <c r="AM36" s="342"/>
      <c r="AN36" s="342"/>
      <c r="AO36" s="342"/>
      <c r="AP36" s="342"/>
      <c r="AQ36" s="342"/>
      <c r="AR36" s="342"/>
      <c r="AS36" s="342"/>
      <c r="AT36" s="342"/>
      <c r="AU36" s="342"/>
      <c r="AV36" s="342"/>
      <c r="AW36" s="342"/>
      <c r="AX36" s="342"/>
      <c r="AY36" s="342"/>
      <c r="AZ36" s="342"/>
      <c r="BA36" s="342"/>
      <c r="BB36" s="342"/>
      <c r="BC36" s="342"/>
      <c r="BD36" s="342"/>
      <c r="BE36" s="342"/>
      <c r="BF36" s="342"/>
    </row>
    <row r="37" spans="22:58" x14ac:dyDescent="0.25">
      <c r="AA37" s="342"/>
      <c r="AB37" s="342"/>
      <c r="AC37" s="342"/>
      <c r="AD37" s="342"/>
      <c r="AE37" s="342"/>
      <c r="AF37" s="342"/>
      <c r="AG37" s="342"/>
      <c r="AH37" s="342"/>
      <c r="AI37" s="342"/>
      <c r="AJ37" s="342"/>
      <c r="AK37" s="342"/>
      <c r="AL37" s="342"/>
      <c r="AM37" s="342"/>
      <c r="AN37" s="342"/>
      <c r="AO37" s="342"/>
      <c r="AP37" s="342"/>
      <c r="AQ37" s="342"/>
      <c r="AR37" s="342"/>
      <c r="AS37" s="342"/>
      <c r="AT37" s="342"/>
      <c r="AU37" s="342"/>
      <c r="AV37" s="342"/>
      <c r="AW37" s="342"/>
      <c r="AX37" s="342"/>
      <c r="AY37" s="342"/>
      <c r="AZ37" s="342"/>
      <c r="BA37" s="342"/>
      <c r="BB37" s="342"/>
      <c r="BC37" s="342"/>
      <c r="BD37" s="342"/>
      <c r="BE37" s="342"/>
      <c r="BF37" s="342"/>
    </row>
    <row r="38" spans="22:58" x14ac:dyDescent="0.25">
      <c r="AA38" s="342"/>
      <c r="AB38" s="342"/>
      <c r="AC38" s="342"/>
      <c r="AD38" s="342"/>
      <c r="AE38" s="342"/>
      <c r="AF38" s="342"/>
      <c r="AG38" s="342"/>
      <c r="AH38" s="342"/>
      <c r="AI38" s="342"/>
      <c r="AJ38" s="342"/>
      <c r="AK38" s="342"/>
      <c r="AL38" s="342"/>
      <c r="AM38" s="342"/>
      <c r="AN38" s="342"/>
      <c r="AO38" s="342"/>
      <c r="AP38" s="342"/>
      <c r="AQ38" s="342"/>
      <c r="AR38" s="342"/>
      <c r="AS38" s="342"/>
      <c r="AT38" s="342"/>
      <c r="AU38" s="342"/>
      <c r="AV38" s="342"/>
      <c r="AW38" s="342"/>
      <c r="AX38" s="342"/>
      <c r="AY38" s="342"/>
      <c r="AZ38" s="342"/>
      <c r="BA38" s="342"/>
      <c r="BB38" s="342"/>
      <c r="BC38" s="342"/>
      <c r="BD38" s="342"/>
      <c r="BE38" s="342"/>
      <c r="BF38" s="342"/>
    </row>
    <row r="39" spans="22:58" x14ac:dyDescent="0.25">
      <c r="AA39" s="342"/>
      <c r="AB39" s="342"/>
      <c r="AC39" s="342"/>
      <c r="AD39" s="342"/>
      <c r="AE39" s="342"/>
      <c r="AF39" s="342"/>
      <c r="AG39" s="342"/>
      <c r="AH39" s="342"/>
      <c r="AI39" s="342"/>
      <c r="AJ39" s="342"/>
      <c r="AK39" s="342"/>
      <c r="AL39" s="342"/>
      <c r="AM39" s="342"/>
      <c r="AN39" s="342"/>
      <c r="AO39" s="342"/>
      <c r="AP39" s="342"/>
      <c r="AQ39" s="342"/>
      <c r="AR39" s="342"/>
      <c r="AS39" s="342"/>
      <c r="AT39" s="342"/>
      <c r="AU39" s="342"/>
      <c r="AV39" s="342"/>
      <c r="AW39" s="342"/>
      <c r="AX39" s="342"/>
      <c r="AY39" s="342"/>
      <c r="AZ39" s="342"/>
      <c r="BA39" s="342"/>
      <c r="BB39" s="342"/>
      <c r="BC39" s="342"/>
      <c r="BD39" s="342"/>
      <c r="BE39" s="342"/>
      <c r="BF39" s="342"/>
    </row>
    <row r="40" spans="22:58" x14ac:dyDescent="0.25">
      <c r="AA40" s="342"/>
      <c r="AB40" s="342"/>
      <c r="AC40" s="342"/>
      <c r="AD40" s="342"/>
      <c r="AE40" s="342"/>
      <c r="AF40" s="342"/>
      <c r="AG40" s="342"/>
      <c r="AH40" s="342"/>
      <c r="AI40" s="342"/>
      <c r="AJ40" s="342"/>
      <c r="AK40" s="342"/>
      <c r="AL40" s="342"/>
      <c r="AM40" s="342"/>
      <c r="AN40" s="342"/>
      <c r="AO40" s="342"/>
      <c r="AP40" s="342"/>
      <c r="AQ40" s="342"/>
      <c r="AR40" s="342"/>
      <c r="AS40" s="342"/>
      <c r="AT40" s="342"/>
      <c r="AU40" s="342"/>
      <c r="AV40" s="342"/>
      <c r="AW40" s="342"/>
      <c r="AX40" s="342"/>
      <c r="AY40" s="342"/>
      <c r="AZ40" s="342"/>
      <c r="BA40" s="342"/>
      <c r="BB40" s="342"/>
      <c r="BC40" s="342"/>
      <c r="BD40" s="342"/>
      <c r="BE40" s="342"/>
      <c r="BF40" s="342"/>
    </row>
    <row r="41" spans="22:58" x14ac:dyDescent="0.25">
      <c r="AA41" s="342"/>
      <c r="AB41" s="342"/>
      <c r="AC41" s="342"/>
      <c r="AD41" s="342"/>
      <c r="AE41" s="342"/>
      <c r="AF41" s="342"/>
      <c r="AG41" s="342"/>
      <c r="AH41" s="342"/>
      <c r="AI41" s="342"/>
      <c r="AJ41" s="342"/>
      <c r="AK41" s="342"/>
      <c r="AL41" s="342"/>
      <c r="AM41" s="342"/>
      <c r="AN41" s="342"/>
      <c r="AO41" s="342"/>
      <c r="AP41" s="342"/>
      <c r="AQ41" s="342"/>
      <c r="AR41" s="342"/>
      <c r="AS41" s="342"/>
      <c r="AT41" s="342"/>
      <c r="AU41" s="342"/>
      <c r="AV41" s="342"/>
      <c r="AW41" s="342"/>
      <c r="AX41" s="342"/>
      <c r="AY41" s="342"/>
      <c r="AZ41" s="342"/>
      <c r="BA41" s="342"/>
      <c r="BB41" s="342"/>
      <c r="BC41" s="342"/>
      <c r="BD41" s="342"/>
      <c r="BE41" s="342"/>
      <c r="BF41" s="342"/>
    </row>
    <row r="42" spans="22:58" x14ac:dyDescent="0.25">
      <c r="AA42" s="342"/>
      <c r="AB42" s="342"/>
      <c r="AC42" s="342"/>
      <c r="AD42" s="342"/>
      <c r="AE42" s="342"/>
      <c r="AF42" s="342"/>
      <c r="AG42" s="342"/>
      <c r="AH42" s="342"/>
      <c r="AI42" s="342"/>
      <c r="AJ42" s="342"/>
      <c r="AK42" s="342"/>
      <c r="AL42" s="342"/>
      <c r="AM42" s="342"/>
      <c r="AN42" s="342"/>
      <c r="AO42" s="342"/>
      <c r="AP42" s="342"/>
      <c r="AQ42" s="342"/>
      <c r="AR42" s="342"/>
      <c r="AS42" s="342"/>
      <c r="AT42" s="342"/>
      <c r="AU42" s="342"/>
      <c r="AV42" s="342"/>
      <c r="AW42" s="342"/>
      <c r="AX42" s="342"/>
      <c r="AY42" s="342"/>
      <c r="AZ42" s="342"/>
      <c r="BA42" s="342"/>
      <c r="BB42" s="342"/>
      <c r="BC42" s="342"/>
      <c r="BD42" s="342"/>
      <c r="BE42" s="342"/>
      <c r="BF42" s="342"/>
    </row>
    <row r="43" spans="22:58" x14ac:dyDescent="0.25">
      <c r="AA43" s="342"/>
      <c r="AB43" s="342"/>
      <c r="AC43" s="342"/>
      <c r="AD43" s="342"/>
      <c r="AE43" s="342"/>
      <c r="AF43" s="342"/>
      <c r="AG43" s="342"/>
      <c r="AH43" s="342"/>
      <c r="AI43" s="342"/>
      <c r="AJ43" s="342"/>
      <c r="AK43" s="342"/>
      <c r="AL43" s="342"/>
      <c r="AM43" s="342"/>
      <c r="AN43" s="342"/>
      <c r="AO43" s="342"/>
      <c r="AP43" s="342"/>
      <c r="AQ43" s="342"/>
      <c r="AR43" s="342"/>
      <c r="AS43" s="342"/>
      <c r="AT43" s="342"/>
      <c r="AU43" s="342"/>
      <c r="AV43" s="342"/>
      <c r="AW43" s="342"/>
      <c r="AX43" s="342"/>
      <c r="AY43" s="342"/>
      <c r="AZ43" s="342"/>
      <c r="BA43" s="342"/>
      <c r="BB43" s="342"/>
      <c r="BC43" s="342"/>
      <c r="BD43" s="342"/>
      <c r="BE43" s="342"/>
      <c r="BF43" s="342"/>
    </row>
  </sheetData>
  <sortState ref="AB27:AC37">
    <sortCondition descending="1" ref="AC27:AC37"/>
  </sortState>
  <mergeCells count="7">
    <mergeCell ref="A26:M26"/>
    <mergeCell ref="Z6:AK6"/>
    <mergeCell ref="AL6:AW6"/>
    <mergeCell ref="AX6:BG6"/>
    <mergeCell ref="A6:A7"/>
    <mergeCell ref="B6:M6"/>
    <mergeCell ref="N6:Y6"/>
  </mergeCells>
  <phoneticPr fontId="19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8"/>
  <sheetViews>
    <sheetView showGridLines="0" zoomScale="85" zoomScaleNormal="85" workbookViewId="0">
      <pane xSplit="1" ySplit="7" topLeftCell="V8" activePane="bottomRight" state="frozen"/>
      <selection activeCell="E38" sqref="E38"/>
      <selection pane="topRight" activeCell="E38" sqref="E38"/>
      <selection pane="bottomLeft" activeCell="E38" sqref="E38"/>
      <selection pane="bottomRight" activeCell="X22" sqref="X22"/>
    </sheetView>
  </sheetViews>
  <sheetFormatPr baseColWidth="10" defaultRowHeight="15" x14ac:dyDescent="0.25"/>
  <cols>
    <col min="1" max="1" width="44.7109375" customWidth="1"/>
    <col min="4" max="6" width="11.42578125" style="349"/>
    <col min="7" max="8" width="6.85546875" style="349" bestFit="1" customWidth="1"/>
    <col min="9" max="9" width="7.85546875" style="349" bestFit="1" customWidth="1"/>
    <col min="10" max="10" width="9.140625" style="349" bestFit="1" customWidth="1"/>
    <col min="11" max="12" width="10" style="349" bestFit="1" customWidth="1"/>
    <col min="13" max="13" width="12.28515625" style="349" customWidth="1"/>
    <col min="14" max="14" width="10.42578125" style="349" bestFit="1" customWidth="1"/>
    <col min="15" max="15" width="13" style="349" bestFit="1" customWidth="1"/>
    <col min="16" max="16" width="10.42578125" style="349" bestFit="1" customWidth="1"/>
    <col min="17" max="19" width="10.28515625" style="349" bestFit="1" customWidth="1"/>
    <col min="20" max="21" width="10" style="349" bestFit="1" customWidth="1"/>
    <col min="22" max="22" width="11.28515625" style="349" bestFit="1" customWidth="1"/>
    <col min="23" max="32" width="11.28515625" style="349" customWidth="1"/>
    <col min="33" max="33" width="11.28515625" style="580" customWidth="1"/>
    <col min="34" max="34" width="11.28515625" style="588" customWidth="1"/>
    <col min="35" max="35" width="13" customWidth="1"/>
    <col min="36" max="36" width="11.85546875" bestFit="1" customWidth="1"/>
  </cols>
  <sheetData>
    <row r="1" spans="1:36" x14ac:dyDescent="0.25">
      <c r="A1" s="36" t="s">
        <v>198</v>
      </c>
    </row>
    <row r="2" spans="1:36" x14ac:dyDescent="0.25">
      <c r="A2" s="36"/>
    </row>
    <row r="3" spans="1:36" x14ac:dyDescent="0.25">
      <c r="A3" s="17" t="s">
        <v>25</v>
      </c>
    </row>
    <row r="4" spans="1:36" x14ac:dyDescent="0.25">
      <c r="A4" s="62" t="s">
        <v>243</v>
      </c>
    </row>
    <row r="5" spans="1:36" x14ac:dyDescent="0.25">
      <c r="A5" s="63" t="s">
        <v>211</v>
      </c>
    </row>
    <row r="6" spans="1:36" x14ac:dyDescent="0.25">
      <c r="A6" s="600" t="s">
        <v>200</v>
      </c>
      <c r="B6" s="608">
        <v>2018</v>
      </c>
      <c r="C6" s="608"/>
      <c r="D6" s="608"/>
      <c r="E6" s="608"/>
      <c r="F6" s="608"/>
      <c r="G6" s="608"/>
      <c r="H6" s="608"/>
      <c r="I6" s="608"/>
      <c r="J6" s="608"/>
      <c r="K6" s="608"/>
      <c r="L6" s="608"/>
      <c r="M6" s="605"/>
      <c r="N6" s="605">
        <v>2019</v>
      </c>
      <c r="O6" s="606"/>
      <c r="P6" s="606"/>
      <c r="Q6" s="606"/>
      <c r="R6" s="606"/>
      <c r="S6" s="606"/>
      <c r="T6" s="606"/>
      <c r="U6" s="606"/>
      <c r="V6" s="606"/>
      <c r="W6" s="606"/>
      <c r="X6" s="606"/>
      <c r="Y6" s="606"/>
      <c r="Z6" s="600">
        <v>2020</v>
      </c>
      <c r="AA6" s="601"/>
      <c r="AB6" s="601"/>
      <c r="AC6" s="601"/>
      <c r="AD6" s="601"/>
      <c r="AE6" s="601"/>
      <c r="AF6" s="601"/>
      <c r="AG6" s="601"/>
      <c r="AH6" s="601"/>
      <c r="AI6" s="646"/>
    </row>
    <row r="7" spans="1:36" ht="25.5" x14ac:dyDescent="0.25">
      <c r="A7" s="602"/>
      <c r="B7" s="462" t="s">
        <v>1</v>
      </c>
      <c r="C7" s="462" t="s">
        <v>2</v>
      </c>
      <c r="D7" s="462" t="s">
        <v>3</v>
      </c>
      <c r="E7" s="462" t="s">
        <v>4</v>
      </c>
      <c r="F7" s="462" t="s">
        <v>5</v>
      </c>
      <c r="G7" s="462" t="s">
        <v>6</v>
      </c>
      <c r="H7" s="462" t="s">
        <v>7</v>
      </c>
      <c r="I7" s="462" t="s">
        <v>8</v>
      </c>
      <c r="J7" s="462" t="s">
        <v>9</v>
      </c>
      <c r="K7" s="462" t="s">
        <v>10</v>
      </c>
      <c r="L7" s="462" t="s">
        <v>11</v>
      </c>
      <c r="M7" s="463" t="s">
        <v>12</v>
      </c>
      <c r="N7" s="462" t="s">
        <v>1</v>
      </c>
      <c r="O7" s="462" t="s">
        <v>2</v>
      </c>
      <c r="P7" s="462" t="s">
        <v>3</v>
      </c>
      <c r="Q7" s="462" t="s">
        <v>4</v>
      </c>
      <c r="R7" s="497" t="s">
        <v>5</v>
      </c>
      <c r="S7" s="502" t="s">
        <v>6</v>
      </c>
      <c r="T7" s="503" t="s">
        <v>7</v>
      </c>
      <c r="U7" s="505" t="s">
        <v>8</v>
      </c>
      <c r="V7" s="510" t="s">
        <v>9</v>
      </c>
      <c r="W7" s="515" t="s">
        <v>10</v>
      </c>
      <c r="X7" s="532" t="s">
        <v>11</v>
      </c>
      <c r="Y7" s="542" t="s">
        <v>12</v>
      </c>
      <c r="Z7" s="595" t="s">
        <v>1</v>
      </c>
      <c r="AA7" s="595" t="s">
        <v>2</v>
      </c>
      <c r="AB7" s="595" t="s">
        <v>3</v>
      </c>
      <c r="AC7" s="595" t="s">
        <v>4</v>
      </c>
      <c r="AD7" s="595" t="s">
        <v>5</v>
      </c>
      <c r="AE7" s="595" t="s">
        <v>6</v>
      </c>
      <c r="AF7" s="595" t="s">
        <v>7</v>
      </c>
      <c r="AG7" s="595" t="s">
        <v>8</v>
      </c>
      <c r="AH7" s="595" t="s">
        <v>9</v>
      </c>
      <c r="AI7" s="595" t="s">
        <v>276</v>
      </c>
    </row>
    <row r="8" spans="1:36" x14ac:dyDescent="0.25">
      <c r="A8" s="225" t="s">
        <v>13</v>
      </c>
      <c r="B8" s="222">
        <f t="shared" ref="B8:T8" si="0">SUM(B9:B20)</f>
        <v>7850.56</v>
      </c>
      <c r="C8" s="39">
        <f t="shared" si="0"/>
        <v>9694.06</v>
      </c>
      <c r="D8" s="39">
        <f t="shared" si="0"/>
        <v>16479</v>
      </c>
      <c r="E8" s="39">
        <f t="shared" si="0"/>
        <v>13643.779999999999</v>
      </c>
      <c r="F8" s="39">
        <f t="shared" si="0"/>
        <v>12257.090000000002</v>
      </c>
      <c r="G8" s="39">
        <f t="shared" si="0"/>
        <v>6082.2099999999991</v>
      </c>
      <c r="H8" s="39">
        <f t="shared" si="0"/>
        <v>4646.0900000000011</v>
      </c>
      <c r="I8" s="39">
        <f t="shared" si="0"/>
        <v>11593.080000000002</v>
      </c>
      <c r="J8" s="39">
        <f t="shared" si="0"/>
        <v>7428.4499999999989</v>
      </c>
      <c r="K8" s="39">
        <f t="shared" si="0"/>
        <v>15763.85</v>
      </c>
      <c r="L8" s="39">
        <f t="shared" si="0"/>
        <v>16233.710000000001</v>
      </c>
      <c r="M8" s="39">
        <f t="shared" si="0"/>
        <v>10147.41</v>
      </c>
      <c r="N8" s="222">
        <f t="shared" si="0"/>
        <v>14744.389999999998</v>
      </c>
      <c r="O8" s="39">
        <f t="shared" si="0"/>
        <v>21014.63</v>
      </c>
      <c r="P8" s="39">
        <f t="shared" si="0"/>
        <v>21443.739999999998</v>
      </c>
      <c r="Q8" s="39">
        <f t="shared" si="0"/>
        <v>11612.31</v>
      </c>
      <c r="R8" s="39">
        <f t="shared" si="0"/>
        <v>11248.529999999995</v>
      </c>
      <c r="S8" s="39">
        <f t="shared" si="0"/>
        <v>14216.330000000002</v>
      </c>
      <c r="T8" s="39">
        <f t="shared" si="0"/>
        <v>12236.529999999999</v>
      </c>
      <c r="U8" s="39">
        <f>SUM(U9:U20)</f>
        <v>12834.599999999999</v>
      </c>
      <c r="V8" s="39">
        <f>SUM(V9:V20)</f>
        <v>6081.3799999999983</v>
      </c>
      <c r="W8" s="39">
        <f>SUM(W9:W20)</f>
        <v>12733.14</v>
      </c>
      <c r="X8" s="39">
        <f>SUM(X9:X20)</f>
        <v>13515.33</v>
      </c>
      <c r="Y8" s="39">
        <f>SUM(Y9:Y20)</f>
        <v>10161.91</v>
      </c>
      <c r="Z8" s="222">
        <f>+SUM(Z9:Z20)</f>
        <v>10649.140000000001</v>
      </c>
      <c r="AA8" s="39">
        <f>+SUM(AA9:AA20)</f>
        <v>21763.21</v>
      </c>
      <c r="AB8" s="39">
        <f>+SUM(AB9:AB20)</f>
        <v>9422.9499999999989</v>
      </c>
      <c r="AC8" s="39">
        <f>+SUM(AC9:AC20)</f>
        <v>5181.3</v>
      </c>
      <c r="AD8" s="39">
        <f>+SUM(AD9:AD20)</f>
        <v>5104.7900000000009</v>
      </c>
      <c r="AE8" s="39">
        <v>9619.0499999999993</v>
      </c>
      <c r="AF8" s="39">
        <v>9632.7100000000009</v>
      </c>
      <c r="AG8" s="39">
        <v>9558.1200000000008</v>
      </c>
      <c r="AH8" s="39">
        <v>13794.090000000002</v>
      </c>
      <c r="AI8" s="218">
        <f>+IFERROR((AH8/V8-1)*100,"-")</f>
        <v>126.82499695792741</v>
      </c>
    </row>
    <row r="9" spans="1:36" x14ac:dyDescent="0.25">
      <c r="A9" s="59" t="s">
        <v>27</v>
      </c>
      <c r="B9" s="223">
        <v>47.4</v>
      </c>
      <c r="C9" s="50">
        <v>0.55000000000000004</v>
      </c>
      <c r="D9" s="50">
        <v>1.32</v>
      </c>
      <c r="E9" s="50">
        <v>0</v>
      </c>
      <c r="F9" s="50">
        <v>0</v>
      </c>
      <c r="G9" s="50">
        <v>0</v>
      </c>
      <c r="H9" s="50">
        <v>0</v>
      </c>
      <c r="I9" s="50">
        <v>0</v>
      </c>
      <c r="J9" s="50">
        <v>0</v>
      </c>
      <c r="K9" s="50">
        <v>0</v>
      </c>
      <c r="L9" s="50">
        <v>0</v>
      </c>
      <c r="M9" s="50">
        <v>0</v>
      </c>
      <c r="N9" s="223">
        <v>50.15</v>
      </c>
      <c r="O9" s="50">
        <v>24.5</v>
      </c>
      <c r="P9" s="50">
        <v>0</v>
      </c>
      <c r="Q9" s="50">
        <v>0</v>
      </c>
      <c r="R9" s="50">
        <v>0</v>
      </c>
      <c r="S9" s="50">
        <v>0</v>
      </c>
      <c r="T9" s="50">
        <v>22.73</v>
      </c>
      <c r="U9" s="50">
        <v>13.48</v>
      </c>
      <c r="V9" s="50">
        <v>11.9</v>
      </c>
      <c r="W9" s="50">
        <v>0</v>
      </c>
      <c r="X9" s="50">
        <v>0</v>
      </c>
      <c r="Y9" s="50">
        <v>0</v>
      </c>
      <c r="Z9" s="223">
        <v>27.55</v>
      </c>
      <c r="AA9" s="50">
        <v>4.16</v>
      </c>
      <c r="AB9" s="50">
        <v>1.44</v>
      </c>
      <c r="AC9" s="50">
        <v>0</v>
      </c>
      <c r="AD9" s="50">
        <v>0</v>
      </c>
      <c r="AE9" s="50">
        <v>0</v>
      </c>
      <c r="AF9" s="50">
        <v>0</v>
      </c>
      <c r="AG9" s="50">
        <v>0</v>
      </c>
      <c r="AH9" s="50">
        <v>22</v>
      </c>
      <c r="AI9" s="219">
        <f t="shared" ref="AI9:AI20" si="1">+IFERROR((AH9/V9-1)*100,"-")</f>
        <v>84.873949579831915</v>
      </c>
      <c r="AJ9" s="568"/>
    </row>
    <row r="10" spans="1:36" s="308" customFormat="1" x14ac:dyDescent="0.25">
      <c r="A10" s="517" t="s">
        <v>21</v>
      </c>
      <c r="B10" s="521">
        <v>4570.99</v>
      </c>
      <c r="C10" s="305">
        <v>5798.81</v>
      </c>
      <c r="D10" s="305">
        <v>7159.93</v>
      </c>
      <c r="E10" s="305">
        <v>4616.42</v>
      </c>
      <c r="F10" s="305">
        <v>6135.29</v>
      </c>
      <c r="G10" s="305">
        <v>2414.62</v>
      </c>
      <c r="H10" s="305">
        <v>1574.39</v>
      </c>
      <c r="I10" s="305">
        <v>3379.94</v>
      </c>
      <c r="J10" s="305">
        <v>4989.78</v>
      </c>
      <c r="K10" s="305">
        <v>7014.69</v>
      </c>
      <c r="L10" s="305">
        <v>8388.86</v>
      </c>
      <c r="M10" s="305">
        <v>3698.69</v>
      </c>
      <c r="N10" s="521">
        <v>7001.68</v>
      </c>
      <c r="O10" s="305">
        <v>4196.8999999999996</v>
      </c>
      <c r="P10" s="305">
        <v>6902.45</v>
      </c>
      <c r="Q10" s="305">
        <v>4182.66</v>
      </c>
      <c r="R10" s="305">
        <v>4611.24</v>
      </c>
      <c r="S10" s="305">
        <v>9085.35</v>
      </c>
      <c r="T10" s="305">
        <v>5168.8900000000003</v>
      </c>
      <c r="U10" s="305">
        <v>5644.06</v>
      </c>
      <c r="V10" s="305">
        <v>2115.9899999999998</v>
      </c>
      <c r="W10" s="305">
        <v>3707.48</v>
      </c>
      <c r="X10" s="305">
        <v>7254.15</v>
      </c>
      <c r="Y10" s="305">
        <v>1183.05</v>
      </c>
      <c r="Z10" s="521">
        <v>0</v>
      </c>
      <c r="AA10" s="305">
        <v>0.6</v>
      </c>
      <c r="AB10" s="305">
        <v>375.99</v>
      </c>
      <c r="AC10" s="305">
        <v>845.46</v>
      </c>
      <c r="AD10" s="305">
        <v>2593.7600000000002</v>
      </c>
      <c r="AE10" s="305">
        <v>4568.99</v>
      </c>
      <c r="AF10" s="305">
        <v>4334.71</v>
      </c>
      <c r="AG10" s="305">
        <v>3845.06</v>
      </c>
      <c r="AH10" s="305">
        <v>5253.06</v>
      </c>
      <c r="AI10" s="522">
        <f t="shared" si="1"/>
        <v>148.25542653793264</v>
      </c>
      <c r="AJ10" s="569"/>
    </row>
    <row r="11" spans="1:36" s="308" customFormat="1" x14ac:dyDescent="0.25">
      <c r="A11" s="517" t="s">
        <v>29</v>
      </c>
      <c r="B11" s="521">
        <v>1369.51</v>
      </c>
      <c r="C11" s="305">
        <v>1316.63</v>
      </c>
      <c r="D11" s="305">
        <v>1493.05</v>
      </c>
      <c r="E11" s="305">
        <v>1326.35</v>
      </c>
      <c r="F11" s="305">
        <v>1512.35</v>
      </c>
      <c r="G11" s="305">
        <v>1053.17</v>
      </c>
      <c r="H11" s="305">
        <v>1402.57</v>
      </c>
      <c r="I11" s="305">
        <v>1557.59</v>
      </c>
      <c r="J11" s="305">
        <v>306.77999999999997</v>
      </c>
      <c r="K11" s="305">
        <v>1248.25</v>
      </c>
      <c r="L11" s="305">
        <v>2301.4299999999998</v>
      </c>
      <c r="M11" s="305">
        <v>1468.19</v>
      </c>
      <c r="N11" s="521">
        <v>1714.79</v>
      </c>
      <c r="O11" s="305">
        <v>1205.1099999999999</v>
      </c>
      <c r="P11" s="305">
        <v>1878.48</v>
      </c>
      <c r="Q11" s="305">
        <v>1828.51</v>
      </c>
      <c r="R11" s="305">
        <v>2106.9699999999998</v>
      </c>
      <c r="S11" s="305">
        <v>1750.03</v>
      </c>
      <c r="T11" s="305">
        <v>1669.41</v>
      </c>
      <c r="U11" s="305">
        <v>1966.8</v>
      </c>
      <c r="V11" s="305">
        <v>1885.34</v>
      </c>
      <c r="W11" s="305">
        <v>2791.87</v>
      </c>
      <c r="X11" s="305">
        <v>2075.15</v>
      </c>
      <c r="Y11" s="305">
        <v>1175.42</v>
      </c>
      <c r="Z11" s="521">
        <v>314.89</v>
      </c>
      <c r="AA11" s="305">
        <v>1099.42</v>
      </c>
      <c r="AB11" s="305">
        <v>129.97</v>
      </c>
      <c r="AC11" s="305">
        <v>497.57</v>
      </c>
      <c r="AD11" s="305">
        <v>2.2799999999999998</v>
      </c>
      <c r="AE11" s="305">
        <v>941.58</v>
      </c>
      <c r="AF11" s="305">
        <v>204.47</v>
      </c>
      <c r="AG11" s="305">
        <v>28.58</v>
      </c>
      <c r="AH11" s="305">
        <v>88.42</v>
      </c>
      <c r="AI11" s="522">
        <f t="shared" si="1"/>
        <v>-95.310129737872217</v>
      </c>
      <c r="AJ11" s="569"/>
    </row>
    <row r="12" spans="1:36" s="308" customFormat="1" x14ac:dyDescent="0.25">
      <c r="A12" s="517" t="s">
        <v>30</v>
      </c>
      <c r="B12" s="353">
        <v>161.06</v>
      </c>
      <c r="C12" s="304">
        <v>253.07</v>
      </c>
      <c r="D12" s="304">
        <v>467.8</v>
      </c>
      <c r="E12" s="304">
        <v>497.15</v>
      </c>
      <c r="F12" s="304">
        <v>148.13999999999999</v>
      </c>
      <c r="G12" s="304">
        <v>328.06</v>
      </c>
      <c r="H12" s="304">
        <v>260.26</v>
      </c>
      <c r="I12" s="304">
        <v>447.8</v>
      </c>
      <c r="J12" s="304">
        <v>453.88</v>
      </c>
      <c r="K12" s="304">
        <v>435.4</v>
      </c>
      <c r="L12" s="304">
        <v>518.51</v>
      </c>
      <c r="M12" s="304">
        <v>484.5</v>
      </c>
      <c r="N12" s="353">
        <v>578.71</v>
      </c>
      <c r="O12" s="304">
        <v>408.94</v>
      </c>
      <c r="P12" s="304">
        <v>1270.19</v>
      </c>
      <c r="Q12" s="304">
        <v>790.75</v>
      </c>
      <c r="R12" s="304">
        <v>684.2</v>
      </c>
      <c r="S12" s="304">
        <v>819.26</v>
      </c>
      <c r="T12" s="304">
        <v>532.36</v>
      </c>
      <c r="U12" s="304">
        <v>675.46</v>
      </c>
      <c r="V12" s="304">
        <v>855.5</v>
      </c>
      <c r="W12" s="304">
        <v>650.02</v>
      </c>
      <c r="X12" s="304">
        <v>728.76</v>
      </c>
      <c r="Y12" s="304">
        <v>922.26</v>
      </c>
      <c r="Z12" s="353">
        <v>1414.99</v>
      </c>
      <c r="AA12" s="304">
        <v>1090.27</v>
      </c>
      <c r="AB12" s="304">
        <v>1177.43</v>
      </c>
      <c r="AC12" s="304">
        <v>1623</v>
      </c>
      <c r="AD12" s="304">
        <v>848.33</v>
      </c>
      <c r="AE12" s="304">
        <v>2015.69</v>
      </c>
      <c r="AF12" s="304">
        <v>2124.0100000000002</v>
      </c>
      <c r="AG12" s="304">
        <v>2065.87</v>
      </c>
      <c r="AH12" s="304">
        <v>1818.08</v>
      </c>
      <c r="AI12" s="523">
        <f t="shared" si="1"/>
        <v>112.51665692577437</v>
      </c>
      <c r="AJ12" s="570"/>
    </row>
    <row r="13" spans="1:36" s="308" customFormat="1" x14ac:dyDescent="0.25">
      <c r="A13" s="517" t="s">
        <v>31</v>
      </c>
      <c r="B13" s="521">
        <v>330.89</v>
      </c>
      <c r="C13" s="305">
        <v>670.51</v>
      </c>
      <c r="D13" s="305">
        <v>955.27</v>
      </c>
      <c r="E13" s="305">
        <v>211.96</v>
      </c>
      <c r="F13" s="305">
        <v>195.77</v>
      </c>
      <c r="G13" s="305">
        <v>181.06</v>
      </c>
      <c r="H13" s="305">
        <v>143.05000000000001</v>
      </c>
      <c r="I13" s="305">
        <v>233.4</v>
      </c>
      <c r="J13" s="305">
        <v>42.24</v>
      </c>
      <c r="K13" s="305">
        <v>123.37</v>
      </c>
      <c r="L13" s="305">
        <v>888.79</v>
      </c>
      <c r="M13" s="305">
        <v>634.66</v>
      </c>
      <c r="N13" s="521">
        <v>349.15</v>
      </c>
      <c r="O13" s="305">
        <v>661.34</v>
      </c>
      <c r="P13" s="305">
        <v>1195.68</v>
      </c>
      <c r="Q13" s="305">
        <v>2380.98</v>
      </c>
      <c r="R13" s="305">
        <v>1229.83</v>
      </c>
      <c r="S13" s="305">
        <v>80.069999999999993</v>
      </c>
      <c r="T13" s="305">
        <v>172.83</v>
      </c>
      <c r="U13" s="305">
        <v>129.51</v>
      </c>
      <c r="V13" s="305">
        <v>119.29</v>
      </c>
      <c r="W13" s="305">
        <v>39.39</v>
      </c>
      <c r="X13" s="305">
        <v>1895.24</v>
      </c>
      <c r="Y13" s="305">
        <v>5386.39</v>
      </c>
      <c r="Z13" s="521">
        <v>4092.28</v>
      </c>
      <c r="AA13" s="305">
        <v>1464.65</v>
      </c>
      <c r="AB13" s="305">
        <v>3152.89</v>
      </c>
      <c r="AC13" s="305">
        <v>264.43</v>
      </c>
      <c r="AD13" s="305">
        <v>331.25</v>
      </c>
      <c r="AE13" s="305">
        <v>30.15</v>
      </c>
      <c r="AF13" s="305">
        <v>113.63</v>
      </c>
      <c r="AG13" s="305">
        <v>6.99</v>
      </c>
      <c r="AH13" s="305">
        <v>517.23</v>
      </c>
      <c r="AI13" s="522">
        <f t="shared" si="1"/>
        <v>333.5904099253919</v>
      </c>
      <c r="AJ13" s="569"/>
    </row>
    <row r="14" spans="1:36" s="308" customFormat="1" x14ac:dyDescent="0.25">
      <c r="A14" s="517" t="s">
        <v>32</v>
      </c>
      <c r="B14" s="521">
        <v>906.54</v>
      </c>
      <c r="C14" s="305">
        <v>669.46</v>
      </c>
      <c r="D14" s="305">
        <v>5551.52</v>
      </c>
      <c r="E14" s="305">
        <v>5466.15</v>
      </c>
      <c r="F14" s="305">
        <v>2772.57</v>
      </c>
      <c r="G14" s="305">
        <v>1097.8599999999999</v>
      </c>
      <c r="H14" s="305">
        <v>700.86</v>
      </c>
      <c r="I14" s="305">
        <v>387.82</v>
      </c>
      <c r="J14" s="305">
        <v>816.68</v>
      </c>
      <c r="K14" s="305">
        <v>808.93</v>
      </c>
      <c r="L14" s="305">
        <v>1975.15</v>
      </c>
      <c r="M14" s="305">
        <v>2054.4699999999998</v>
      </c>
      <c r="N14" s="521">
        <v>1013.85</v>
      </c>
      <c r="O14" s="305">
        <v>7371.89</v>
      </c>
      <c r="P14" s="305">
        <v>7955.94</v>
      </c>
      <c r="Q14" s="305">
        <v>591.12</v>
      </c>
      <c r="R14" s="305">
        <v>659.21</v>
      </c>
      <c r="S14" s="305">
        <v>684.39</v>
      </c>
      <c r="T14" s="305">
        <v>853.18</v>
      </c>
      <c r="U14" s="305">
        <v>717.72</v>
      </c>
      <c r="V14" s="305">
        <v>303.24</v>
      </c>
      <c r="W14" s="305">
        <v>354.53</v>
      </c>
      <c r="X14" s="305">
        <v>254.34</v>
      </c>
      <c r="Y14" s="305">
        <v>437.26</v>
      </c>
      <c r="Z14" s="521">
        <v>1925.51</v>
      </c>
      <c r="AA14" s="305">
        <v>6630.05</v>
      </c>
      <c r="AB14" s="305">
        <v>1183.22</v>
      </c>
      <c r="AC14" s="305">
        <v>1842.41</v>
      </c>
      <c r="AD14" s="305">
        <v>792.33</v>
      </c>
      <c r="AE14" s="305">
        <v>820.47</v>
      </c>
      <c r="AF14" s="305">
        <v>1063.32</v>
      </c>
      <c r="AG14" s="305">
        <v>1067.92</v>
      </c>
      <c r="AH14" s="305">
        <v>2363.9499999999998</v>
      </c>
      <c r="AI14" s="522">
        <f t="shared" si="1"/>
        <v>679.56404168315521</v>
      </c>
      <c r="AJ14" s="569"/>
    </row>
    <row r="15" spans="1:36" s="308" customFormat="1" x14ac:dyDescent="0.25">
      <c r="A15" s="517" t="s">
        <v>264</v>
      </c>
      <c r="B15" s="304">
        <v>0</v>
      </c>
      <c r="C15" s="304">
        <v>0</v>
      </c>
      <c r="D15" s="304">
        <v>0</v>
      </c>
      <c r="E15" s="304">
        <v>0</v>
      </c>
      <c r="F15" s="304">
        <v>0</v>
      </c>
      <c r="G15" s="304">
        <v>0</v>
      </c>
      <c r="H15" s="304">
        <v>0</v>
      </c>
      <c r="I15" s="304">
        <v>0</v>
      </c>
      <c r="J15" s="304">
        <v>0</v>
      </c>
      <c r="K15" s="304">
        <v>0</v>
      </c>
      <c r="L15" s="304">
        <v>0</v>
      </c>
      <c r="M15" s="304">
        <v>0</v>
      </c>
      <c r="N15" s="353">
        <v>0</v>
      </c>
      <c r="O15" s="304">
        <v>2</v>
      </c>
      <c r="P15" s="304">
        <v>0</v>
      </c>
      <c r="Q15" s="304">
        <v>0</v>
      </c>
      <c r="R15" s="304">
        <v>0</v>
      </c>
      <c r="S15" s="304">
        <v>0</v>
      </c>
      <c r="T15" s="304">
        <v>0</v>
      </c>
      <c r="U15" s="304">
        <v>0</v>
      </c>
      <c r="V15" s="304">
        <v>0</v>
      </c>
      <c r="W15" s="304">
        <v>0</v>
      </c>
      <c r="X15" s="304">
        <v>0</v>
      </c>
      <c r="Y15" s="304">
        <v>0</v>
      </c>
      <c r="Z15" s="353">
        <v>0</v>
      </c>
      <c r="AA15" s="304">
        <v>0</v>
      </c>
      <c r="AB15" s="304">
        <v>0</v>
      </c>
      <c r="AC15" s="304">
        <v>0</v>
      </c>
      <c r="AD15" s="304">
        <v>0</v>
      </c>
      <c r="AE15" s="304">
        <v>0</v>
      </c>
      <c r="AF15" s="304">
        <v>0</v>
      </c>
      <c r="AG15" s="304">
        <v>0</v>
      </c>
      <c r="AH15" s="304">
        <v>0</v>
      </c>
      <c r="AI15" s="523" t="str">
        <f t="shared" si="1"/>
        <v>-</v>
      </c>
      <c r="AJ15" s="570"/>
    </row>
    <row r="16" spans="1:36" s="308" customFormat="1" x14ac:dyDescent="0.25">
      <c r="A16" s="517" t="s">
        <v>34</v>
      </c>
      <c r="B16" s="521">
        <v>5.53</v>
      </c>
      <c r="C16" s="305">
        <v>0</v>
      </c>
      <c r="D16" s="305">
        <v>133.94999999999999</v>
      </c>
      <c r="E16" s="305">
        <v>75.599999999999994</v>
      </c>
      <c r="F16" s="305">
        <v>499.21</v>
      </c>
      <c r="G16" s="305">
        <v>204.21</v>
      </c>
      <c r="H16" s="305">
        <v>5.24</v>
      </c>
      <c r="I16" s="305">
        <v>4762.1099999999997</v>
      </c>
      <c r="J16" s="305">
        <v>199.15</v>
      </c>
      <c r="K16" s="305">
        <v>6076.45</v>
      </c>
      <c r="L16" s="305">
        <v>2113.67</v>
      </c>
      <c r="M16" s="305">
        <v>1320.48</v>
      </c>
      <c r="N16" s="521">
        <v>3865.64</v>
      </c>
      <c r="O16" s="305">
        <v>7056.72</v>
      </c>
      <c r="P16" s="305">
        <v>2179.33</v>
      </c>
      <c r="Q16" s="305">
        <v>1170.6500000000001</v>
      </c>
      <c r="R16" s="305">
        <v>1646.22</v>
      </c>
      <c r="S16" s="305">
        <v>1204.78</v>
      </c>
      <c r="T16" s="305">
        <v>3088.14</v>
      </c>
      <c r="U16" s="305">
        <v>3210.25</v>
      </c>
      <c r="V16" s="305">
        <v>568</v>
      </c>
      <c r="W16" s="305">
        <v>4625.99</v>
      </c>
      <c r="X16" s="305">
        <v>600.83000000000004</v>
      </c>
      <c r="Y16" s="305">
        <v>206.33</v>
      </c>
      <c r="Z16" s="521">
        <v>2809.59</v>
      </c>
      <c r="AA16" s="305">
        <v>10111.200000000001</v>
      </c>
      <c r="AB16" s="305">
        <v>3113.28</v>
      </c>
      <c r="AC16" s="305">
        <v>0</v>
      </c>
      <c r="AD16" s="305">
        <v>20.63</v>
      </c>
      <c r="AE16" s="305">
        <v>68.650000000000006</v>
      </c>
      <c r="AF16" s="305">
        <v>298.31</v>
      </c>
      <c r="AG16" s="305">
        <v>1086.3</v>
      </c>
      <c r="AH16" s="305">
        <v>1968.3</v>
      </c>
      <c r="AI16" s="522">
        <f t="shared" si="1"/>
        <v>246.53169014084506</v>
      </c>
      <c r="AJ16" s="569"/>
    </row>
    <row r="17" spans="1:36" s="308" customFormat="1" x14ac:dyDescent="0.25">
      <c r="A17" s="517" t="s">
        <v>35</v>
      </c>
      <c r="B17" s="521">
        <v>8.67</v>
      </c>
      <c r="C17" s="305">
        <v>112.22</v>
      </c>
      <c r="D17" s="305">
        <v>22.52</v>
      </c>
      <c r="E17" s="305">
        <v>97.61</v>
      </c>
      <c r="F17" s="305">
        <v>267.98</v>
      </c>
      <c r="G17" s="305">
        <v>113.04</v>
      </c>
      <c r="H17" s="305">
        <v>288.36</v>
      </c>
      <c r="I17" s="305">
        <v>235.37</v>
      </c>
      <c r="J17" s="305">
        <v>123.37</v>
      </c>
      <c r="K17" s="305">
        <v>27.92</v>
      </c>
      <c r="L17" s="305">
        <v>12.93</v>
      </c>
      <c r="M17" s="305">
        <v>0</v>
      </c>
      <c r="N17" s="521">
        <v>37.83</v>
      </c>
      <c r="O17" s="305">
        <v>2.57</v>
      </c>
      <c r="P17" s="305">
        <v>8.23</v>
      </c>
      <c r="Q17" s="305">
        <v>49.96</v>
      </c>
      <c r="R17" s="305">
        <v>30.96</v>
      </c>
      <c r="S17" s="305">
        <v>34.909999999999997</v>
      </c>
      <c r="T17" s="305">
        <v>173.32</v>
      </c>
      <c r="U17" s="305">
        <v>129.15</v>
      </c>
      <c r="V17" s="305">
        <v>160.53</v>
      </c>
      <c r="W17" s="305">
        <v>37.1</v>
      </c>
      <c r="X17" s="305">
        <v>20.59</v>
      </c>
      <c r="Y17" s="305">
        <v>91.99</v>
      </c>
      <c r="Z17" s="521">
        <v>11.49</v>
      </c>
      <c r="AA17" s="305">
        <v>221.57</v>
      </c>
      <c r="AB17" s="305">
        <v>90.33</v>
      </c>
      <c r="AC17" s="305">
        <v>4.33</v>
      </c>
      <c r="AD17" s="305">
        <v>61.09</v>
      </c>
      <c r="AE17" s="305">
        <v>564.19000000000005</v>
      </c>
      <c r="AF17" s="305">
        <v>497.76</v>
      </c>
      <c r="AG17" s="305">
        <v>305.55</v>
      </c>
      <c r="AH17" s="305">
        <v>391.28</v>
      </c>
      <c r="AI17" s="522">
        <f t="shared" si="1"/>
        <v>143.7426026287921</v>
      </c>
      <c r="AJ17" s="569"/>
    </row>
    <row r="18" spans="1:36" s="308" customFormat="1" x14ac:dyDescent="0.25">
      <c r="A18" s="517" t="s">
        <v>36</v>
      </c>
      <c r="B18" s="521">
        <v>10.34</v>
      </c>
      <c r="C18" s="305">
        <v>112</v>
      </c>
      <c r="D18" s="305">
        <v>193.99</v>
      </c>
      <c r="E18" s="305">
        <v>165.07</v>
      </c>
      <c r="F18" s="305">
        <v>99.79</v>
      </c>
      <c r="G18" s="305">
        <v>83.16</v>
      </c>
      <c r="H18" s="305">
        <v>26.51</v>
      </c>
      <c r="I18" s="305">
        <v>8.3699999999999992</v>
      </c>
      <c r="J18" s="305">
        <v>43</v>
      </c>
      <c r="K18" s="305">
        <v>20.09</v>
      </c>
      <c r="L18" s="305">
        <v>34.369999999999997</v>
      </c>
      <c r="M18" s="305">
        <v>0</v>
      </c>
      <c r="N18" s="521">
        <v>38.75</v>
      </c>
      <c r="O18" s="305">
        <v>75.16</v>
      </c>
      <c r="P18" s="305">
        <v>34.82</v>
      </c>
      <c r="Q18" s="305">
        <v>15.06</v>
      </c>
      <c r="R18" s="305">
        <v>75.02</v>
      </c>
      <c r="S18" s="305">
        <v>20.87</v>
      </c>
      <c r="T18" s="305">
        <v>80.040000000000006</v>
      </c>
      <c r="U18" s="305">
        <v>84.6</v>
      </c>
      <c r="V18" s="305">
        <v>54.86</v>
      </c>
      <c r="W18" s="305">
        <v>36.96</v>
      </c>
      <c r="X18" s="305">
        <v>30.69</v>
      </c>
      <c r="Y18" s="305">
        <v>62.42</v>
      </c>
      <c r="Z18" s="521">
        <v>25.3</v>
      </c>
      <c r="AA18" s="305">
        <v>104.95</v>
      </c>
      <c r="AB18" s="305">
        <v>59.15</v>
      </c>
      <c r="AC18" s="305">
        <v>0</v>
      </c>
      <c r="AD18" s="305">
        <v>54.44</v>
      </c>
      <c r="AE18" s="305">
        <v>91.7</v>
      </c>
      <c r="AF18" s="305">
        <v>69.73</v>
      </c>
      <c r="AG18" s="305">
        <v>121.43</v>
      </c>
      <c r="AH18" s="305">
        <v>121.79</v>
      </c>
      <c r="AI18" s="522">
        <f t="shared" si="1"/>
        <v>122.00145825738242</v>
      </c>
      <c r="AJ18" s="569"/>
    </row>
    <row r="19" spans="1:36" x14ac:dyDescent="0.25">
      <c r="A19" s="59" t="s">
        <v>37</v>
      </c>
      <c r="B19" s="223">
        <v>0</v>
      </c>
      <c r="C19" s="50">
        <v>0</v>
      </c>
      <c r="D19" s="50">
        <v>0</v>
      </c>
      <c r="E19" s="50">
        <v>0</v>
      </c>
      <c r="F19" s="50">
        <v>6.54</v>
      </c>
      <c r="G19" s="50">
        <v>0</v>
      </c>
      <c r="H19" s="50">
        <v>24.18</v>
      </c>
      <c r="I19" s="50">
        <v>5.82</v>
      </c>
      <c r="J19" s="50">
        <v>8.32</v>
      </c>
      <c r="K19" s="50">
        <v>0</v>
      </c>
      <c r="L19" s="50">
        <v>0</v>
      </c>
      <c r="M19" s="50">
        <v>0</v>
      </c>
      <c r="N19" s="223">
        <v>0</v>
      </c>
      <c r="O19" s="50">
        <v>0</v>
      </c>
      <c r="P19" s="50">
        <v>0</v>
      </c>
      <c r="Q19" s="50">
        <v>0</v>
      </c>
      <c r="R19" s="50">
        <v>0</v>
      </c>
      <c r="S19" s="50">
        <v>0</v>
      </c>
      <c r="T19" s="50">
        <v>0</v>
      </c>
      <c r="U19" s="50">
        <v>0</v>
      </c>
      <c r="V19" s="50">
        <v>0</v>
      </c>
      <c r="W19" s="50">
        <v>0</v>
      </c>
      <c r="X19" s="50">
        <v>0.28000000000000003</v>
      </c>
      <c r="Y19" s="50">
        <v>0</v>
      </c>
      <c r="Z19" s="223">
        <v>0</v>
      </c>
      <c r="AA19" s="50">
        <v>0</v>
      </c>
      <c r="AB19" s="50">
        <v>0</v>
      </c>
      <c r="AC19" s="50">
        <v>0</v>
      </c>
      <c r="AD19" s="50">
        <v>0</v>
      </c>
      <c r="AE19" s="50">
        <v>0</v>
      </c>
      <c r="AF19" s="50">
        <v>0</v>
      </c>
      <c r="AG19" s="50">
        <v>0</v>
      </c>
      <c r="AH19" s="50">
        <v>0</v>
      </c>
      <c r="AI19" s="219" t="str">
        <f t="shared" si="1"/>
        <v>-</v>
      </c>
      <c r="AJ19" s="569"/>
    </row>
    <row r="20" spans="1:36" x14ac:dyDescent="0.25">
      <c r="A20" s="54" t="s">
        <v>38</v>
      </c>
      <c r="B20" s="224">
        <v>439.63</v>
      </c>
      <c r="C20" s="220">
        <v>760.81</v>
      </c>
      <c r="D20" s="220">
        <v>499.65</v>
      </c>
      <c r="E20" s="220">
        <v>1187.47</v>
      </c>
      <c r="F20" s="220">
        <v>619.45000000000005</v>
      </c>
      <c r="G20" s="220">
        <v>607.03</v>
      </c>
      <c r="H20" s="220">
        <v>220.67</v>
      </c>
      <c r="I20" s="220">
        <v>574.86</v>
      </c>
      <c r="J20" s="220">
        <v>445.25</v>
      </c>
      <c r="K20" s="220">
        <v>8.75</v>
      </c>
      <c r="L20" s="220">
        <v>0</v>
      </c>
      <c r="M20" s="220">
        <v>486.42</v>
      </c>
      <c r="N20" s="224">
        <v>93.84</v>
      </c>
      <c r="O20" s="220">
        <v>9.5</v>
      </c>
      <c r="P20" s="220">
        <v>18.62</v>
      </c>
      <c r="Q20" s="220">
        <v>602.62</v>
      </c>
      <c r="R20" s="220">
        <v>204.88</v>
      </c>
      <c r="S20" s="220">
        <v>536.66999999999996</v>
      </c>
      <c r="T20" s="220">
        <v>475.63</v>
      </c>
      <c r="U20" s="220">
        <v>263.57</v>
      </c>
      <c r="V20" s="220">
        <v>6.73</v>
      </c>
      <c r="W20" s="220">
        <v>489.8</v>
      </c>
      <c r="X20" s="220">
        <v>655.29999999999995</v>
      </c>
      <c r="Y20" s="220">
        <v>696.79</v>
      </c>
      <c r="Z20" s="224">
        <v>27.54</v>
      </c>
      <c r="AA20" s="220">
        <v>1036.3399999999999</v>
      </c>
      <c r="AB20" s="220">
        <v>139.25</v>
      </c>
      <c r="AC20" s="220">
        <v>104.1</v>
      </c>
      <c r="AD20" s="220">
        <v>400.68</v>
      </c>
      <c r="AE20" s="220">
        <v>517.63</v>
      </c>
      <c r="AF20" s="220">
        <v>926.77</v>
      </c>
      <c r="AG20" s="220">
        <v>1030.42</v>
      </c>
      <c r="AH20" s="220">
        <v>1249.98</v>
      </c>
      <c r="AI20" s="221">
        <f t="shared" si="1"/>
        <v>18473.254086181278</v>
      </c>
      <c r="AJ20" s="569"/>
    </row>
    <row r="21" spans="1:36" x14ac:dyDescent="0.25">
      <c r="A21" s="2" t="s">
        <v>23</v>
      </c>
      <c r="B21" s="252"/>
      <c r="C21" s="252"/>
      <c r="D21" s="252"/>
      <c r="E21" s="252"/>
      <c r="F21" s="252"/>
      <c r="G21" s="252"/>
      <c r="H21" s="252"/>
      <c r="I21" s="252"/>
      <c r="J21" s="252"/>
      <c r="K21" s="252"/>
      <c r="L21" s="252"/>
      <c r="M21" s="252"/>
      <c r="N21" s="252"/>
      <c r="O21" s="252"/>
      <c r="P21" s="252"/>
      <c r="Q21" s="252"/>
      <c r="R21" s="252"/>
      <c r="S21" s="252"/>
      <c r="T21" s="252"/>
      <c r="U21" s="252"/>
      <c r="V21" s="252"/>
      <c r="W21" s="252"/>
      <c r="X21" s="252"/>
      <c r="Y21" s="252"/>
      <c r="Z21" s="252"/>
      <c r="AA21" s="252"/>
      <c r="AB21" s="252"/>
      <c r="AC21" s="252"/>
      <c r="AD21" s="252"/>
      <c r="AE21" s="252"/>
      <c r="AF21" s="252"/>
      <c r="AG21" s="252"/>
      <c r="AH21" s="252"/>
      <c r="AI21" s="252"/>
      <c r="AJ21" s="569"/>
    </row>
    <row r="22" spans="1:36" x14ac:dyDescent="0.25">
      <c r="A22" s="2" t="s">
        <v>24</v>
      </c>
      <c r="B22" s="252"/>
      <c r="C22" s="252"/>
      <c r="D22" s="252"/>
      <c r="E22" s="252"/>
      <c r="F22" s="252"/>
      <c r="G22" s="252"/>
      <c r="H22" s="252"/>
      <c r="I22" s="252"/>
      <c r="J22" s="252"/>
      <c r="K22" s="252"/>
      <c r="L22" s="252"/>
      <c r="M22" s="252"/>
      <c r="N22" s="252"/>
      <c r="O22" s="252"/>
      <c r="P22" s="252"/>
      <c r="Q22" s="252"/>
      <c r="R22" s="252"/>
      <c r="S22" s="252"/>
      <c r="T22" s="252"/>
      <c r="U22" s="252"/>
      <c r="V22" s="252"/>
      <c r="W22" s="252"/>
      <c r="X22" s="252"/>
      <c r="Y22" s="252"/>
      <c r="Z22" s="252"/>
      <c r="AA22" s="252"/>
      <c r="AB22" s="252"/>
      <c r="AC22" s="252"/>
      <c r="AD22" s="252"/>
      <c r="AE22" s="252"/>
      <c r="AF22" s="252"/>
      <c r="AG22" s="252"/>
      <c r="AH22" s="252"/>
      <c r="AI22" s="252"/>
      <c r="AJ22" s="569"/>
    </row>
    <row r="23" spans="1:36" x14ac:dyDescent="0.25">
      <c r="A23" s="3" t="s">
        <v>207</v>
      </c>
      <c r="B23" s="252"/>
      <c r="C23" s="252"/>
      <c r="D23" s="252"/>
      <c r="E23" s="252"/>
      <c r="F23" s="252"/>
      <c r="G23" s="252"/>
      <c r="H23" s="252"/>
      <c r="I23" s="252"/>
      <c r="J23" s="252"/>
      <c r="K23" s="252"/>
      <c r="L23" s="252"/>
      <c r="M23" s="252"/>
      <c r="N23" s="252"/>
      <c r="O23" s="235"/>
      <c r="P23" s="235"/>
      <c r="Q23" s="252"/>
      <c r="R23" s="252"/>
      <c r="S23" s="252"/>
      <c r="T23" s="252"/>
      <c r="U23" s="252"/>
      <c r="V23" s="252"/>
      <c r="W23" s="252"/>
      <c r="X23" s="252"/>
      <c r="Y23" s="252"/>
      <c r="Z23" s="252"/>
      <c r="AA23" s="252"/>
      <c r="AB23" s="252"/>
      <c r="AC23" s="252"/>
      <c r="AG23" s="252"/>
      <c r="AH23" s="252"/>
      <c r="AI23" s="252"/>
      <c r="AJ23" s="569"/>
    </row>
    <row r="24" spans="1:36" x14ac:dyDescent="0.25">
      <c r="B24" s="349"/>
      <c r="C24" s="349"/>
      <c r="N24" s="252"/>
      <c r="O24" s="235"/>
      <c r="P24" s="235"/>
      <c r="T24" s="252"/>
    </row>
    <row r="25" spans="1:36" x14ac:dyDescent="0.25">
      <c r="B25" s="349"/>
      <c r="C25" s="349"/>
      <c r="N25" s="252"/>
      <c r="T25" s="252"/>
    </row>
    <row r="26" spans="1:36" x14ac:dyDescent="0.25">
      <c r="B26" s="349"/>
      <c r="C26" s="349"/>
      <c r="T26" s="252"/>
      <c r="AD26"/>
      <c r="AE26"/>
      <c r="AF26"/>
    </row>
    <row r="27" spans="1:36" x14ac:dyDescent="0.25">
      <c r="B27" s="349"/>
      <c r="C27" s="349"/>
      <c r="T27" s="252"/>
      <c r="AD27"/>
      <c r="AE27"/>
      <c r="AF27"/>
      <c r="AG27" s="252"/>
      <c r="AH27" s="252"/>
    </row>
    <row r="28" spans="1:36" x14ac:dyDescent="0.25">
      <c r="B28" s="349"/>
      <c r="C28" s="349"/>
      <c r="T28" s="252"/>
      <c r="AC28" s="568"/>
      <c r="AD28"/>
      <c r="AE28"/>
      <c r="AF28"/>
    </row>
    <row r="29" spans="1:36" x14ac:dyDescent="0.25">
      <c r="B29" s="349"/>
      <c r="C29" s="349"/>
      <c r="AC29" s="569"/>
      <c r="AD29"/>
      <c r="AE29"/>
      <c r="AF29"/>
    </row>
    <row r="30" spans="1:36" x14ac:dyDescent="0.25">
      <c r="B30" s="349"/>
      <c r="C30" s="349"/>
      <c r="AC30" s="569"/>
      <c r="AD30"/>
      <c r="AE30"/>
      <c r="AF30"/>
    </row>
    <row r="31" spans="1:36" x14ac:dyDescent="0.25">
      <c r="B31" s="349"/>
      <c r="C31" s="349"/>
      <c r="AC31" s="569"/>
      <c r="AD31"/>
      <c r="AE31"/>
      <c r="AF31"/>
    </row>
    <row r="32" spans="1:36" x14ac:dyDescent="0.25">
      <c r="B32" s="349"/>
      <c r="C32" s="349"/>
      <c r="AC32" s="569"/>
      <c r="AD32"/>
      <c r="AE32"/>
      <c r="AF32"/>
    </row>
    <row r="33" spans="2:32" x14ac:dyDescent="0.25">
      <c r="B33" s="349"/>
      <c r="C33" s="349"/>
      <c r="AC33" s="568"/>
      <c r="AD33"/>
      <c r="AE33"/>
      <c r="AF33"/>
    </row>
    <row r="34" spans="2:32" x14ac:dyDescent="0.25">
      <c r="B34" s="349"/>
      <c r="C34" s="349"/>
      <c r="AC34" s="570"/>
      <c r="AD34"/>
      <c r="AE34"/>
      <c r="AF34"/>
    </row>
    <row r="35" spans="2:32" x14ac:dyDescent="0.25">
      <c r="B35" s="349"/>
      <c r="C35" s="349"/>
      <c r="AC35" s="569"/>
      <c r="AD35"/>
      <c r="AE35"/>
      <c r="AF35"/>
    </row>
    <row r="36" spans="2:32" x14ac:dyDescent="0.25">
      <c r="B36" s="349"/>
      <c r="C36" s="349"/>
      <c r="AC36" s="569"/>
      <c r="AD36"/>
      <c r="AE36"/>
      <c r="AF36"/>
    </row>
    <row r="37" spans="2:32" x14ac:dyDescent="0.25">
      <c r="B37" s="349"/>
      <c r="C37" s="349"/>
      <c r="AC37" s="569"/>
      <c r="AD37"/>
      <c r="AE37"/>
      <c r="AF37"/>
    </row>
    <row r="38" spans="2:32" x14ac:dyDescent="0.25">
      <c r="B38" s="349"/>
      <c r="C38" s="349"/>
      <c r="AC38" s="570"/>
    </row>
    <row r="39" spans="2:32" x14ac:dyDescent="0.25">
      <c r="B39" s="349"/>
      <c r="C39" s="349"/>
      <c r="AC39" s="571"/>
    </row>
    <row r="40" spans="2:32" x14ac:dyDescent="0.25">
      <c r="B40" s="349"/>
      <c r="C40" s="349"/>
    </row>
    <row r="41" spans="2:32" x14ac:dyDescent="0.25">
      <c r="B41" s="349"/>
      <c r="C41" s="349"/>
    </row>
    <row r="42" spans="2:32" x14ac:dyDescent="0.25">
      <c r="B42" s="349"/>
      <c r="C42" s="349"/>
    </row>
    <row r="43" spans="2:32" x14ac:dyDescent="0.25">
      <c r="B43" s="349"/>
      <c r="C43" s="349"/>
    </row>
    <row r="44" spans="2:32" x14ac:dyDescent="0.25">
      <c r="B44" s="349"/>
      <c r="C44" s="349"/>
    </row>
    <row r="45" spans="2:32" x14ac:dyDescent="0.25">
      <c r="B45" s="349"/>
      <c r="C45" s="349"/>
    </row>
    <row r="46" spans="2:32" x14ac:dyDescent="0.25">
      <c r="B46" s="349"/>
      <c r="C46" s="349"/>
    </row>
    <row r="47" spans="2:32" x14ac:dyDescent="0.25">
      <c r="B47" s="349"/>
      <c r="C47" s="349"/>
    </row>
    <row r="48" spans="2:32" x14ac:dyDescent="0.25">
      <c r="B48" s="349"/>
      <c r="C48" s="349"/>
    </row>
  </sheetData>
  <sortState ref="AC29:AC39">
    <sortCondition ref="AC28:AC39"/>
  </sortState>
  <mergeCells count="4">
    <mergeCell ref="A6:A7"/>
    <mergeCell ref="B6:M6"/>
    <mergeCell ref="Z6:AI6"/>
    <mergeCell ref="N6:Y6"/>
  </mergeCells>
  <phoneticPr fontId="19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3"/>
  <sheetViews>
    <sheetView showGridLines="0" zoomScale="70" zoomScaleNormal="70" workbookViewId="0">
      <pane xSplit="1" ySplit="7" topLeftCell="S8" activePane="bottomRight" state="frozen"/>
      <selection activeCell="E38" sqref="E38"/>
      <selection pane="topRight" activeCell="E38" sqref="E38"/>
      <selection pane="bottomLeft" activeCell="E38" sqref="E38"/>
      <selection pane="bottomRight" activeCell="AI17" sqref="AI17"/>
    </sheetView>
  </sheetViews>
  <sheetFormatPr baseColWidth="10" defaultRowHeight="15" x14ac:dyDescent="0.25"/>
  <cols>
    <col min="1" max="1" width="18.140625" customWidth="1"/>
    <col min="2" max="2" width="10.28515625" bestFit="1" customWidth="1"/>
    <col min="3" max="3" width="10" bestFit="1" customWidth="1"/>
    <col min="4" max="6" width="10.28515625" style="349" bestFit="1" customWidth="1"/>
    <col min="7" max="8" width="10" style="349" bestFit="1" customWidth="1"/>
    <col min="9" max="9" width="10.28515625" style="349" bestFit="1" customWidth="1"/>
    <col min="10" max="10" width="9.5703125" style="349" bestFit="1" customWidth="1"/>
    <col min="11" max="13" width="10.28515625" style="349" bestFit="1" customWidth="1"/>
    <col min="14" max="14" width="11.85546875" style="349" bestFit="1" customWidth="1"/>
    <col min="15" max="15" width="12.5703125" style="349" bestFit="1" customWidth="1"/>
    <col min="16" max="16" width="11.85546875" style="349" bestFit="1" customWidth="1"/>
    <col min="17" max="17" width="11.28515625" style="349" bestFit="1" customWidth="1"/>
    <col min="18" max="18" width="11.5703125" style="349" bestFit="1" customWidth="1"/>
    <col min="19" max="19" width="10.5703125" style="349" bestFit="1" customWidth="1"/>
    <col min="20" max="20" width="11.85546875" style="349" bestFit="1" customWidth="1"/>
    <col min="21" max="21" width="10.85546875" style="349" bestFit="1" customWidth="1"/>
    <col min="22" max="22" width="11.85546875" style="349" bestFit="1" customWidth="1"/>
    <col min="23" max="23" width="12" style="349" bestFit="1" customWidth="1"/>
    <col min="24" max="24" width="11.28515625" style="349" bestFit="1" customWidth="1"/>
    <col min="25" max="25" width="11.140625" style="349" bestFit="1" customWidth="1"/>
    <col min="26" max="26" width="11.28515625" style="349" bestFit="1" customWidth="1"/>
    <col min="27" max="27" width="11.140625" style="349" bestFit="1" customWidth="1"/>
    <col min="28" max="28" width="11.5703125" style="349" bestFit="1" customWidth="1"/>
    <col min="29" max="29" width="10.85546875" style="349" bestFit="1" customWidth="1"/>
    <col min="30" max="30" width="11.140625" style="349" bestFit="1" customWidth="1"/>
    <col min="31" max="32" width="11.140625" style="349" customWidth="1"/>
    <col min="33" max="33" width="11.140625" style="580" customWidth="1"/>
    <col min="34" max="34" width="11.140625" style="588" customWidth="1"/>
    <col min="35" max="35" width="11.140625" bestFit="1" customWidth="1"/>
    <col min="36" max="36" width="11.85546875" bestFit="1" customWidth="1"/>
  </cols>
  <sheetData>
    <row r="1" spans="1:37" x14ac:dyDescent="0.25">
      <c r="A1" s="36" t="s">
        <v>198</v>
      </c>
    </row>
    <row r="2" spans="1:37" x14ac:dyDescent="0.25">
      <c r="A2" s="36"/>
    </row>
    <row r="3" spans="1:37" x14ac:dyDescent="0.25">
      <c r="A3" s="17" t="s">
        <v>39</v>
      </c>
    </row>
    <row r="4" spans="1:37" ht="13.5" customHeight="1" x14ac:dyDescent="0.25">
      <c r="A4" s="62" t="s">
        <v>244</v>
      </c>
    </row>
    <row r="5" spans="1:37" x14ac:dyDescent="0.25">
      <c r="A5" s="63" t="s">
        <v>211</v>
      </c>
    </row>
    <row r="6" spans="1:37" x14ac:dyDescent="0.25">
      <c r="A6" s="612" t="s">
        <v>200</v>
      </c>
      <c r="B6" s="615">
        <v>2018</v>
      </c>
      <c r="C6" s="615"/>
      <c r="D6" s="615"/>
      <c r="E6" s="615"/>
      <c r="F6" s="615"/>
      <c r="G6" s="615"/>
      <c r="H6" s="615"/>
      <c r="I6" s="615"/>
      <c r="J6" s="615"/>
      <c r="K6" s="615"/>
      <c r="L6" s="615"/>
      <c r="M6" s="616"/>
      <c r="N6" s="609">
        <v>2019</v>
      </c>
      <c r="O6" s="610"/>
      <c r="P6" s="610"/>
      <c r="Q6" s="610"/>
      <c r="R6" s="610"/>
      <c r="S6" s="610"/>
      <c r="T6" s="610"/>
      <c r="U6" s="610"/>
      <c r="V6" s="610"/>
      <c r="W6" s="610"/>
      <c r="X6" s="610"/>
      <c r="Y6" s="610"/>
      <c r="Z6" s="609">
        <v>2020</v>
      </c>
      <c r="AA6" s="610"/>
      <c r="AB6" s="610"/>
      <c r="AC6" s="610"/>
      <c r="AD6" s="610"/>
      <c r="AE6" s="610"/>
      <c r="AF6" s="610"/>
      <c r="AG6" s="610"/>
      <c r="AH6" s="610"/>
      <c r="AI6" s="611"/>
    </row>
    <row r="7" spans="1:37" ht="25.5" x14ac:dyDescent="0.25">
      <c r="A7" s="613"/>
      <c r="B7" s="462" t="s">
        <v>1</v>
      </c>
      <c r="C7" s="466" t="s">
        <v>2</v>
      </c>
      <c r="D7" s="466" t="s">
        <v>3</v>
      </c>
      <c r="E7" s="462" t="s">
        <v>4</v>
      </c>
      <c r="F7" s="462" t="s">
        <v>5</v>
      </c>
      <c r="G7" s="462" t="s">
        <v>6</v>
      </c>
      <c r="H7" s="462" t="s">
        <v>7</v>
      </c>
      <c r="I7" s="462" t="s">
        <v>8</v>
      </c>
      <c r="J7" s="462" t="s">
        <v>9</v>
      </c>
      <c r="K7" s="462" t="s">
        <v>10</v>
      </c>
      <c r="L7" s="462" t="s">
        <v>11</v>
      </c>
      <c r="M7" s="463" t="s">
        <v>12</v>
      </c>
      <c r="N7" s="467" t="s">
        <v>1</v>
      </c>
      <c r="O7" s="462" t="s">
        <v>2</v>
      </c>
      <c r="P7" s="462" t="s">
        <v>3</v>
      </c>
      <c r="Q7" s="462" t="s">
        <v>4</v>
      </c>
      <c r="R7" s="497" t="s">
        <v>5</v>
      </c>
      <c r="S7" s="502" t="s">
        <v>6</v>
      </c>
      <c r="T7" s="503" t="s">
        <v>7</v>
      </c>
      <c r="U7" s="505" t="s">
        <v>8</v>
      </c>
      <c r="V7" s="510" t="s">
        <v>9</v>
      </c>
      <c r="W7" s="515" t="s">
        <v>10</v>
      </c>
      <c r="X7" s="532" t="s">
        <v>11</v>
      </c>
      <c r="Y7" s="542" t="s">
        <v>12</v>
      </c>
      <c r="Z7" s="467" t="s">
        <v>1</v>
      </c>
      <c r="AA7" s="595" t="s">
        <v>2</v>
      </c>
      <c r="AB7" s="467" t="s">
        <v>3</v>
      </c>
      <c r="AC7" s="595" t="s">
        <v>4</v>
      </c>
      <c r="AD7" s="595" t="s">
        <v>5</v>
      </c>
      <c r="AE7" s="595" t="s">
        <v>6</v>
      </c>
      <c r="AF7" s="595" t="s">
        <v>7</v>
      </c>
      <c r="AG7" s="595" t="s">
        <v>8</v>
      </c>
      <c r="AH7" s="595" t="s">
        <v>9</v>
      </c>
      <c r="AI7" s="468" t="s">
        <v>281</v>
      </c>
    </row>
    <row r="8" spans="1:37" x14ac:dyDescent="0.25">
      <c r="A8" s="43" t="s">
        <v>13</v>
      </c>
      <c r="B8" s="49">
        <f t="shared" ref="B8:D8" si="0">SUM(B9:B25)</f>
        <v>37676.640000000007</v>
      </c>
      <c r="C8" s="312">
        <f t="shared" si="0"/>
        <v>59614.509999999995</v>
      </c>
      <c r="D8" s="312">
        <f t="shared" si="0"/>
        <v>74832.25</v>
      </c>
      <c r="E8" s="312">
        <f t="shared" ref="E8:S8" si="1">SUM(E9:E25)</f>
        <v>66848.62999999999</v>
      </c>
      <c r="F8" s="312">
        <f t="shared" si="1"/>
        <v>56473.039999999994</v>
      </c>
      <c r="G8" s="312">
        <f t="shared" si="1"/>
        <v>71876.679999999993</v>
      </c>
      <c r="H8" s="312">
        <f t="shared" si="1"/>
        <v>34965.1</v>
      </c>
      <c r="I8" s="312">
        <f t="shared" si="1"/>
        <v>33475.26</v>
      </c>
      <c r="J8" s="312">
        <f t="shared" si="1"/>
        <v>19334.099999999999</v>
      </c>
      <c r="K8" s="312">
        <f t="shared" si="1"/>
        <v>38370.370000000003</v>
      </c>
      <c r="L8" s="312">
        <f t="shared" si="1"/>
        <v>35069.770000000004</v>
      </c>
      <c r="M8" s="312">
        <f t="shared" si="1"/>
        <v>24457.620000000003</v>
      </c>
      <c r="N8" s="418">
        <f t="shared" si="1"/>
        <v>83256.259999999995</v>
      </c>
      <c r="O8" s="312">
        <f t="shared" si="1"/>
        <v>107268.51000000001</v>
      </c>
      <c r="P8" s="312">
        <f t="shared" si="1"/>
        <v>88560.29</v>
      </c>
      <c r="Q8" s="312">
        <f t="shared" si="1"/>
        <v>51848.350000000006</v>
      </c>
      <c r="R8" s="312">
        <f t="shared" si="1"/>
        <v>43554.41</v>
      </c>
      <c r="S8" s="312">
        <f t="shared" si="1"/>
        <v>70271.14</v>
      </c>
      <c r="T8" s="312">
        <f t="shared" ref="T8:Y8" si="2">SUM(T9:T25)</f>
        <v>67260.62</v>
      </c>
      <c r="U8" s="312">
        <f t="shared" si="2"/>
        <v>57768.14</v>
      </c>
      <c r="V8" s="312">
        <f t="shared" si="2"/>
        <v>44605.43</v>
      </c>
      <c r="W8" s="312">
        <f t="shared" si="2"/>
        <v>48097.960000000006</v>
      </c>
      <c r="X8" s="312">
        <f t="shared" si="2"/>
        <v>34755.589999999997</v>
      </c>
      <c r="Y8" s="312">
        <f t="shared" si="2"/>
        <v>32155.219999999998</v>
      </c>
      <c r="Z8" s="418">
        <f>+SUM(Z9:Z25)</f>
        <v>52776.250000000007</v>
      </c>
      <c r="AA8" s="312">
        <f>+SUM(AA9:AA25)</f>
        <v>77190.299999999988</v>
      </c>
      <c r="AB8" s="312">
        <f>+SUM(AB9:AB25)</f>
        <v>21608.560000000005</v>
      </c>
      <c r="AC8" s="312">
        <f>+SUM(AC9:AC25)</f>
        <v>10176.32</v>
      </c>
      <c r="AD8" s="312">
        <f>+SUM(AD9:AD25)</f>
        <v>10610.039999999999</v>
      </c>
      <c r="AE8" s="312">
        <v>40385.889999999992</v>
      </c>
      <c r="AF8" s="312">
        <v>85540.83</v>
      </c>
      <c r="AG8" s="312">
        <v>70600.39</v>
      </c>
      <c r="AH8" s="312">
        <v>101673.34000000001</v>
      </c>
      <c r="AI8" s="544">
        <f>+IFERROR((AH8/V8-1)*100,"-")</f>
        <v>127.93937868102607</v>
      </c>
    </row>
    <row r="9" spans="1:37" s="308" customFormat="1" x14ac:dyDescent="0.25">
      <c r="A9" s="517" t="s">
        <v>21</v>
      </c>
      <c r="B9" s="306">
        <v>2465.6999999999998</v>
      </c>
      <c r="C9" s="518">
        <v>3251.73</v>
      </c>
      <c r="D9" s="518">
        <v>4136.82</v>
      </c>
      <c r="E9" s="518">
        <v>2148.23</v>
      </c>
      <c r="F9" s="518">
        <v>2737.41</v>
      </c>
      <c r="G9" s="518">
        <v>1791.04</v>
      </c>
      <c r="H9" s="518">
        <v>2172.0100000000002</v>
      </c>
      <c r="I9" s="518">
        <v>2732.59</v>
      </c>
      <c r="J9" s="518">
        <v>3490.7</v>
      </c>
      <c r="K9" s="518">
        <v>2877.35</v>
      </c>
      <c r="L9" s="518">
        <v>4085.52</v>
      </c>
      <c r="M9" s="518">
        <v>3586.75</v>
      </c>
      <c r="N9" s="519">
        <v>2540.04</v>
      </c>
      <c r="O9" s="518">
        <v>2955.94</v>
      </c>
      <c r="P9" s="518">
        <v>2507.15</v>
      </c>
      <c r="Q9" s="518">
        <v>3715.93</v>
      </c>
      <c r="R9" s="518">
        <v>1831.38</v>
      </c>
      <c r="S9" s="518">
        <v>1664.98</v>
      </c>
      <c r="T9" s="518">
        <v>3034.37</v>
      </c>
      <c r="U9" s="518">
        <v>3021.82</v>
      </c>
      <c r="V9" s="518">
        <v>1600.62</v>
      </c>
      <c r="W9" s="518">
        <v>1008.89</v>
      </c>
      <c r="X9" s="518">
        <v>1263.81</v>
      </c>
      <c r="Y9" s="518">
        <v>812.13</v>
      </c>
      <c r="Z9" s="519">
        <v>390.65</v>
      </c>
      <c r="AA9" s="518">
        <v>881.81</v>
      </c>
      <c r="AB9" s="518">
        <v>779.22</v>
      </c>
      <c r="AC9" s="518">
        <v>1582.15</v>
      </c>
      <c r="AD9" s="518">
        <v>802.92</v>
      </c>
      <c r="AE9" s="518">
        <v>1212.7</v>
      </c>
      <c r="AF9" s="518">
        <v>1275.0999999999999</v>
      </c>
      <c r="AG9" s="518">
        <v>973.3</v>
      </c>
      <c r="AH9" s="518">
        <v>1504.73</v>
      </c>
      <c r="AI9" s="664">
        <f t="shared" ref="AI9:AI25" si="3">+IFERROR((AH9/V9-1)*100,"-")</f>
        <v>-5.9908035636190853</v>
      </c>
      <c r="AJ9"/>
      <c r="AK9"/>
    </row>
    <row r="10" spans="1:37" s="308" customFormat="1" x14ac:dyDescent="0.25">
      <c r="A10" s="517" t="s">
        <v>40</v>
      </c>
      <c r="B10" s="306">
        <v>325.60000000000002</v>
      </c>
      <c r="C10" s="518">
        <v>434.95</v>
      </c>
      <c r="D10" s="518">
        <v>272.56</v>
      </c>
      <c r="E10" s="518">
        <v>284.29000000000002</v>
      </c>
      <c r="F10" s="518">
        <v>335.56</v>
      </c>
      <c r="G10" s="518">
        <v>336.49</v>
      </c>
      <c r="H10" s="518">
        <v>271.52</v>
      </c>
      <c r="I10" s="518">
        <v>330.59</v>
      </c>
      <c r="J10" s="518">
        <v>291.08999999999997</v>
      </c>
      <c r="K10" s="518">
        <v>231.11</v>
      </c>
      <c r="L10" s="518">
        <v>207.83</v>
      </c>
      <c r="M10" s="518">
        <v>299.41000000000003</v>
      </c>
      <c r="N10" s="519">
        <v>359.79</v>
      </c>
      <c r="O10" s="518">
        <v>334.53</v>
      </c>
      <c r="P10" s="518">
        <v>419.32</v>
      </c>
      <c r="Q10" s="518">
        <v>374.76</v>
      </c>
      <c r="R10" s="518">
        <v>413.26</v>
      </c>
      <c r="S10" s="518">
        <v>379.26</v>
      </c>
      <c r="T10" s="518">
        <v>307.16000000000003</v>
      </c>
      <c r="U10" s="518">
        <v>492.11</v>
      </c>
      <c r="V10" s="518">
        <v>304.37</v>
      </c>
      <c r="W10" s="518">
        <v>362.39</v>
      </c>
      <c r="X10" s="518">
        <v>320.63</v>
      </c>
      <c r="Y10" s="518">
        <v>260.41000000000003</v>
      </c>
      <c r="Z10" s="519">
        <v>359.64</v>
      </c>
      <c r="AA10" s="518">
        <v>341.65</v>
      </c>
      <c r="AB10" s="518">
        <v>196.71</v>
      </c>
      <c r="AC10" s="518">
        <v>40.31</v>
      </c>
      <c r="AD10" s="518">
        <v>191.67</v>
      </c>
      <c r="AE10" s="518">
        <v>147</v>
      </c>
      <c r="AF10" s="518">
        <v>221.93</v>
      </c>
      <c r="AG10" s="518">
        <v>287.52</v>
      </c>
      <c r="AH10" s="518">
        <v>239.52</v>
      </c>
      <c r="AI10" s="664">
        <f t="shared" si="3"/>
        <v>-21.306304826362641</v>
      </c>
      <c r="AJ10"/>
      <c r="AK10"/>
    </row>
    <row r="11" spans="1:37" s="308" customFormat="1" x14ac:dyDescent="0.25">
      <c r="A11" s="517" t="s">
        <v>29</v>
      </c>
      <c r="B11" s="306">
        <v>484.52</v>
      </c>
      <c r="C11" s="518">
        <v>837.95</v>
      </c>
      <c r="D11" s="518">
        <v>1012.76</v>
      </c>
      <c r="E11" s="518">
        <v>830.15</v>
      </c>
      <c r="F11" s="518">
        <v>435.8</v>
      </c>
      <c r="G11" s="518">
        <v>729.3</v>
      </c>
      <c r="H11" s="518">
        <v>733.74</v>
      </c>
      <c r="I11" s="518">
        <v>812.5</v>
      </c>
      <c r="J11" s="518">
        <v>856.43</v>
      </c>
      <c r="K11" s="518">
        <v>797.76</v>
      </c>
      <c r="L11" s="518">
        <v>650.29999999999995</v>
      </c>
      <c r="M11" s="518">
        <v>640.63</v>
      </c>
      <c r="N11" s="519">
        <v>338.8</v>
      </c>
      <c r="O11" s="518">
        <v>692.47</v>
      </c>
      <c r="P11" s="518">
        <v>559.05999999999995</v>
      </c>
      <c r="Q11" s="518">
        <v>565.4</v>
      </c>
      <c r="R11" s="518">
        <v>1554.27</v>
      </c>
      <c r="S11" s="518">
        <v>1453.71</v>
      </c>
      <c r="T11" s="518">
        <v>1609.26</v>
      </c>
      <c r="U11" s="518">
        <v>783.44</v>
      </c>
      <c r="V11" s="518">
        <v>848.63</v>
      </c>
      <c r="W11" s="518">
        <v>1030.94</v>
      </c>
      <c r="X11" s="518">
        <v>1371.38</v>
      </c>
      <c r="Y11" s="518">
        <v>704.09</v>
      </c>
      <c r="Z11" s="519">
        <v>232.36</v>
      </c>
      <c r="AA11" s="518">
        <v>264.5</v>
      </c>
      <c r="AB11" s="518">
        <v>246.89</v>
      </c>
      <c r="AC11" s="518">
        <v>113.45</v>
      </c>
      <c r="AD11" s="518">
        <v>63.47</v>
      </c>
      <c r="AE11" s="518">
        <v>417.82</v>
      </c>
      <c r="AF11" s="518">
        <v>125.34</v>
      </c>
      <c r="AG11" s="518">
        <v>33.11</v>
      </c>
      <c r="AH11" s="518">
        <v>132.62</v>
      </c>
      <c r="AI11" s="664">
        <f t="shared" si="3"/>
        <v>-84.372459140025697</v>
      </c>
      <c r="AJ11"/>
      <c r="AK11"/>
    </row>
    <row r="12" spans="1:37" s="308" customFormat="1" x14ac:dyDescent="0.25">
      <c r="A12" s="517" t="s">
        <v>30</v>
      </c>
      <c r="B12" s="306">
        <v>555.79</v>
      </c>
      <c r="C12" s="307">
        <v>386.54</v>
      </c>
      <c r="D12" s="307">
        <v>105.81</v>
      </c>
      <c r="E12" s="307">
        <v>234.75</v>
      </c>
      <c r="F12" s="307">
        <v>197.37</v>
      </c>
      <c r="G12" s="307">
        <v>848.38</v>
      </c>
      <c r="H12" s="307">
        <v>603.85</v>
      </c>
      <c r="I12" s="307">
        <v>0</v>
      </c>
      <c r="J12" s="307">
        <v>78.150000000000006</v>
      </c>
      <c r="K12" s="307">
        <v>371.37</v>
      </c>
      <c r="L12" s="307">
        <v>590.36</v>
      </c>
      <c r="M12" s="307">
        <v>675.85</v>
      </c>
      <c r="N12" s="306">
        <v>1500.02</v>
      </c>
      <c r="O12" s="518">
        <v>1277.47</v>
      </c>
      <c r="P12" s="518">
        <v>611.91</v>
      </c>
      <c r="Q12" s="518">
        <v>2586.23</v>
      </c>
      <c r="R12" s="518">
        <v>1437.32</v>
      </c>
      <c r="S12" s="518">
        <v>604.91</v>
      </c>
      <c r="T12" s="518">
        <v>407.92</v>
      </c>
      <c r="U12" s="518">
        <v>163.79</v>
      </c>
      <c r="V12" s="518">
        <v>0</v>
      </c>
      <c r="W12" s="518">
        <v>350.69</v>
      </c>
      <c r="X12" s="518">
        <v>966.97</v>
      </c>
      <c r="Y12" s="518">
        <v>1298.3699999999999</v>
      </c>
      <c r="Z12" s="519">
        <v>313.93</v>
      </c>
      <c r="AA12" s="518">
        <v>348.91</v>
      </c>
      <c r="AB12" s="518">
        <v>751.16</v>
      </c>
      <c r="AC12" s="518">
        <v>833.63</v>
      </c>
      <c r="AD12" s="518">
        <v>946.05</v>
      </c>
      <c r="AE12" s="518">
        <v>520.22</v>
      </c>
      <c r="AF12" s="518">
        <v>50.08</v>
      </c>
      <c r="AG12" s="518">
        <v>0</v>
      </c>
      <c r="AH12" s="518">
        <v>0</v>
      </c>
      <c r="AI12" s="664" t="str">
        <f t="shared" si="3"/>
        <v>-</v>
      </c>
      <c r="AJ12"/>
      <c r="AK12"/>
    </row>
    <row r="13" spans="1:37" s="308" customFormat="1" x14ac:dyDescent="0.25">
      <c r="A13" s="517" t="s">
        <v>31</v>
      </c>
      <c r="B13" s="306">
        <v>199.36</v>
      </c>
      <c r="C13" s="307">
        <v>921.03</v>
      </c>
      <c r="D13" s="307">
        <v>1379.69</v>
      </c>
      <c r="E13" s="307">
        <v>371.24</v>
      </c>
      <c r="F13" s="307">
        <v>245.08</v>
      </c>
      <c r="G13" s="307">
        <v>288.14</v>
      </c>
      <c r="H13" s="307">
        <v>404.76</v>
      </c>
      <c r="I13" s="307">
        <v>180.67</v>
      </c>
      <c r="J13" s="307">
        <v>0</v>
      </c>
      <c r="K13" s="307">
        <v>49.83</v>
      </c>
      <c r="L13" s="307">
        <v>485.7</v>
      </c>
      <c r="M13" s="307">
        <v>125.02</v>
      </c>
      <c r="N13" s="306">
        <v>96.16</v>
      </c>
      <c r="O13" s="518">
        <v>406.33</v>
      </c>
      <c r="P13" s="518">
        <v>431.98</v>
      </c>
      <c r="Q13" s="518">
        <v>339.8</v>
      </c>
      <c r="R13" s="518">
        <v>470.55</v>
      </c>
      <c r="S13" s="518">
        <v>0</v>
      </c>
      <c r="T13" s="518">
        <v>0.54</v>
      </c>
      <c r="U13" s="518">
        <v>0</v>
      </c>
      <c r="V13" s="518">
        <v>0</v>
      </c>
      <c r="W13" s="518">
        <v>149.69999999999999</v>
      </c>
      <c r="X13" s="518">
        <v>486.39</v>
      </c>
      <c r="Y13" s="518">
        <v>665.2</v>
      </c>
      <c r="Z13" s="519">
        <v>562.19000000000005</v>
      </c>
      <c r="AA13" s="518">
        <v>621.39</v>
      </c>
      <c r="AB13" s="518">
        <v>616.34</v>
      </c>
      <c r="AC13" s="518">
        <v>0</v>
      </c>
      <c r="AD13" s="518">
        <v>49.33</v>
      </c>
      <c r="AE13" s="518">
        <v>8.6199999999999992</v>
      </c>
      <c r="AF13" s="518">
        <v>52</v>
      </c>
      <c r="AG13" s="518">
        <v>133.52000000000001</v>
      </c>
      <c r="AH13" s="518">
        <v>283.64999999999998</v>
      </c>
      <c r="AI13" s="664" t="str">
        <f t="shared" si="3"/>
        <v>-</v>
      </c>
      <c r="AJ13"/>
      <c r="AK13"/>
    </row>
    <row r="14" spans="1:37" s="8" customFormat="1" x14ac:dyDescent="0.25">
      <c r="A14" s="524" t="s">
        <v>32</v>
      </c>
      <c r="B14" s="525">
        <v>78.53</v>
      </c>
      <c r="C14" s="526">
        <v>253.79</v>
      </c>
      <c r="D14" s="526">
        <v>16166.27</v>
      </c>
      <c r="E14" s="526">
        <v>2099.48</v>
      </c>
      <c r="F14" s="526">
        <v>1.7</v>
      </c>
      <c r="G14" s="526">
        <v>0</v>
      </c>
      <c r="H14" s="526">
        <v>0</v>
      </c>
      <c r="I14" s="526">
        <v>1271.58</v>
      </c>
      <c r="J14" s="526">
        <v>351</v>
      </c>
      <c r="K14" s="526">
        <v>966.33</v>
      </c>
      <c r="L14" s="526">
        <v>5032.97</v>
      </c>
      <c r="M14" s="526">
        <v>70.02</v>
      </c>
      <c r="N14" s="525">
        <v>7235.48</v>
      </c>
      <c r="O14" s="527">
        <v>8826.81</v>
      </c>
      <c r="P14" s="527">
        <v>3724.52</v>
      </c>
      <c r="Q14" s="527">
        <v>0</v>
      </c>
      <c r="R14" s="527">
        <v>0</v>
      </c>
      <c r="S14" s="527">
        <v>0</v>
      </c>
      <c r="T14" s="527">
        <v>323.88</v>
      </c>
      <c r="U14" s="527">
        <v>0</v>
      </c>
      <c r="V14" s="527">
        <v>0</v>
      </c>
      <c r="W14" s="527">
        <v>422.56</v>
      </c>
      <c r="X14" s="527">
        <v>0</v>
      </c>
      <c r="Y14" s="527">
        <v>0</v>
      </c>
      <c r="Z14" s="519">
        <v>9245.9</v>
      </c>
      <c r="AA14" s="518">
        <v>16674.63</v>
      </c>
      <c r="AB14" s="518">
        <v>574.6</v>
      </c>
      <c r="AC14" s="518">
        <v>81.53</v>
      </c>
      <c r="AD14" s="518">
        <v>0</v>
      </c>
      <c r="AE14" s="518">
        <v>0</v>
      </c>
      <c r="AF14" s="518">
        <v>52.08</v>
      </c>
      <c r="AG14" s="518">
        <v>0</v>
      </c>
      <c r="AH14" s="518">
        <v>4590.8599999999997</v>
      </c>
      <c r="AI14" s="664" t="str">
        <f t="shared" si="3"/>
        <v>-</v>
      </c>
      <c r="AJ14"/>
      <c r="AK14"/>
    </row>
    <row r="15" spans="1:37" s="308" customFormat="1" x14ac:dyDescent="0.25">
      <c r="A15" s="517" t="s">
        <v>33</v>
      </c>
      <c r="B15" s="306">
        <v>1.77</v>
      </c>
      <c r="C15" s="518">
        <v>0</v>
      </c>
      <c r="D15" s="518">
        <v>0</v>
      </c>
      <c r="E15" s="518">
        <v>5.35</v>
      </c>
      <c r="F15" s="518">
        <v>0</v>
      </c>
      <c r="G15" s="518">
        <v>0</v>
      </c>
      <c r="H15" s="518">
        <v>0</v>
      </c>
      <c r="I15" s="518">
        <v>1.76</v>
      </c>
      <c r="J15" s="518">
        <v>22.16</v>
      </c>
      <c r="K15" s="518">
        <v>3.52</v>
      </c>
      <c r="L15" s="518">
        <v>1.7</v>
      </c>
      <c r="M15" s="518">
        <v>0</v>
      </c>
      <c r="N15" s="519">
        <v>0</v>
      </c>
      <c r="O15" s="518">
        <v>0.81</v>
      </c>
      <c r="P15" s="518">
        <v>11.93</v>
      </c>
      <c r="Q15" s="518">
        <v>12.13</v>
      </c>
      <c r="R15" s="518">
        <v>2007.25</v>
      </c>
      <c r="S15" s="518">
        <v>1884.98</v>
      </c>
      <c r="T15" s="518">
        <v>601.04999999999995</v>
      </c>
      <c r="U15" s="518">
        <v>31.66</v>
      </c>
      <c r="V15" s="518">
        <v>37.53</v>
      </c>
      <c r="W15" s="518">
        <v>88.19</v>
      </c>
      <c r="X15" s="518">
        <v>19.02</v>
      </c>
      <c r="Y15" s="518">
        <v>0</v>
      </c>
      <c r="Z15" s="519">
        <v>33.22</v>
      </c>
      <c r="AA15" s="518">
        <v>51.93</v>
      </c>
      <c r="AB15" s="518">
        <v>35.89</v>
      </c>
      <c r="AC15" s="518">
        <v>27.56</v>
      </c>
      <c r="AD15" s="518">
        <v>177.2</v>
      </c>
      <c r="AE15" s="518">
        <v>193.06</v>
      </c>
      <c r="AF15" s="518">
        <v>113.97</v>
      </c>
      <c r="AG15" s="518">
        <v>0</v>
      </c>
      <c r="AH15" s="518">
        <v>0.1</v>
      </c>
      <c r="AI15" s="664">
        <f t="shared" si="3"/>
        <v>-99.733546496136427</v>
      </c>
      <c r="AJ15"/>
      <c r="AK15"/>
    </row>
    <row r="16" spans="1:37" s="308" customFormat="1" x14ac:dyDescent="0.25">
      <c r="A16" s="517" t="s">
        <v>41</v>
      </c>
      <c r="B16" s="306">
        <v>168.65</v>
      </c>
      <c r="C16" s="518">
        <v>304.94</v>
      </c>
      <c r="D16" s="518">
        <v>365.32</v>
      </c>
      <c r="E16" s="518">
        <v>212.8</v>
      </c>
      <c r="F16" s="518">
        <v>296.89999999999998</v>
      </c>
      <c r="G16" s="518">
        <v>392.49</v>
      </c>
      <c r="H16" s="518">
        <v>961.37</v>
      </c>
      <c r="I16" s="518">
        <v>2422.84</v>
      </c>
      <c r="J16" s="518">
        <v>3154.2</v>
      </c>
      <c r="K16" s="518">
        <v>3670.7</v>
      </c>
      <c r="L16" s="518">
        <v>3281.28</v>
      </c>
      <c r="M16" s="518">
        <v>1619.74</v>
      </c>
      <c r="N16" s="519">
        <v>1747.41</v>
      </c>
      <c r="O16" s="518">
        <v>373.9</v>
      </c>
      <c r="P16" s="518">
        <v>930.52</v>
      </c>
      <c r="Q16" s="518">
        <v>434.6</v>
      </c>
      <c r="R16" s="518">
        <v>1841.03</v>
      </c>
      <c r="S16" s="518">
        <v>361.78</v>
      </c>
      <c r="T16" s="518">
        <v>1682.09</v>
      </c>
      <c r="U16" s="518">
        <v>2347.79</v>
      </c>
      <c r="V16" s="518">
        <v>3394.79</v>
      </c>
      <c r="W16" s="518">
        <v>2899.1</v>
      </c>
      <c r="X16" s="518">
        <v>2288.4899999999998</v>
      </c>
      <c r="Y16" s="518">
        <v>1591.79</v>
      </c>
      <c r="Z16" s="519">
        <v>1693.98</v>
      </c>
      <c r="AA16" s="518">
        <v>2079.2800000000002</v>
      </c>
      <c r="AB16" s="518">
        <v>960.57</v>
      </c>
      <c r="AC16" s="518">
        <v>168.07</v>
      </c>
      <c r="AD16" s="518">
        <v>101.33</v>
      </c>
      <c r="AE16" s="518">
        <v>682.62</v>
      </c>
      <c r="AF16" s="518">
        <v>1038.44</v>
      </c>
      <c r="AG16" s="518">
        <v>3900.45</v>
      </c>
      <c r="AH16" s="518">
        <v>2521.31</v>
      </c>
      <c r="AI16" s="664">
        <f t="shared" si="3"/>
        <v>-25.730015700529339</v>
      </c>
      <c r="AJ16"/>
      <c r="AK16"/>
    </row>
    <row r="17" spans="1:37" s="308" customFormat="1" x14ac:dyDescent="0.25">
      <c r="A17" s="517" t="s">
        <v>34</v>
      </c>
      <c r="B17" s="306">
        <v>75.34</v>
      </c>
      <c r="C17" s="518">
        <v>118.96</v>
      </c>
      <c r="D17" s="518">
        <v>772.01</v>
      </c>
      <c r="E17" s="518">
        <v>29.02</v>
      </c>
      <c r="F17" s="518">
        <v>0</v>
      </c>
      <c r="G17" s="518">
        <v>0</v>
      </c>
      <c r="H17" s="518">
        <v>0</v>
      </c>
      <c r="I17" s="518">
        <v>6619.48</v>
      </c>
      <c r="J17" s="518">
        <v>2.21</v>
      </c>
      <c r="K17" s="518">
        <v>11255.37</v>
      </c>
      <c r="L17" s="518">
        <v>6030.02</v>
      </c>
      <c r="M17" s="518">
        <v>412.58</v>
      </c>
      <c r="N17" s="519">
        <v>10531.93</v>
      </c>
      <c r="O17" s="518">
        <v>42124.33</v>
      </c>
      <c r="P17" s="518">
        <v>10067.370000000001</v>
      </c>
      <c r="Q17" s="518">
        <v>0</v>
      </c>
      <c r="R17" s="518">
        <v>4.71</v>
      </c>
      <c r="S17" s="518">
        <v>203.26</v>
      </c>
      <c r="T17" s="518">
        <v>313.19</v>
      </c>
      <c r="U17" s="518">
        <v>175.3</v>
      </c>
      <c r="V17" s="518">
        <v>27.37</v>
      </c>
      <c r="W17" s="518">
        <v>4809.93</v>
      </c>
      <c r="X17" s="518">
        <v>0</v>
      </c>
      <c r="Y17" s="518">
        <v>0</v>
      </c>
      <c r="Z17" s="519">
        <v>15677.53</v>
      </c>
      <c r="AA17" s="518">
        <v>39911.129999999997</v>
      </c>
      <c r="AB17" s="518">
        <v>4440.25</v>
      </c>
      <c r="AC17" s="518">
        <v>0</v>
      </c>
      <c r="AD17" s="518">
        <v>8.4</v>
      </c>
      <c r="AE17" s="518">
        <v>8.7799999999999994</v>
      </c>
      <c r="AF17" s="518">
        <v>27.3</v>
      </c>
      <c r="AG17" s="518">
        <v>64.819999999999993</v>
      </c>
      <c r="AH17" s="518">
        <v>9860.2800000000007</v>
      </c>
      <c r="AI17" s="664">
        <f>+IFERROR((AH17/V17-1)*100,"-")</f>
        <v>35925.867738399713</v>
      </c>
      <c r="AJ17"/>
      <c r="AK17"/>
    </row>
    <row r="18" spans="1:37" s="308" customFormat="1" x14ac:dyDescent="0.25">
      <c r="A18" s="517" t="s">
        <v>42</v>
      </c>
      <c r="B18" s="306">
        <v>3722.23</v>
      </c>
      <c r="C18" s="518">
        <v>3927.82</v>
      </c>
      <c r="D18" s="518">
        <v>4110.78</v>
      </c>
      <c r="E18" s="518">
        <v>4329.24</v>
      </c>
      <c r="F18" s="518">
        <v>4770.84</v>
      </c>
      <c r="G18" s="518">
        <v>3647.4</v>
      </c>
      <c r="H18" s="518">
        <v>3338.04</v>
      </c>
      <c r="I18" s="518">
        <v>4697.7</v>
      </c>
      <c r="J18" s="518">
        <v>3450.35</v>
      </c>
      <c r="K18" s="518">
        <v>3243.43</v>
      </c>
      <c r="L18" s="518">
        <v>3889.11</v>
      </c>
      <c r="M18" s="518">
        <v>3395.52</v>
      </c>
      <c r="N18" s="519">
        <v>5149.0600000000004</v>
      </c>
      <c r="O18" s="518">
        <v>1521.23</v>
      </c>
      <c r="P18" s="518">
        <v>4238.83</v>
      </c>
      <c r="Q18" s="518">
        <v>4491.45</v>
      </c>
      <c r="R18" s="518">
        <v>3721.56</v>
      </c>
      <c r="S18" s="518">
        <v>2836.3</v>
      </c>
      <c r="T18" s="518">
        <v>3322.78</v>
      </c>
      <c r="U18" s="518">
        <v>3176.21</v>
      </c>
      <c r="V18" s="518">
        <v>3867.63</v>
      </c>
      <c r="W18" s="518">
        <v>3414.98</v>
      </c>
      <c r="X18" s="518">
        <v>2933.62</v>
      </c>
      <c r="Y18" s="518">
        <v>3341.83</v>
      </c>
      <c r="Z18" s="519">
        <v>3416.35</v>
      </c>
      <c r="AA18" s="518">
        <v>3550.48</v>
      </c>
      <c r="AB18" s="518">
        <v>2283.6</v>
      </c>
      <c r="AC18" s="518">
        <v>4121.9799999999996</v>
      </c>
      <c r="AD18" s="518">
        <v>2796.08</v>
      </c>
      <c r="AE18" s="518">
        <v>2778</v>
      </c>
      <c r="AF18" s="518">
        <v>1893.48</v>
      </c>
      <c r="AG18" s="518">
        <v>2327.9</v>
      </c>
      <c r="AH18" s="518">
        <v>1256.45</v>
      </c>
      <c r="AI18" s="664">
        <f t="shared" si="3"/>
        <v>-67.513697018587607</v>
      </c>
      <c r="AJ18"/>
      <c r="AK18"/>
    </row>
    <row r="19" spans="1:37" s="308" customFormat="1" x14ac:dyDescent="0.25">
      <c r="A19" s="517" t="s">
        <v>43</v>
      </c>
      <c r="B19" s="306">
        <v>4757.26</v>
      </c>
      <c r="C19" s="518">
        <v>4211.96</v>
      </c>
      <c r="D19" s="518">
        <v>4262.22</v>
      </c>
      <c r="E19" s="518">
        <v>2743.43</v>
      </c>
      <c r="F19" s="518">
        <v>3070.45</v>
      </c>
      <c r="G19" s="518">
        <v>3428.55</v>
      </c>
      <c r="H19" s="518">
        <v>2436.6999999999998</v>
      </c>
      <c r="I19" s="518">
        <v>2391.02</v>
      </c>
      <c r="J19" s="518">
        <v>261.60000000000002</v>
      </c>
      <c r="K19" s="518">
        <v>2599.39</v>
      </c>
      <c r="L19" s="518">
        <v>1597.64</v>
      </c>
      <c r="M19" s="518">
        <v>3020.25</v>
      </c>
      <c r="N19" s="519">
        <v>5313.7</v>
      </c>
      <c r="O19" s="518">
        <v>4869.1499999999996</v>
      </c>
      <c r="P19" s="518">
        <v>3817.77</v>
      </c>
      <c r="Q19" s="518">
        <v>2792.38</v>
      </c>
      <c r="R19" s="518">
        <v>2756.55</v>
      </c>
      <c r="S19" s="518">
        <v>2493.4499999999998</v>
      </c>
      <c r="T19" s="518">
        <v>1957.11</v>
      </c>
      <c r="U19" s="518">
        <v>2778.63</v>
      </c>
      <c r="V19" s="518">
        <v>1012.09</v>
      </c>
      <c r="W19" s="518">
        <v>976.96</v>
      </c>
      <c r="X19" s="518">
        <v>405.57</v>
      </c>
      <c r="Y19" s="518">
        <v>1180.4100000000001</v>
      </c>
      <c r="Z19" s="519">
        <v>652.70000000000005</v>
      </c>
      <c r="AA19" s="518">
        <v>1146.9100000000001</v>
      </c>
      <c r="AB19" s="518">
        <v>83.25</v>
      </c>
      <c r="AC19" s="518">
        <v>1129.3699999999999</v>
      </c>
      <c r="AD19" s="518">
        <v>2093.6</v>
      </c>
      <c r="AE19" s="518">
        <v>2373.98</v>
      </c>
      <c r="AF19" s="518">
        <v>2907.76</v>
      </c>
      <c r="AG19" s="518">
        <v>3433.57</v>
      </c>
      <c r="AH19" s="518">
        <v>763.81</v>
      </c>
      <c r="AI19" s="664">
        <f t="shared" si="3"/>
        <v>-24.531415190348692</v>
      </c>
      <c r="AJ19"/>
      <c r="AK19"/>
    </row>
    <row r="20" spans="1:37" s="308" customFormat="1" x14ac:dyDescent="0.25">
      <c r="A20" s="517" t="s">
        <v>44</v>
      </c>
      <c r="B20" s="306">
        <v>0</v>
      </c>
      <c r="C20" s="307">
        <v>4.78</v>
      </c>
      <c r="D20" s="307">
        <v>0</v>
      </c>
      <c r="E20" s="307">
        <v>21.13</v>
      </c>
      <c r="F20" s="307">
        <v>129.56</v>
      </c>
      <c r="G20" s="307">
        <v>275.54000000000002</v>
      </c>
      <c r="H20" s="307">
        <v>162.84</v>
      </c>
      <c r="I20" s="307">
        <v>80.040000000000006</v>
      </c>
      <c r="J20" s="307">
        <v>0</v>
      </c>
      <c r="K20" s="307">
        <v>48.26</v>
      </c>
      <c r="L20" s="307">
        <v>22.08</v>
      </c>
      <c r="M20" s="307">
        <v>60.78</v>
      </c>
      <c r="N20" s="306">
        <v>32.53</v>
      </c>
      <c r="O20" s="518">
        <v>3.23</v>
      </c>
      <c r="P20" s="518">
        <v>47.44</v>
      </c>
      <c r="Q20" s="518">
        <v>188.81</v>
      </c>
      <c r="R20" s="518">
        <v>124.49</v>
      </c>
      <c r="S20" s="518">
        <v>19.53</v>
      </c>
      <c r="T20" s="518">
        <v>58.62</v>
      </c>
      <c r="U20" s="518">
        <v>236.29</v>
      </c>
      <c r="V20" s="518">
        <v>4.49</v>
      </c>
      <c r="W20" s="518">
        <v>23.55</v>
      </c>
      <c r="X20" s="518">
        <v>6.6</v>
      </c>
      <c r="Y20" s="518">
        <v>68.77</v>
      </c>
      <c r="Z20" s="519">
        <v>57.02</v>
      </c>
      <c r="AA20" s="518">
        <v>80.930000000000007</v>
      </c>
      <c r="AB20" s="518">
        <v>143.15</v>
      </c>
      <c r="AC20" s="518">
        <v>155.65</v>
      </c>
      <c r="AD20" s="518">
        <v>363.42</v>
      </c>
      <c r="AE20" s="518">
        <v>191.8</v>
      </c>
      <c r="AF20" s="518">
        <v>282.68</v>
      </c>
      <c r="AG20" s="518">
        <v>446.3</v>
      </c>
      <c r="AH20" s="518">
        <v>492.21</v>
      </c>
      <c r="AI20" s="664">
        <f t="shared" si="3"/>
        <v>10862.360801781737</v>
      </c>
      <c r="AJ20"/>
      <c r="AK20"/>
    </row>
    <row r="21" spans="1:37" s="308" customFormat="1" x14ac:dyDescent="0.25">
      <c r="A21" s="517" t="s">
        <v>45</v>
      </c>
      <c r="B21" s="306">
        <v>10657.76</v>
      </c>
      <c r="C21" s="307">
        <v>4466.68</v>
      </c>
      <c r="D21" s="307">
        <v>462.23</v>
      </c>
      <c r="E21" s="307">
        <v>60.22</v>
      </c>
      <c r="F21" s="307">
        <v>187.46</v>
      </c>
      <c r="G21" s="307">
        <v>223.22</v>
      </c>
      <c r="H21" s="307">
        <v>6.68</v>
      </c>
      <c r="I21" s="307">
        <v>98</v>
      </c>
      <c r="J21" s="307">
        <v>18.45</v>
      </c>
      <c r="K21" s="307">
        <v>2841.01</v>
      </c>
      <c r="L21" s="307">
        <v>1682.33</v>
      </c>
      <c r="M21" s="307">
        <v>4103.8</v>
      </c>
      <c r="N21" s="306">
        <v>3511.47</v>
      </c>
      <c r="O21" s="518">
        <v>885.74</v>
      </c>
      <c r="P21" s="518">
        <v>213.37</v>
      </c>
      <c r="Q21" s="518">
        <v>157.09</v>
      </c>
      <c r="R21" s="518">
        <v>4.62</v>
      </c>
      <c r="S21" s="518">
        <v>138.06</v>
      </c>
      <c r="T21" s="518">
        <v>0</v>
      </c>
      <c r="U21" s="518">
        <v>74.12</v>
      </c>
      <c r="V21" s="518">
        <v>0</v>
      </c>
      <c r="W21" s="518">
        <v>675.81</v>
      </c>
      <c r="X21" s="518">
        <v>1840.99</v>
      </c>
      <c r="Y21" s="518">
        <v>9327.42</v>
      </c>
      <c r="Z21" s="519">
        <v>8301.5</v>
      </c>
      <c r="AA21" s="518">
        <v>4098.1000000000004</v>
      </c>
      <c r="AB21" s="518">
        <v>825.25</v>
      </c>
      <c r="AC21" s="518">
        <v>69.819999999999993</v>
      </c>
      <c r="AD21" s="518">
        <v>32.15</v>
      </c>
      <c r="AE21" s="518">
        <v>12.5</v>
      </c>
      <c r="AF21" s="518">
        <v>4.3</v>
      </c>
      <c r="AG21" s="518">
        <v>32.979999999999997</v>
      </c>
      <c r="AH21" s="518">
        <v>73.709999999999994</v>
      </c>
      <c r="AI21" s="664" t="str">
        <f t="shared" si="3"/>
        <v>-</v>
      </c>
      <c r="AJ21"/>
      <c r="AK21"/>
    </row>
    <row r="22" spans="1:37" s="308" customFormat="1" x14ac:dyDescent="0.25">
      <c r="A22" s="517" t="s">
        <v>27</v>
      </c>
      <c r="B22" s="387">
        <v>12.45</v>
      </c>
      <c r="C22" s="400">
        <v>0</v>
      </c>
      <c r="D22" s="400">
        <v>0</v>
      </c>
      <c r="E22" s="400">
        <v>0</v>
      </c>
      <c r="F22" s="400">
        <v>0</v>
      </c>
      <c r="G22" s="400">
        <v>0</v>
      </c>
      <c r="H22" s="400">
        <v>24.9</v>
      </c>
      <c r="I22" s="400">
        <v>0</v>
      </c>
      <c r="J22" s="400">
        <v>0</v>
      </c>
      <c r="K22" s="400">
        <v>0</v>
      </c>
      <c r="L22" s="400">
        <v>0</v>
      </c>
      <c r="M22" s="400">
        <v>0</v>
      </c>
      <c r="N22" s="528">
        <v>0</v>
      </c>
      <c r="O22" s="518">
        <v>0</v>
      </c>
      <c r="P22" s="518" t="s">
        <v>28</v>
      </c>
      <c r="Q22" s="518">
        <v>0</v>
      </c>
      <c r="R22" s="518">
        <v>0</v>
      </c>
      <c r="S22" s="518">
        <v>0</v>
      </c>
      <c r="T22" s="518">
        <v>82.49</v>
      </c>
      <c r="U22" s="518">
        <v>7.48</v>
      </c>
      <c r="V22" s="518">
        <v>11.94</v>
      </c>
      <c r="W22" s="518">
        <v>0</v>
      </c>
      <c r="X22" s="518">
        <v>0</v>
      </c>
      <c r="Y22" s="518">
        <v>0</v>
      </c>
      <c r="Z22" s="519">
        <v>17.8</v>
      </c>
      <c r="AA22" s="518">
        <v>2.42</v>
      </c>
      <c r="AB22" s="518">
        <v>13.47</v>
      </c>
      <c r="AC22" s="518">
        <v>0</v>
      </c>
      <c r="AD22" s="518">
        <v>0</v>
      </c>
      <c r="AE22" s="518">
        <v>0</v>
      </c>
      <c r="AF22" s="518">
        <v>40.76</v>
      </c>
      <c r="AG22" s="518">
        <v>15.48</v>
      </c>
      <c r="AH22" s="518">
        <v>22.02</v>
      </c>
      <c r="AI22" s="664">
        <f t="shared" si="3"/>
        <v>84.422110552763826</v>
      </c>
      <c r="AJ22"/>
      <c r="AK22"/>
    </row>
    <row r="23" spans="1:37" s="308" customFormat="1" x14ac:dyDescent="0.25">
      <c r="A23" s="517" t="s">
        <v>36</v>
      </c>
      <c r="B23" s="306">
        <v>9973.41</v>
      </c>
      <c r="C23" s="518">
        <v>35491.5</v>
      </c>
      <c r="D23" s="518">
        <v>37323.94</v>
      </c>
      <c r="E23" s="518">
        <v>52750.71</v>
      </c>
      <c r="F23" s="518">
        <v>40598.76</v>
      </c>
      <c r="G23" s="518">
        <v>55884.68</v>
      </c>
      <c r="H23" s="518">
        <v>19874.91</v>
      </c>
      <c r="I23" s="518">
        <v>7910.32</v>
      </c>
      <c r="J23" s="518">
        <v>5051.59</v>
      </c>
      <c r="K23" s="518">
        <v>6468.76</v>
      </c>
      <c r="L23" s="518">
        <v>4607.26</v>
      </c>
      <c r="M23" s="518">
        <v>3940.06</v>
      </c>
      <c r="N23" s="519">
        <v>43944.59</v>
      </c>
      <c r="O23" s="518">
        <v>42802.3</v>
      </c>
      <c r="P23" s="518">
        <v>60667.89</v>
      </c>
      <c r="Q23" s="518">
        <v>33309.550000000003</v>
      </c>
      <c r="R23" s="518">
        <v>26956.73</v>
      </c>
      <c r="S23" s="518">
        <v>56833.38</v>
      </c>
      <c r="T23" s="518">
        <v>51064.9</v>
      </c>
      <c r="U23" s="518">
        <v>42877.72</v>
      </c>
      <c r="V23" s="518">
        <v>31753.66</v>
      </c>
      <c r="W23" s="518">
        <v>29167.49</v>
      </c>
      <c r="X23" s="518">
        <v>20927.48</v>
      </c>
      <c r="Y23" s="518">
        <v>11409.11</v>
      </c>
      <c r="Z23" s="519">
        <v>11548.72</v>
      </c>
      <c r="AA23" s="518">
        <v>6672.29</v>
      </c>
      <c r="AB23" s="518">
        <v>7219.41</v>
      </c>
      <c r="AC23" s="518">
        <v>615.65</v>
      </c>
      <c r="AD23" s="518">
        <v>1794.39</v>
      </c>
      <c r="AE23" s="518">
        <v>29562.5</v>
      </c>
      <c r="AF23" s="518">
        <v>75345.14</v>
      </c>
      <c r="AG23" s="518">
        <v>58562</v>
      </c>
      <c r="AH23" s="518">
        <v>79838.100000000006</v>
      </c>
      <c r="AI23" s="664">
        <f t="shared" si="3"/>
        <v>151.42959898166072</v>
      </c>
      <c r="AJ23"/>
      <c r="AK23"/>
    </row>
    <row r="24" spans="1:37" s="308" customFormat="1" x14ac:dyDescent="0.25">
      <c r="A24" s="517" t="s">
        <v>37</v>
      </c>
      <c r="B24" s="306">
        <v>77.510000000000005</v>
      </c>
      <c r="C24" s="518">
        <v>18.45</v>
      </c>
      <c r="D24" s="518">
        <v>14.08</v>
      </c>
      <c r="E24" s="518">
        <v>36.04</v>
      </c>
      <c r="F24" s="518">
        <v>95.31</v>
      </c>
      <c r="G24" s="518">
        <v>115.29</v>
      </c>
      <c r="H24" s="518">
        <v>152.43</v>
      </c>
      <c r="I24" s="518">
        <v>160.38999999999999</v>
      </c>
      <c r="J24" s="518">
        <v>173.05</v>
      </c>
      <c r="K24" s="518">
        <v>103.5</v>
      </c>
      <c r="L24" s="518">
        <v>11.58</v>
      </c>
      <c r="M24" s="518">
        <v>10.75</v>
      </c>
      <c r="N24" s="519">
        <v>12.3</v>
      </c>
      <c r="O24" s="518">
        <v>13.08</v>
      </c>
      <c r="P24" s="518">
        <v>27.01</v>
      </c>
      <c r="Q24" s="518">
        <v>55.48</v>
      </c>
      <c r="R24" s="518">
        <v>32.5</v>
      </c>
      <c r="S24" s="518">
        <v>224.59</v>
      </c>
      <c r="T24" s="518">
        <v>108.06</v>
      </c>
      <c r="U24" s="518">
        <v>168.29</v>
      </c>
      <c r="V24" s="518">
        <v>185.67</v>
      </c>
      <c r="W24" s="518">
        <v>132.22999999999999</v>
      </c>
      <c r="X24" s="518">
        <v>5.36</v>
      </c>
      <c r="Y24" s="518">
        <v>19.690000000000001</v>
      </c>
      <c r="Z24" s="519">
        <v>0</v>
      </c>
      <c r="AA24" s="518">
        <v>58.2</v>
      </c>
      <c r="AB24" s="518">
        <v>53.31</v>
      </c>
      <c r="AC24" s="518">
        <v>36.85</v>
      </c>
      <c r="AD24" s="518">
        <v>152.62</v>
      </c>
      <c r="AE24" s="518">
        <v>71.27</v>
      </c>
      <c r="AF24" s="518">
        <v>194.32</v>
      </c>
      <c r="AG24" s="518">
        <v>63.66</v>
      </c>
      <c r="AH24" s="313">
        <v>68.87</v>
      </c>
      <c r="AI24" s="665">
        <f t="shared" si="3"/>
        <v>-62.90730866591263</v>
      </c>
      <c r="AJ24"/>
      <c r="AK24"/>
    </row>
    <row r="25" spans="1:37" x14ac:dyDescent="0.25">
      <c r="A25" s="54" t="s">
        <v>38</v>
      </c>
      <c r="B25" s="53">
        <v>4120.76</v>
      </c>
      <c r="C25" s="314">
        <v>4983.43</v>
      </c>
      <c r="D25" s="314">
        <v>4447.76</v>
      </c>
      <c r="E25" s="314">
        <v>692.55</v>
      </c>
      <c r="F25" s="314">
        <v>3370.84</v>
      </c>
      <c r="G25" s="314">
        <v>3916.16</v>
      </c>
      <c r="H25" s="314">
        <v>3821.35</v>
      </c>
      <c r="I25" s="314">
        <v>3765.78</v>
      </c>
      <c r="J25" s="314">
        <v>2133.12</v>
      </c>
      <c r="K25" s="314">
        <v>2842.68</v>
      </c>
      <c r="L25" s="314">
        <v>2894.09</v>
      </c>
      <c r="M25" s="314">
        <v>2496.46</v>
      </c>
      <c r="N25" s="419">
        <v>942.98</v>
      </c>
      <c r="O25" s="314">
        <v>181.19</v>
      </c>
      <c r="P25" s="314">
        <v>284.22000000000003</v>
      </c>
      <c r="Q25" s="314">
        <v>2824.74</v>
      </c>
      <c r="R25" s="314">
        <v>398.19</v>
      </c>
      <c r="S25" s="314">
        <v>1172.95</v>
      </c>
      <c r="T25" s="314">
        <v>2387.1999999999998</v>
      </c>
      <c r="U25" s="314">
        <v>1433.49</v>
      </c>
      <c r="V25" s="314">
        <v>1556.64</v>
      </c>
      <c r="W25" s="314">
        <v>2584.5500000000002</v>
      </c>
      <c r="X25" s="314">
        <v>1919.28</v>
      </c>
      <c r="Y25" s="314">
        <v>1476</v>
      </c>
      <c r="Z25" s="419">
        <v>272.76</v>
      </c>
      <c r="AA25" s="314">
        <v>405.74</v>
      </c>
      <c r="AB25" s="314">
        <v>2385.4899999999998</v>
      </c>
      <c r="AC25" s="314">
        <v>1200.3</v>
      </c>
      <c r="AD25" s="314">
        <v>1037.4100000000001</v>
      </c>
      <c r="AE25" s="314">
        <v>2205.02</v>
      </c>
      <c r="AF25" s="314">
        <v>1916.15</v>
      </c>
      <c r="AG25" s="314">
        <v>325.77999999999997</v>
      </c>
      <c r="AH25" s="314">
        <v>25.1</v>
      </c>
      <c r="AI25" s="666">
        <f t="shared" si="3"/>
        <v>-98.387552677561928</v>
      </c>
    </row>
    <row r="26" spans="1:37" x14ac:dyDescent="0.25">
      <c r="A26" s="2" t="s">
        <v>23</v>
      </c>
      <c r="R26" s="313"/>
      <c r="S26" s="313"/>
      <c r="T26" s="313"/>
      <c r="U26" s="313"/>
      <c r="V26" s="313"/>
      <c r="W26" s="313"/>
      <c r="X26" s="313"/>
      <c r="Y26" s="313"/>
      <c r="Z26" s="313"/>
      <c r="AA26" s="313"/>
      <c r="AB26" s="313"/>
      <c r="AC26" s="313"/>
      <c r="AD26" s="313"/>
      <c r="AE26" s="313"/>
      <c r="AF26" s="313"/>
      <c r="AG26" s="313"/>
      <c r="AH26" s="313"/>
    </row>
    <row r="27" spans="1:37" x14ac:dyDescent="0.25">
      <c r="A27" s="2" t="s">
        <v>24</v>
      </c>
      <c r="I27" s="234"/>
      <c r="J27" s="234"/>
      <c r="K27" s="234"/>
      <c r="R27" s="313"/>
      <c r="S27" s="313"/>
      <c r="T27" s="313"/>
      <c r="U27" s="313"/>
      <c r="V27" s="313"/>
      <c r="W27" s="313"/>
      <c r="X27" s="313"/>
      <c r="Y27" s="313"/>
      <c r="Z27" s="313"/>
      <c r="AA27" s="313"/>
      <c r="AB27" s="313"/>
      <c r="AC27" s="313"/>
      <c r="AD27" s="313"/>
      <c r="AE27" s="313"/>
      <c r="AF27" s="313"/>
      <c r="AG27" s="313"/>
      <c r="AH27" s="313"/>
    </row>
    <row r="28" spans="1:37" x14ac:dyDescent="0.25">
      <c r="A28" s="3" t="s">
        <v>207</v>
      </c>
      <c r="B28" s="234"/>
      <c r="N28" s="588"/>
      <c r="R28" s="313"/>
      <c r="S28" s="313"/>
      <c r="T28" s="313"/>
      <c r="U28" s="313"/>
      <c r="V28" s="313"/>
      <c r="W28" s="313"/>
      <c r="X28" s="313"/>
      <c r="Y28" s="313"/>
      <c r="Z28" s="313"/>
      <c r="AA28" s="313"/>
      <c r="AB28" s="313"/>
      <c r="AC28" s="313"/>
      <c r="AD28" s="313"/>
      <c r="AE28" s="313"/>
      <c r="AF28" s="313"/>
      <c r="AG28" s="313"/>
      <c r="AH28" s="313"/>
    </row>
    <row r="29" spans="1:37" x14ac:dyDescent="0.25">
      <c r="A29" s="7"/>
      <c r="B29" s="234"/>
      <c r="N29" s="588"/>
      <c r="R29" s="313"/>
      <c r="S29" s="313"/>
      <c r="T29" s="313"/>
      <c r="U29" s="313"/>
      <c r="V29" s="313"/>
      <c r="W29" s="313"/>
      <c r="X29" s="313"/>
      <c r="Y29" s="313"/>
      <c r="Z29" s="313"/>
      <c r="AA29" s="313"/>
      <c r="AB29" s="313"/>
      <c r="AC29" s="313"/>
      <c r="AD29" s="313"/>
      <c r="AJ29" s="308"/>
    </row>
    <row r="30" spans="1:37" x14ac:dyDescent="0.25">
      <c r="B30" s="299"/>
      <c r="C30" s="23"/>
      <c r="N30" s="234"/>
      <c r="R30" s="313"/>
      <c r="S30" s="313"/>
      <c r="T30" s="313"/>
      <c r="U30" s="313"/>
      <c r="V30" s="313"/>
      <c r="W30" s="313"/>
      <c r="X30" s="313"/>
      <c r="Y30" s="313"/>
      <c r="Z30" s="313"/>
      <c r="AA30" s="313"/>
      <c r="AB30" s="313"/>
      <c r="AC30" s="313"/>
      <c r="AD30" s="313"/>
      <c r="AJ30" s="308"/>
    </row>
    <row r="31" spans="1:37" x14ac:dyDescent="0.25">
      <c r="B31" s="23"/>
      <c r="C31" s="23"/>
      <c r="R31" s="313"/>
      <c r="S31" s="313"/>
      <c r="T31" s="313"/>
      <c r="U31" s="313"/>
      <c r="V31" s="313"/>
      <c r="W31" s="313"/>
      <c r="X31" s="313"/>
      <c r="Y31" s="313"/>
      <c r="Z31" s="313"/>
      <c r="AA31" s="313"/>
      <c r="AB31" s="313"/>
      <c r="AC31" s="313"/>
      <c r="AD31" s="313"/>
      <c r="AJ31" s="308"/>
    </row>
    <row r="32" spans="1:37" x14ac:dyDescent="0.25">
      <c r="B32" s="234"/>
      <c r="R32" s="313"/>
      <c r="S32" s="313"/>
      <c r="T32" s="313"/>
      <c r="U32" s="313"/>
      <c r="V32" s="313"/>
      <c r="W32" s="313"/>
      <c r="X32" s="313"/>
      <c r="Y32" s="313"/>
      <c r="Z32" s="313"/>
      <c r="AA32" s="313"/>
      <c r="AB32" s="313"/>
      <c r="AC32" s="313"/>
      <c r="AD32" s="313"/>
      <c r="AE32"/>
      <c r="AF32"/>
      <c r="AG32"/>
    </row>
    <row r="33" spans="2:33" x14ac:dyDescent="0.25">
      <c r="B33" s="234"/>
      <c r="R33" s="313"/>
      <c r="S33" s="313"/>
      <c r="T33" s="313"/>
      <c r="U33" s="313"/>
      <c r="V33" s="313"/>
      <c r="W33" s="313"/>
      <c r="X33" s="313"/>
      <c r="Y33" s="313"/>
      <c r="Z33" s="313"/>
      <c r="AA33" s="313"/>
      <c r="AB33" s="313"/>
      <c r="AC33" s="313"/>
      <c r="AD33" s="313"/>
      <c r="AE33"/>
      <c r="AF33"/>
      <c r="AG33"/>
    </row>
    <row r="34" spans="2:33" x14ac:dyDescent="0.25">
      <c r="R34" s="313"/>
      <c r="S34" s="313"/>
      <c r="T34" s="313"/>
      <c r="U34" s="313"/>
      <c r="V34" s="313"/>
      <c r="W34" s="313"/>
      <c r="X34" s="313"/>
      <c r="Y34" s="313"/>
      <c r="Z34" s="313"/>
      <c r="AA34" s="313"/>
      <c r="AB34" s="313"/>
      <c r="AC34" s="313"/>
      <c r="AD34" s="313"/>
      <c r="AE34"/>
      <c r="AF34"/>
      <c r="AG34"/>
    </row>
    <row r="35" spans="2:33" x14ac:dyDescent="0.25">
      <c r="R35" s="313"/>
      <c r="S35" s="313"/>
      <c r="T35" s="313"/>
      <c r="U35" s="313"/>
      <c r="V35" s="313"/>
      <c r="W35" s="313"/>
      <c r="X35" s="313"/>
      <c r="Y35" s="313"/>
      <c r="Z35" s="313"/>
      <c r="AA35" s="313"/>
      <c r="AB35" s="313"/>
      <c r="AC35" s="313"/>
      <c r="AD35" s="313"/>
      <c r="AE35"/>
      <c r="AF35"/>
      <c r="AG35"/>
    </row>
    <row r="36" spans="2:33" x14ac:dyDescent="0.25">
      <c r="AE36"/>
      <c r="AF36"/>
      <c r="AG36"/>
    </row>
    <row r="37" spans="2:33" x14ac:dyDescent="0.25">
      <c r="AE37"/>
      <c r="AF37"/>
      <c r="AG37"/>
    </row>
    <row r="38" spans="2:33" x14ac:dyDescent="0.25">
      <c r="AE38"/>
      <c r="AF38"/>
      <c r="AG38"/>
    </row>
    <row r="39" spans="2:33" x14ac:dyDescent="0.25">
      <c r="AE39"/>
      <c r="AF39"/>
      <c r="AG39"/>
    </row>
    <row r="40" spans="2:33" x14ac:dyDescent="0.25">
      <c r="AE40"/>
      <c r="AF40"/>
      <c r="AG40"/>
    </row>
    <row r="41" spans="2:33" x14ac:dyDescent="0.25">
      <c r="AE41"/>
      <c r="AF41"/>
      <c r="AG41"/>
    </row>
    <row r="42" spans="2:33" x14ac:dyDescent="0.25">
      <c r="AE42"/>
      <c r="AF42"/>
      <c r="AG42"/>
    </row>
    <row r="43" spans="2:33" x14ac:dyDescent="0.25">
      <c r="AE43"/>
      <c r="AF43"/>
      <c r="AG43"/>
    </row>
    <row r="44" spans="2:33" x14ac:dyDescent="0.25">
      <c r="AE44"/>
      <c r="AF44"/>
      <c r="AG44"/>
    </row>
    <row r="45" spans="2:33" x14ac:dyDescent="0.25">
      <c r="AE45"/>
      <c r="AF45"/>
      <c r="AG45"/>
    </row>
    <row r="46" spans="2:33" x14ac:dyDescent="0.25">
      <c r="AE46"/>
      <c r="AF46"/>
      <c r="AG46"/>
    </row>
    <row r="47" spans="2:33" x14ac:dyDescent="0.25">
      <c r="AE47"/>
      <c r="AF47"/>
      <c r="AG47"/>
    </row>
    <row r="48" spans="2:33" x14ac:dyDescent="0.25">
      <c r="AE48"/>
      <c r="AF48"/>
      <c r="AG48"/>
    </row>
    <row r="73" spans="1:1" x14ac:dyDescent="0.25">
      <c r="A73" s="359" t="s">
        <v>229</v>
      </c>
    </row>
  </sheetData>
  <sortState ref="AE29:AG45">
    <sortCondition descending="1" ref="AG29"/>
  </sortState>
  <mergeCells count="4">
    <mergeCell ref="Z6:AI6"/>
    <mergeCell ref="A6:A7"/>
    <mergeCell ref="B6:M6"/>
    <mergeCell ref="N6:Y6"/>
  </mergeCells>
  <phoneticPr fontId="19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8"/>
  <sheetViews>
    <sheetView showGridLines="0" zoomScale="85" zoomScaleNormal="85" workbookViewId="0">
      <pane xSplit="1" ySplit="7" topLeftCell="Z8" activePane="bottomRight" state="frozen"/>
      <selection activeCell="E38" sqref="E38"/>
      <selection pane="topRight" activeCell="E38" sqref="E38"/>
      <selection pane="bottomLeft" activeCell="E38" sqref="E38"/>
      <selection pane="bottomRight" activeCell="AG29" sqref="AG29"/>
    </sheetView>
  </sheetViews>
  <sheetFormatPr baseColWidth="10" defaultColWidth="11.42578125" defaultRowHeight="12.75" x14ac:dyDescent="0.2"/>
  <cols>
    <col min="1" max="1" width="16.140625" style="23" customWidth="1"/>
    <col min="2" max="2" width="8.7109375" style="23" bestFit="1" customWidth="1"/>
    <col min="3" max="3" width="9.140625" style="23" bestFit="1" customWidth="1"/>
    <col min="4" max="4" width="8.42578125" style="350" bestFit="1" customWidth="1"/>
    <col min="5" max="5" width="9.140625" style="350" bestFit="1" customWidth="1"/>
    <col min="6" max="6" width="9" style="350" bestFit="1" customWidth="1"/>
    <col min="7" max="7" width="9.140625" style="350" bestFit="1" customWidth="1"/>
    <col min="8" max="8" width="8.7109375" style="350" bestFit="1" customWidth="1"/>
    <col min="9" max="9" width="8.28515625" style="350" bestFit="1" customWidth="1"/>
    <col min="10" max="11" width="9.140625" style="350" bestFit="1" customWidth="1"/>
    <col min="12" max="12" width="9.85546875" style="350" bestFit="1" customWidth="1"/>
    <col min="13" max="13" width="9" style="350" bestFit="1" customWidth="1"/>
    <col min="14" max="14" width="9.42578125" style="350" bestFit="1" customWidth="1"/>
    <col min="15" max="15" width="11.28515625" style="350" bestFit="1" customWidth="1"/>
    <col min="16" max="16" width="9.85546875" style="350" bestFit="1" customWidth="1"/>
    <col min="17" max="17" width="11.28515625" style="350" bestFit="1" customWidth="1"/>
    <col min="18" max="18" width="10.85546875" style="350" bestFit="1" customWidth="1"/>
    <col min="19" max="20" width="11.28515625" style="350" bestFit="1" customWidth="1"/>
    <col min="21" max="21" width="10.5703125" style="350" bestFit="1" customWidth="1"/>
    <col min="22" max="22" width="11.5703125" style="350" bestFit="1" customWidth="1"/>
    <col min="23" max="23" width="11.85546875" style="350" bestFit="1" customWidth="1"/>
    <col min="24" max="24" width="11.5703125" style="350" bestFit="1" customWidth="1"/>
    <col min="25" max="25" width="11.140625" style="350" bestFit="1" customWidth="1"/>
    <col min="26" max="26" width="11.28515625" style="350" bestFit="1" customWidth="1"/>
    <col min="27" max="27" width="12" style="350" bestFit="1" customWidth="1"/>
    <col min="28" max="28" width="10.5703125" style="350" bestFit="1" customWidth="1"/>
    <col min="29" max="29" width="11.28515625" style="350" bestFit="1" customWidth="1"/>
    <col min="30" max="30" width="10.5703125" style="350" bestFit="1" customWidth="1"/>
    <col min="31" max="31" width="12" style="350" bestFit="1" customWidth="1"/>
    <col min="32" max="33" width="11.28515625" style="350" bestFit="1" customWidth="1"/>
    <col min="34" max="34" width="11.85546875" style="350" bestFit="1" customWidth="1"/>
    <col min="35" max="35" width="13" style="23" bestFit="1" customWidth="1"/>
    <col min="36" max="36" width="11.85546875" style="23" bestFit="1" customWidth="1"/>
    <col min="37" max="16384" width="11.42578125" style="23"/>
  </cols>
  <sheetData>
    <row r="1" spans="1:37" x14ac:dyDescent="0.2">
      <c r="A1" s="79" t="s">
        <v>198</v>
      </c>
    </row>
    <row r="3" spans="1:37" x14ac:dyDescent="0.2">
      <c r="A3" s="17" t="s">
        <v>46</v>
      </c>
    </row>
    <row r="4" spans="1:37" ht="15" customHeight="1" x14ac:dyDescent="0.2">
      <c r="A4" s="62" t="s">
        <v>245</v>
      </c>
    </row>
    <row r="5" spans="1:37" x14ac:dyDescent="0.2">
      <c r="A5" s="63" t="s">
        <v>211</v>
      </c>
    </row>
    <row r="6" spans="1:37" x14ac:dyDescent="0.2">
      <c r="A6" s="617" t="s">
        <v>200</v>
      </c>
      <c r="B6" s="619">
        <v>2018</v>
      </c>
      <c r="C6" s="620"/>
      <c r="D6" s="620"/>
      <c r="E6" s="621"/>
      <c r="F6" s="621"/>
      <c r="G6" s="621"/>
      <c r="H6" s="621"/>
      <c r="I6" s="621"/>
      <c r="J6" s="621"/>
      <c r="K6" s="621"/>
      <c r="L6" s="621"/>
      <c r="M6" s="621"/>
      <c r="N6" s="609">
        <v>2019</v>
      </c>
      <c r="O6" s="610"/>
      <c r="P6" s="610"/>
      <c r="Q6" s="610"/>
      <c r="R6" s="610"/>
      <c r="S6" s="610"/>
      <c r="T6" s="610"/>
      <c r="U6" s="610"/>
      <c r="V6" s="610"/>
      <c r="W6" s="610"/>
      <c r="X6" s="610"/>
      <c r="Y6" s="610"/>
      <c r="Z6" s="609">
        <v>2020</v>
      </c>
      <c r="AA6" s="610"/>
      <c r="AB6" s="610"/>
      <c r="AC6" s="610"/>
      <c r="AD6" s="610"/>
      <c r="AE6" s="610"/>
      <c r="AF6" s="610"/>
      <c r="AG6" s="610"/>
      <c r="AH6" s="610"/>
      <c r="AI6" s="611"/>
    </row>
    <row r="7" spans="1:37" ht="25.5" x14ac:dyDescent="0.2">
      <c r="A7" s="618"/>
      <c r="B7" s="462" t="s">
        <v>1</v>
      </c>
      <c r="C7" s="462" t="s">
        <v>2</v>
      </c>
      <c r="D7" s="462" t="s">
        <v>3</v>
      </c>
      <c r="E7" s="462" t="s">
        <v>4</v>
      </c>
      <c r="F7" s="462" t="s">
        <v>5</v>
      </c>
      <c r="G7" s="462" t="s">
        <v>6</v>
      </c>
      <c r="H7" s="462" t="s">
        <v>7</v>
      </c>
      <c r="I7" s="462" t="s">
        <v>8</v>
      </c>
      <c r="J7" s="462" t="s">
        <v>9</v>
      </c>
      <c r="K7" s="462" t="s">
        <v>10</v>
      </c>
      <c r="L7" s="462" t="s">
        <v>11</v>
      </c>
      <c r="M7" s="463" t="s">
        <v>12</v>
      </c>
      <c r="N7" s="467" t="s">
        <v>1</v>
      </c>
      <c r="O7" s="462" t="s">
        <v>2</v>
      </c>
      <c r="P7" s="462" t="s">
        <v>3</v>
      </c>
      <c r="Q7" s="462" t="s">
        <v>4</v>
      </c>
      <c r="R7" s="497" t="s">
        <v>5</v>
      </c>
      <c r="S7" s="502" t="s">
        <v>6</v>
      </c>
      <c r="T7" s="503" t="s">
        <v>7</v>
      </c>
      <c r="U7" s="505" t="s">
        <v>8</v>
      </c>
      <c r="V7" s="510" t="s">
        <v>9</v>
      </c>
      <c r="W7" s="520" t="s">
        <v>10</v>
      </c>
      <c r="X7" s="532" t="s">
        <v>11</v>
      </c>
      <c r="Y7" s="542" t="s">
        <v>12</v>
      </c>
      <c r="Z7" s="467" t="s">
        <v>1</v>
      </c>
      <c r="AA7" s="595" t="s">
        <v>2</v>
      </c>
      <c r="AB7" s="594" t="s">
        <v>3</v>
      </c>
      <c r="AC7" s="595" t="s">
        <v>4</v>
      </c>
      <c r="AD7" s="595" t="s">
        <v>5</v>
      </c>
      <c r="AE7" s="595" t="s">
        <v>6</v>
      </c>
      <c r="AF7" s="595" t="s">
        <v>7</v>
      </c>
      <c r="AG7" s="595" t="s">
        <v>8</v>
      </c>
      <c r="AH7" s="595" t="s">
        <v>9</v>
      </c>
      <c r="AI7" s="468" t="s">
        <v>282</v>
      </c>
    </row>
    <row r="8" spans="1:37" ht="15" x14ac:dyDescent="0.25">
      <c r="A8" s="43" t="s">
        <v>13</v>
      </c>
      <c r="B8" s="174">
        <f t="shared" ref="B8:D8" si="0">SUM(B9:B19)</f>
        <v>1645.08</v>
      </c>
      <c r="C8" s="174">
        <f t="shared" si="0"/>
        <v>1664.45</v>
      </c>
      <c r="D8" s="174">
        <f t="shared" si="0"/>
        <v>1177.6300000000001</v>
      </c>
      <c r="E8" s="174">
        <f t="shared" ref="E8:N8" si="1">SUM(E9:E19)</f>
        <v>1534.85</v>
      </c>
      <c r="F8" s="174">
        <f t="shared" si="1"/>
        <v>1639.1199999999997</v>
      </c>
      <c r="G8" s="174">
        <f t="shared" si="1"/>
        <v>1456.2999999999997</v>
      </c>
      <c r="H8" s="174">
        <f t="shared" si="1"/>
        <v>1501.6</v>
      </c>
      <c r="I8" s="174">
        <f t="shared" si="1"/>
        <v>1731.0899999999997</v>
      </c>
      <c r="J8" s="174">
        <f t="shared" si="1"/>
        <v>1464.48</v>
      </c>
      <c r="K8" s="174">
        <f t="shared" si="1"/>
        <v>1827.7599999999998</v>
      </c>
      <c r="L8" s="174">
        <f t="shared" si="1"/>
        <v>2032.8300000000002</v>
      </c>
      <c r="M8" s="310">
        <f t="shared" si="1"/>
        <v>1856.69</v>
      </c>
      <c r="N8" s="420">
        <f t="shared" si="1"/>
        <v>2231.9300000000003</v>
      </c>
      <c r="O8" s="291">
        <f t="shared" ref="O8:W8" si="2">+SUM(O9:O19)</f>
        <v>1225.8799999999999</v>
      </c>
      <c r="P8" s="291">
        <f t="shared" si="2"/>
        <v>909.00999999999988</v>
      </c>
      <c r="Q8" s="291">
        <f t="shared" si="2"/>
        <v>1586.32</v>
      </c>
      <c r="R8" s="291">
        <f t="shared" si="2"/>
        <v>1413.68</v>
      </c>
      <c r="S8" s="291">
        <f t="shared" si="2"/>
        <v>1709.57</v>
      </c>
      <c r="T8" s="291">
        <f t="shared" si="2"/>
        <v>1462.45</v>
      </c>
      <c r="U8" s="291">
        <f t="shared" si="2"/>
        <v>1747.1</v>
      </c>
      <c r="V8" s="291">
        <f t="shared" si="2"/>
        <v>1609.83</v>
      </c>
      <c r="W8" s="291">
        <f t="shared" si="2"/>
        <v>2852.8799999999997</v>
      </c>
      <c r="X8" s="291">
        <f t="shared" ref="X8:AD8" si="3">+SUM(X9:X19)</f>
        <v>2085.6800000000003</v>
      </c>
      <c r="Y8" s="291">
        <f t="shared" si="3"/>
        <v>1727.82</v>
      </c>
      <c r="Z8" s="545">
        <f t="shared" si="3"/>
        <v>2166.71</v>
      </c>
      <c r="AA8" s="291">
        <f t="shared" si="3"/>
        <v>4634.24</v>
      </c>
      <c r="AB8" s="291">
        <f t="shared" si="3"/>
        <v>1991.12</v>
      </c>
      <c r="AC8" s="291">
        <f t="shared" si="3"/>
        <v>1284.48</v>
      </c>
      <c r="AD8" s="291">
        <f t="shared" si="3"/>
        <v>1751.42</v>
      </c>
      <c r="AE8" s="291">
        <v>2426.37</v>
      </c>
      <c r="AF8" s="291">
        <v>4775.4400000000005</v>
      </c>
      <c r="AG8" s="291">
        <v>1885.23</v>
      </c>
      <c r="AH8" s="291">
        <v>2402.4799999999996</v>
      </c>
      <c r="AI8" s="667">
        <f>+IFERROR((AH8/V8-1)*100,"-")</f>
        <v>49.238118310629055</v>
      </c>
      <c r="AJ8"/>
    </row>
    <row r="9" spans="1:37" ht="15" x14ac:dyDescent="0.25">
      <c r="A9" s="80" t="s">
        <v>21</v>
      </c>
      <c r="B9" s="268">
        <v>1425.08</v>
      </c>
      <c r="C9" s="268">
        <v>1481.12</v>
      </c>
      <c r="D9" s="268">
        <v>982.73</v>
      </c>
      <c r="E9" s="268">
        <v>1357.6</v>
      </c>
      <c r="F9" s="268">
        <v>1458.26</v>
      </c>
      <c r="G9" s="268">
        <v>1296.0999999999999</v>
      </c>
      <c r="H9" s="268">
        <v>1344.03</v>
      </c>
      <c r="I9" s="268">
        <v>1559.24</v>
      </c>
      <c r="J9" s="268">
        <v>1338.36</v>
      </c>
      <c r="K9" s="268">
        <v>1642.06</v>
      </c>
      <c r="L9" s="268">
        <v>1884.03</v>
      </c>
      <c r="M9" s="311">
        <v>1692.69</v>
      </c>
      <c r="N9" s="421">
        <v>2036.93</v>
      </c>
      <c r="O9" s="311">
        <v>981.28</v>
      </c>
      <c r="P9" s="311">
        <v>674.31</v>
      </c>
      <c r="Q9" s="311">
        <v>1396.94</v>
      </c>
      <c r="R9" s="311">
        <v>1226.18</v>
      </c>
      <c r="S9" s="311">
        <v>1523.2</v>
      </c>
      <c r="T9" s="311">
        <v>1257.29</v>
      </c>
      <c r="U9" s="311">
        <v>1576.01</v>
      </c>
      <c r="V9" s="311">
        <v>1473.31</v>
      </c>
      <c r="W9" s="311">
        <v>2378.06</v>
      </c>
      <c r="X9" s="311">
        <v>1931.43</v>
      </c>
      <c r="Y9" s="311">
        <v>1542.33</v>
      </c>
      <c r="Z9" s="421">
        <v>1952.04</v>
      </c>
      <c r="AA9" s="311">
        <v>1849.93</v>
      </c>
      <c r="AB9" s="311">
        <v>1068.67</v>
      </c>
      <c r="AC9" s="311">
        <v>678.98</v>
      </c>
      <c r="AD9" s="311">
        <v>1112.42</v>
      </c>
      <c r="AE9" s="311">
        <v>1453.65</v>
      </c>
      <c r="AF9" s="311">
        <v>1739.92</v>
      </c>
      <c r="AG9" s="311">
        <v>1662.8</v>
      </c>
      <c r="AH9" s="311">
        <v>2153.14</v>
      </c>
      <c r="AI9" s="668">
        <f>+IFERROR((AH9/V9-1)*100,"-")</f>
        <v>46.143038464410054</v>
      </c>
      <c r="AJ9"/>
      <c r="AK9"/>
    </row>
    <row r="10" spans="1:37" ht="15" x14ac:dyDescent="0.25">
      <c r="A10" s="80" t="s">
        <v>32</v>
      </c>
      <c r="B10" s="268">
        <v>15.5</v>
      </c>
      <c r="C10" s="268">
        <v>6.75</v>
      </c>
      <c r="D10" s="268">
        <v>15.6</v>
      </c>
      <c r="E10" s="268">
        <v>17.5</v>
      </c>
      <c r="F10" s="268">
        <v>15</v>
      </c>
      <c r="G10" s="268">
        <v>8.6</v>
      </c>
      <c r="H10" s="268">
        <v>10.4</v>
      </c>
      <c r="I10" s="268">
        <v>9</v>
      </c>
      <c r="J10" s="268">
        <v>7</v>
      </c>
      <c r="K10" s="268">
        <v>7.2</v>
      </c>
      <c r="L10" s="268">
        <v>9.5</v>
      </c>
      <c r="M10" s="311">
        <v>8.5</v>
      </c>
      <c r="N10" s="421">
        <v>16</v>
      </c>
      <c r="O10" s="311">
        <v>26.25</v>
      </c>
      <c r="P10" s="311">
        <v>17.5</v>
      </c>
      <c r="Q10" s="311">
        <v>0</v>
      </c>
      <c r="R10" s="311">
        <v>0</v>
      </c>
      <c r="S10" s="311">
        <v>8.5</v>
      </c>
      <c r="T10" s="311">
        <v>7.4</v>
      </c>
      <c r="U10" s="311">
        <v>6.1</v>
      </c>
      <c r="V10" s="311">
        <v>6.6</v>
      </c>
      <c r="W10" s="311">
        <v>5</v>
      </c>
      <c r="X10" s="311">
        <v>7</v>
      </c>
      <c r="Y10" s="311">
        <v>9.5</v>
      </c>
      <c r="Z10" s="421">
        <v>12.5</v>
      </c>
      <c r="AA10" s="311">
        <v>30.95</v>
      </c>
      <c r="AB10" s="311">
        <v>15.85</v>
      </c>
      <c r="AC10" s="311">
        <v>2</v>
      </c>
      <c r="AD10" s="311">
        <v>0</v>
      </c>
      <c r="AE10" s="311">
        <v>0</v>
      </c>
      <c r="AF10" s="311">
        <v>10</v>
      </c>
      <c r="AG10" s="311">
        <v>12.5</v>
      </c>
      <c r="AH10" s="311">
        <v>20.5</v>
      </c>
      <c r="AI10" s="668">
        <f t="shared" ref="AI9:AI19" si="4">+IFERROR((AH10/V10-1)*100,"-")</f>
        <v>210.60606060606065</v>
      </c>
      <c r="AJ10"/>
      <c r="AK10"/>
    </row>
    <row r="11" spans="1:37" ht="15" x14ac:dyDescent="0.25">
      <c r="A11" s="80" t="s">
        <v>47</v>
      </c>
      <c r="B11" s="194">
        <v>5</v>
      </c>
      <c r="C11" s="194">
        <v>3</v>
      </c>
      <c r="D11" s="194">
        <v>3.5</v>
      </c>
      <c r="E11" s="194">
        <v>3.8</v>
      </c>
      <c r="F11" s="194">
        <v>5.6</v>
      </c>
      <c r="G11" s="194">
        <v>7.5</v>
      </c>
      <c r="H11" s="194">
        <v>10</v>
      </c>
      <c r="I11" s="194">
        <v>15</v>
      </c>
      <c r="J11" s="194">
        <v>6.5</v>
      </c>
      <c r="K11" s="194">
        <v>7.5</v>
      </c>
      <c r="L11" s="194">
        <v>1.5</v>
      </c>
      <c r="M11" s="194">
        <v>5.5</v>
      </c>
      <c r="N11" s="422">
        <v>0</v>
      </c>
      <c r="O11" s="311">
        <v>2.25</v>
      </c>
      <c r="P11" s="311">
        <v>1</v>
      </c>
      <c r="Q11" s="311">
        <v>2.5</v>
      </c>
      <c r="R11" s="311">
        <v>4</v>
      </c>
      <c r="S11" s="311">
        <v>2.5</v>
      </c>
      <c r="T11" s="311">
        <v>0</v>
      </c>
      <c r="U11" s="311">
        <v>2</v>
      </c>
      <c r="V11" s="311">
        <v>3.8</v>
      </c>
      <c r="W11" s="311">
        <v>5.2</v>
      </c>
      <c r="X11" s="311">
        <v>1.85</v>
      </c>
      <c r="Y11" s="311">
        <v>2.5</v>
      </c>
      <c r="Z11" s="421">
        <v>8.4</v>
      </c>
      <c r="AA11" s="311">
        <v>7.5</v>
      </c>
      <c r="AB11" s="311">
        <v>8.5</v>
      </c>
      <c r="AC11" s="311">
        <v>2</v>
      </c>
      <c r="AD11" s="311">
        <v>3.5</v>
      </c>
      <c r="AE11" s="311">
        <v>3</v>
      </c>
      <c r="AF11" s="311">
        <v>5.5</v>
      </c>
      <c r="AG11" s="311">
        <v>4</v>
      </c>
      <c r="AH11" s="311">
        <v>3</v>
      </c>
      <c r="AI11" s="668">
        <f t="shared" si="4"/>
        <v>-21.052631578947366</v>
      </c>
      <c r="AJ11"/>
      <c r="AK11"/>
    </row>
    <row r="12" spans="1:37" ht="15" x14ac:dyDescent="0.25">
      <c r="A12" s="80" t="s">
        <v>34</v>
      </c>
      <c r="B12" s="194">
        <v>0</v>
      </c>
      <c r="C12" s="194">
        <v>0</v>
      </c>
      <c r="D12" s="194">
        <v>0</v>
      </c>
      <c r="E12" s="194">
        <v>0</v>
      </c>
      <c r="F12" s="194">
        <v>0</v>
      </c>
      <c r="G12" s="194">
        <v>0</v>
      </c>
      <c r="H12" s="194">
        <v>0</v>
      </c>
      <c r="I12" s="194">
        <v>0</v>
      </c>
      <c r="J12" s="194">
        <v>0</v>
      </c>
      <c r="K12" s="194">
        <v>0</v>
      </c>
      <c r="L12" s="194">
        <v>0</v>
      </c>
      <c r="M12" s="194">
        <v>0</v>
      </c>
      <c r="N12" s="422">
        <v>25</v>
      </c>
      <c r="O12" s="311">
        <v>35.5</v>
      </c>
      <c r="P12" s="311">
        <v>15.55</v>
      </c>
      <c r="Q12" s="311">
        <v>0</v>
      </c>
      <c r="R12" s="311">
        <v>0</v>
      </c>
      <c r="S12" s="311">
        <v>12.6</v>
      </c>
      <c r="T12" s="311">
        <v>15</v>
      </c>
      <c r="U12" s="311">
        <v>15</v>
      </c>
      <c r="V12" s="311">
        <v>5.8</v>
      </c>
      <c r="W12" s="311">
        <v>7.8</v>
      </c>
      <c r="X12" s="311">
        <v>2.2000000000000002</v>
      </c>
      <c r="Y12" s="311">
        <v>0</v>
      </c>
      <c r="Z12" s="421">
        <v>18.8</v>
      </c>
      <c r="AA12" s="311">
        <v>25.71</v>
      </c>
      <c r="AB12" s="311">
        <v>9.5</v>
      </c>
      <c r="AC12" s="311">
        <v>0</v>
      </c>
      <c r="AD12" s="311">
        <v>0</v>
      </c>
      <c r="AE12" s="311">
        <v>2.5</v>
      </c>
      <c r="AF12" s="311">
        <v>0</v>
      </c>
      <c r="AG12" s="311">
        <v>10.5</v>
      </c>
      <c r="AH12" s="311">
        <v>13.85</v>
      </c>
      <c r="AI12" s="668">
        <f t="shared" si="4"/>
        <v>138.79310344827584</v>
      </c>
      <c r="AJ12"/>
      <c r="AK12"/>
    </row>
    <row r="13" spans="1:37" ht="15" x14ac:dyDescent="0.25">
      <c r="A13" s="80" t="s">
        <v>48</v>
      </c>
      <c r="B13" s="268">
        <v>8.5</v>
      </c>
      <c r="C13" s="268">
        <v>4</v>
      </c>
      <c r="D13" s="268">
        <v>7.2</v>
      </c>
      <c r="E13" s="268">
        <v>9.8000000000000007</v>
      </c>
      <c r="F13" s="268">
        <v>9.5</v>
      </c>
      <c r="G13" s="268">
        <v>10</v>
      </c>
      <c r="H13" s="268">
        <v>8.6</v>
      </c>
      <c r="I13" s="268">
        <v>9.6</v>
      </c>
      <c r="J13" s="268">
        <v>12.5</v>
      </c>
      <c r="K13" s="268">
        <v>7.5</v>
      </c>
      <c r="L13" s="268">
        <v>4.2</v>
      </c>
      <c r="M13" s="311">
        <v>4.5</v>
      </c>
      <c r="N13" s="421">
        <v>17.5</v>
      </c>
      <c r="O13" s="311">
        <v>18</v>
      </c>
      <c r="P13" s="311">
        <v>19.5</v>
      </c>
      <c r="Q13" s="311">
        <v>22.5</v>
      </c>
      <c r="R13" s="311">
        <v>20</v>
      </c>
      <c r="S13" s="311">
        <v>23</v>
      </c>
      <c r="T13" s="311">
        <v>12.5</v>
      </c>
      <c r="U13" s="311">
        <v>15</v>
      </c>
      <c r="V13" s="311">
        <v>21.6</v>
      </c>
      <c r="W13" s="311">
        <v>12.5</v>
      </c>
      <c r="X13" s="311">
        <v>8.5</v>
      </c>
      <c r="Y13" s="311">
        <v>10</v>
      </c>
      <c r="Z13" s="421">
        <v>9</v>
      </c>
      <c r="AA13" s="311">
        <v>5.5</v>
      </c>
      <c r="AB13" s="311">
        <v>4.25</v>
      </c>
      <c r="AC13" s="311">
        <v>2.5</v>
      </c>
      <c r="AD13" s="311">
        <v>5.5</v>
      </c>
      <c r="AE13" s="311">
        <v>4</v>
      </c>
      <c r="AF13" s="311">
        <v>5</v>
      </c>
      <c r="AG13" s="311">
        <v>6</v>
      </c>
      <c r="AH13" s="311">
        <v>6</v>
      </c>
      <c r="AI13" s="668">
        <f t="shared" si="4"/>
        <v>-72.222222222222229</v>
      </c>
      <c r="AJ13"/>
      <c r="AK13"/>
    </row>
    <row r="14" spans="1:37" ht="15" x14ac:dyDescent="0.25">
      <c r="A14" s="80" t="s">
        <v>43</v>
      </c>
      <c r="B14" s="268">
        <v>16.5</v>
      </c>
      <c r="C14" s="268">
        <v>14.85</v>
      </c>
      <c r="D14" s="268">
        <v>10.5</v>
      </c>
      <c r="E14" s="268">
        <v>12.8</v>
      </c>
      <c r="F14" s="268">
        <v>14</v>
      </c>
      <c r="G14" s="268">
        <v>12.8</v>
      </c>
      <c r="H14" s="268">
        <v>9.75</v>
      </c>
      <c r="I14" s="268">
        <v>8.6</v>
      </c>
      <c r="J14" s="268">
        <v>5</v>
      </c>
      <c r="K14" s="268">
        <v>8.6</v>
      </c>
      <c r="L14" s="268">
        <v>7</v>
      </c>
      <c r="M14" s="311">
        <v>7.5</v>
      </c>
      <c r="N14" s="421">
        <v>11</v>
      </c>
      <c r="O14" s="311">
        <v>6.75</v>
      </c>
      <c r="P14" s="311">
        <v>10.5</v>
      </c>
      <c r="Q14" s="311">
        <v>11.8</v>
      </c>
      <c r="R14" s="311">
        <v>10.5</v>
      </c>
      <c r="S14" s="311">
        <v>10</v>
      </c>
      <c r="T14" s="311">
        <v>8</v>
      </c>
      <c r="U14" s="311">
        <v>8.5</v>
      </c>
      <c r="V14" s="311">
        <v>4.6500000000000004</v>
      </c>
      <c r="W14" s="311">
        <v>5</v>
      </c>
      <c r="X14" s="311">
        <v>2.25</v>
      </c>
      <c r="Y14" s="311">
        <v>2</v>
      </c>
      <c r="Z14" s="421">
        <v>2</v>
      </c>
      <c r="AA14" s="311">
        <v>1.5</v>
      </c>
      <c r="AB14" s="311">
        <v>1.2</v>
      </c>
      <c r="AC14" s="311">
        <v>1</v>
      </c>
      <c r="AD14" s="311">
        <v>3.5</v>
      </c>
      <c r="AE14" s="311">
        <v>4</v>
      </c>
      <c r="AF14" s="311">
        <v>7.5</v>
      </c>
      <c r="AG14" s="311">
        <v>7</v>
      </c>
      <c r="AH14" s="311">
        <v>3.5</v>
      </c>
      <c r="AI14" s="668">
        <f t="shared" si="4"/>
        <v>-24.731182795698924</v>
      </c>
      <c r="AJ14"/>
      <c r="AK14"/>
    </row>
    <row r="15" spans="1:37" ht="15" x14ac:dyDescent="0.25">
      <c r="A15" s="80" t="s">
        <v>45</v>
      </c>
      <c r="B15" s="268">
        <v>25</v>
      </c>
      <c r="C15" s="268">
        <v>20.9</v>
      </c>
      <c r="D15" s="268">
        <v>7.6</v>
      </c>
      <c r="E15" s="268">
        <v>2</v>
      </c>
      <c r="F15" s="268">
        <v>0</v>
      </c>
      <c r="G15" s="268">
        <v>0</v>
      </c>
      <c r="H15" s="268">
        <v>0</v>
      </c>
      <c r="I15" s="268">
        <v>0</v>
      </c>
      <c r="J15" s="268">
        <v>0</v>
      </c>
      <c r="K15" s="268">
        <v>0</v>
      </c>
      <c r="L15" s="268">
        <v>0</v>
      </c>
      <c r="M15" s="311">
        <v>9.5</v>
      </c>
      <c r="N15" s="421">
        <v>18</v>
      </c>
      <c r="O15" s="311">
        <v>14.6</v>
      </c>
      <c r="P15" s="311">
        <v>10.8</v>
      </c>
      <c r="Q15" s="311">
        <v>3.6</v>
      </c>
      <c r="R15" s="311">
        <v>0</v>
      </c>
      <c r="S15" s="311">
        <v>0</v>
      </c>
      <c r="T15" s="311">
        <v>0</v>
      </c>
      <c r="U15" s="311">
        <v>0</v>
      </c>
      <c r="V15" s="311">
        <v>0</v>
      </c>
      <c r="W15" s="311">
        <v>9.6999999999999993</v>
      </c>
      <c r="X15" s="311">
        <v>15</v>
      </c>
      <c r="Y15" s="311">
        <v>18</v>
      </c>
      <c r="Z15" s="421">
        <v>20.6</v>
      </c>
      <c r="AA15" s="311">
        <v>14.85</v>
      </c>
      <c r="AB15" s="311">
        <v>8.5</v>
      </c>
      <c r="AC15" s="311">
        <v>1</v>
      </c>
      <c r="AD15" s="311">
        <v>0</v>
      </c>
      <c r="AE15" s="311">
        <v>0</v>
      </c>
      <c r="AF15" s="311">
        <v>0</v>
      </c>
      <c r="AG15" s="311">
        <v>0</v>
      </c>
      <c r="AH15" s="311">
        <v>2</v>
      </c>
      <c r="AI15" s="668" t="str">
        <f t="shared" si="4"/>
        <v>-</v>
      </c>
      <c r="AJ15"/>
      <c r="AK15"/>
    </row>
    <row r="16" spans="1:37" ht="15" x14ac:dyDescent="0.25">
      <c r="A16" s="80" t="s">
        <v>223</v>
      </c>
      <c r="B16" s="268">
        <v>4.5</v>
      </c>
      <c r="C16" s="268">
        <v>2.65</v>
      </c>
      <c r="D16" s="268">
        <v>5</v>
      </c>
      <c r="E16" s="268">
        <v>5.4</v>
      </c>
      <c r="F16" s="268">
        <v>2.6</v>
      </c>
      <c r="G16" s="268">
        <v>1.6</v>
      </c>
      <c r="H16" s="268">
        <v>2</v>
      </c>
      <c r="I16" s="268">
        <v>2.8</v>
      </c>
      <c r="J16" s="268">
        <v>0</v>
      </c>
      <c r="K16" s="268">
        <v>3.2</v>
      </c>
      <c r="L16" s="268">
        <v>6</v>
      </c>
      <c r="M16" s="311">
        <v>3.5</v>
      </c>
      <c r="N16" s="421">
        <v>16.5</v>
      </c>
      <c r="O16" s="311">
        <v>15</v>
      </c>
      <c r="P16" s="311">
        <v>9.85</v>
      </c>
      <c r="Q16" s="311">
        <v>2.5</v>
      </c>
      <c r="R16" s="311">
        <v>5</v>
      </c>
      <c r="S16" s="311">
        <v>0</v>
      </c>
      <c r="T16" s="311">
        <v>6</v>
      </c>
      <c r="U16" s="311">
        <v>2.5</v>
      </c>
      <c r="V16" s="311">
        <v>2</v>
      </c>
      <c r="W16" s="311">
        <v>1.2</v>
      </c>
      <c r="X16" s="311">
        <v>4.95</v>
      </c>
      <c r="Y16" s="311">
        <v>4.25</v>
      </c>
      <c r="Z16" s="421">
        <v>5.3</v>
      </c>
      <c r="AA16" s="311">
        <v>7.6</v>
      </c>
      <c r="AB16" s="311">
        <v>9</v>
      </c>
      <c r="AC16" s="311">
        <v>4</v>
      </c>
      <c r="AD16" s="311">
        <v>2.5</v>
      </c>
      <c r="AE16" s="311">
        <v>2</v>
      </c>
      <c r="AF16" s="311">
        <v>2.5</v>
      </c>
      <c r="AG16" s="311">
        <v>2</v>
      </c>
      <c r="AH16" s="311">
        <v>1</v>
      </c>
      <c r="AI16" s="668">
        <f t="shared" si="4"/>
        <v>-50</v>
      </c>
      <c r="AJ16"/>
      <c r="AK16"/>
    </row>
    <row r="17" spans="1:37" ht="15" x14ac:dyDescent="0.25">
      <c r="A17" s="80" t="s">
        <v>49</v>
      </c>
      <c r="B17" s="268">
        <v>1</v>
      </c>
      <c r="C17" s="268">
        <v>1.45</v>
      </c>
      <c r="D17" s="268">
        <v>4</v>
      </c>
      <c r="E17" s="268">
        <v>5.2</v>
      </c>
      <c r="F17" s="268">
        <v>4.3</v>
      </c>
      <c r="G17" s="268">
        <v>5</v>
      </c>
      <c r="H17" s="268">
        <v>4</v>
      </c>
      <c r="I17" s="268">
        <v>4.3499999999999996</v>
      </c>
      <c r="J17" s="268">
        <v>1.65</v>
      </c>
      <c r="K17" s="268">
        <v>1.1000000000000001</v>
      </c>
      <c r="L17" s="268">
        <v>0</v>
      </c>
      <c r="M17" s="311">
        <v>0</v>
      </c>
      <c r="N17" s="421">
        <v>1</v>
      </c>
      <c r="O17" s="311">
        <v>1</v>
      </c>
      <c r="P17" s="311">
        <v>8.5</v>
      </c>
      <c r="Q17" s="311">
        <v>12.3</v>
      </c>
      <c r="R17" s="311">
        <v>12.5</v>
      </c>
      <c r="S17" s="311">
        <v>0</v>
      </c>
      <c r="T17" s="311">
        <v>3.5</v>
      </c>
      <c r="U17" s="311">
        <v>1</v>
      </c>
      <c r="V17" s="311">
        <v>0</v>
      </c>
      <c r="W17" s="311">
        <v>8.5500000000000007</v>
      </c>
      <c r="X17" s="311">
        <v>0</v>
      </c>
      <c r="Y17" s="311">
        <v>4.5</v>
      </c>
      <c r="Z17" s="421">
        <v>0</v>
      </c>
      <c r="AA17" s="311">
        <v>5.5</v>
      </c>
      <c r="AB17" s="311">
        <v>3</v>
      </c>
      <c r="AC17" s="311">
        <v>2</v>
      </c>
      <c r="AD17" s="311">
        <v>2</v>
      </c>
      <c r="AE17" s="311">
        <v>1</v>
      </c>
      <c r="AF17" s="311">
        <v>3</v>
      </c>
      <c r="AG17" s="311">
        <v>3</v>
      </c>
      <c r="AH17" s="311">
        <v>3</v>
      </c>
      <c r="AI17" s="668" t="str">
        <f t="shared" si="4"/>
        <v>-</v>
      </c>
      <c r="AJ17"/>
      <c r="AK17"/>
    </row>
    <row r="18" spans="1:37" s="82" customFormat="1" ht="15" x14ac:dyDescent="0.25">
      <c r="A18" s="81" t="s">
        <v>38</v>
      </c>
      <c r="B18" s="269">
        <v>140</v>
      </c>
      <c r="C18" s="269">
        <v>124.73</v>
      </c>
      <c r="D18" s="269">
        <v>135</v>
      </c>
      <c r="E18" s="269">
        <v>115</v>
      </c>
      <c r="F18" s="269">
        <v>123.86</v>
      </c>
      <c r="G18" s="269">
        <v>110</v>
      </c>
      <c r="H18" s="269">
        <v>106.82</v>
      </c>
      <c r="I18" s="269">
        <v>115</v>
      </c>
      <c r="J18" s="269">
        <v>87.97</v>
      </c>
      <c r="K18" s="269">
        <v>144.80000000000001</v>
      </c>
      <c r="L18" s="269">
        <v>115.4</v>
      </c>
      <c r="M18" s="381">
        <v>125</v>
      </c>
      <c r="N18" s="423">
        <v>83.5</v>
      </c>
      <c r="O18" s="311">
        <v>120.25</v>
      </c>
      <c r="P18" s="311">
        <v>135</v>
      </c>
      <c r="Q18" s="311">
        <v>127.18</v>
      </c>
      <c r="R18" s="311">
        <v>130</v>
      </c>
      <c r="S18" s="311">
        <v>124.97</v>
      </c>
      <c r="T18" s="311">
        <v>147.26</v>
      </c>
      <c r="U18" s="311">
        <v>114.99</v>
      </c>
      <c r="V18" s="311">
        <v>84.9</v>
      </c>
      <c r="W18" s="311">
        <v>95</v>
      </c>
      <c r="X18" s="311">
        <v>110</v>
      </c>
      <c r="Y18" s="311">
        <v>125</v>
      </c>
      <c r="Z18" s="421">
        <v>130</v>
      </c>
      <c r="AA18" s="311">
        <v>135</v>
      </c>
      <c r="AB18" s="311">
        <v>110</v>
      </c>
      <c r="AC18" s="311">
        <v>90</v>
      </c>
      <c r="AD18" s="311">
        <v>120</v>
      </c>
      <c r="AE18" s="311">
        <v>120</v>
      </c>
      <c r="AF18" s="311">
        <v>110</v>
      </c>
      <c r="AG18" s="311">
        <v>125</v>
      </c>
      <c r="AH18" s="311">
        <v>120</v>
      </c>
      <c r="AI18" s="668">
        <f t="shared" si="4"/>
        <v>41.342756183745564</v>
      </c>
      <c r="AJ18"/>
      <c r="AK18"/>
    </row>
    <row r="19" spans="1:37" s="82" customFormat="1" ht="15" x14ac:dyDescent="0.25">
      <c r="A19" s="83" t="s">
        <v>50</v>
      </c>
      <c r="B19" s="270">
        <v>4</v>
      </c>
      <c r="C19" s="270">
        <v>5</v>
      </c>
      <c r="D19" s="270">
        <v>6.5</v>
      </c>
      <c r="E19" s="270">
        <v>5.75</v>
      </c>
      <c r="F19" s="270">
        <v>6</v>
      </c>
      <c r="G19" s="270">
        <v>4.7</v>
      </c>
      <c r="H19" s="270">
        <v>6</v>
      </c>
      <c r="I19" s="270">
        <v>7.5</v>
      </c>
      <c r="J19" s="270">
        <v>5.5</v>
      </c>
      <c r="K19" s="270">
        <v>5.8</v>
      </c>
      <c r="L19" s="270">
        <v>5.2</v>
      </c>
      <c r="M19" s="270">
        <v>0</v>
      </c>
      <c r="N19" s="424">
        <v>6.5</v>
      </c>
      <c r="O19" s="425">
        <v>5</v>
      </c>
      <c r="P19" s="425">
        <v>6.5</v>
      </c>
      <c r="Q19" s="425">
        <v>7</v>
      </c>
      <c r="R19" s="425">
        <v>5.5</v>
      </c>
      <c r="S19" s="425">
        <v>4.8</v>
      </c>
      <c r="T19" s="425">
        <v>5.5</v>
      </c>
      <c r="U19" s="425">
        <v>6</v>
      </c>
      <c r="V19" s="425">
        <v>7.17</v>
      </c>
      <c r="W19" s="425">
        <v>324.87</v>
      </c>
      <c r="X19" s="425">
        <v>2.5</v>
      </c>
      <c r="Y19" s="425">
        <v>9.74</v>
      </c>
      <c r="Z19" s="546">
        <v>8.07</v>
      </c>
      <c r="AA19" s="425">
        <v>2550.1999999999998</v>
      </c>
      <c r="AB19" s="425">
        <v>752.65</v>
      </c>
      <c r="AC19" s="425">
        <v>501</v>
      </c>
      <c r="AD19" s="425">
        <v>502</v>
      </c>
      <c r="AE19" s="425">
        <v>836.22</v>
      </c>
      <c r="AF19" s="425">
        <v>2892.02</v>
      </c>
      <c r="AG19" s="425">
        <v>52.43</v>
      </c>
      <c r="AH19" s="425">
        <v>76.489999999999995</v>
      </c>
      <c r="AI19" s="669">
        <f t="shared" si="4"/>
        <v>966.80613668061358</v>
      </c>
      <c r="AJ19"/>
      <c r="AK19"/>
    </row>
    <row r="20" spans="1:37" ht="15" x14ac:dyDescent="0.25">
      <c r="A20" s="3" t="s">
        <v>23</v>
      </c>
      <c r="P20" s="311"/>
      <c r="Q20" s="311"/>
      <c r="R20" s="311"/>
      <c r="S20" s="311"/>
      <c r="T20" s="311"/>
      <c r="U20" s="311"/>
      <c r="V20" s="311"/>
      <c r="W20" s="311"/>
      <c r="X20" s="311"/>
      <c r="Y20" s="311"/>
      <c r="Z20" s="311"/>
      <c r="AA20" s="311"/>
      <c r="AB20" s="311"/>
      <c r="AC20" s="311"/>
      <c r="AD20" s="311"/>
      <c r="AE20" s="311"/>
      <c r="AF20" s="311"/>
      <c r="AG20" s="311"/>
      <c r="AH20" s="311"/>
      <c r="AJ20"/>
      <c r="AK20"/>
    </row>
    <row r="21" spans="1:37" ht="15" x14ac:dyDescent="0.25">
      <c r="A21" s="3" t="s">
        <v>24</v>
      </c>
      <c r="P21" s="311"/>
      <c r="Q21" s="311"/>
      <c r="R21" s="311"/>
      <c r="S21" s="311"/>
      <c r="T21" s="311"/>
      <c r="U21" s="311"/>
      <c r="V21" s="311"/>
      <c r="W21" s="311"/>
      <c r="X21" s="311"/>
      <c r="Y21" s="311"/>
      <c r="Z21" s="311"/>
      <c r="AA21" s="311"/>
      <c r="AB21" s="311"/>
      <c r="AC21" s="311"/>
      <c r="AD21" s="311"/>
      <c r="AE21" s="311"/>
      <c r="AF21" s="311"/>
      <c r="AG21" s="311"/>
      <c r="AH21" s="311"/>
      <c r="AJ21"/>
      <c r="AK21"/>
    </row>
    <row r="22" spans="1:37" ht="15" x14ac:dyDescent="0.25">
      <c r="A22" s="3" t="s">
        <v>207</v>
      </c>
      <c r="P22" s="311"/>
      <c r="Q22" s="311"/>
      <c r="R22" s="311"/>
      <c r="S22" s="311"/>
      <c r="T22" s="311"/>
      <c r="U22" s="311"/>
      <c r="V22" s="311"/>
      <c r="W22" s="311"/>
      <c r="X22" s="311"/>
      <c r="Y22" s="311"/>
      <c r="Z22" s="311"/>
      <c r="AA22" s="311"/>
      <c r="AB22" s="311"/>
      <c r="AC22" s="311"/>
      <c r="AD22" s="311"/>
      <c r="AE22" s="311"/>
      <c r="AF22" s="311"/>
      <c r="AG22" s="311"/>
      <c r="AH22" s="311"/>
      <c r="AJ22"/>
      <c r="AK22"/>
    </row>
    <row r="23" spans="1:37" ht="15" x14ac:dyDescent="0.25">
      <c r="E23" s="372"/>
      <c r="AJ23"/>
      <c r="AK23"/>
    </row>
    <row r="24" spans="1:37" ht="15" x14ac:dyDescent="0.25">
      <c r="AJ24"/>
      <c r="AK24"/>
    </row>
    <row r="28" spans="1:37" ht="15" x14ac:dyDescent="0.25">
      <c r="AD28"/>
      <c r="AE28"/>
      <c r="AF28"/>
    </row>
    <row r="29" spans="1:37" ht="15" x14ac:dyDescent="0.25">
      <c r="AD29"/>
      <c r="AE29"/>
      <c r="AF29"/>
    </row>
    <row r="30" spans="1:37" ht="15" x14ac:dyDescent="0.25">
      <c r="AD30"/>
      <c r="AE30"/>
      <c r="AF30"/>
    </row>
    <row r="31" spans="1:37" ht="15" x14ac:dyDescent="0.25">
      <c r="AD31"/>
      <c r="AE31"/>
      <c r="AF31"/>
    </row>
    <row r="32" spans="1:37" ht="15" x14ac:dyDescent="0.25">
      <c r="AD32"/>
      <c r="AE32"/>
      <c r="AF32"/>
    </row>
    <row r="33" spans="30:32" ht="15" x14ac:dyDescent="0.25">
      <c r="AD33"/>
      <c r="AE33"/>
      <c r="AF33"/>
    </row>
    <row r="34" spans="30:32" ht="15" x14ac:dyDescent="0.25">
      <c r="AD34"/>
      <c r="AE34"/>
      <c r="AF34"/>
    </row>
    <row r="35" spans="30:32" ht="15" x14ac:dyDescent="0.25">
      <c r="AD35"/>
      <c r="AE35"/>
      <c r="AF35"/>
    </row>
    <row r="36" spans="30:32" ht="15" x14ac:dyDescent="0.25">
      <c r="AD36"/>
      <c r="AE36"/>
      <c r="AF36"/>
    </row>
    <row r="37" spans="30:32" ht="15" x14ac:dyDescent="0.25">
      <c r="AD37"/>
      <c r="AE37"/>
      <c r="AF37"/>
    </row>
    <row r="38" spans="30:32" ht="15" x14ac:dyDescent="0.25">
      <c r="AD38"/>
      <c r="AE38"/>
      <c r="AF38"/>
    </row>
  </sheetData>
  <sortState ref="AD26:AF36">
    <sortCondition descending="1" ref="AF26"/>
  </sortState>
  <mergeCells count="4">
    <mergeCell ref="Z6:AI6"/>
    <mergeCell ref="A6:A7"/>
    <mergeCell ref="B6:M6"/>
    <mergeCell ref="N6:Y6"/>
  </mergeCells>
  <phoneticPr fontId="19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69"/>
  <sheetViews>
    <sheetView showGridLines="0" zoomScale="70" zoomScaleNormal="70" workbookViewId="0">
      <pane xSplit="1" ySplit="7" topLeftCell="T8" activePane="bottomRight" state="frozen"/>
      <selection activeCell="E38" sqref="E38"/>
      <selection pane="topRight" activeCell="E38" sqref="E38"/>
      <selection pane="bottomLeft" activeCell="E38" sqref="E38"/>
      <selection pane="bottomRight" activeCell="X31" sqref="X31"/>
    </sheetView>
  </sheetViews>
  <sheetFormatPr baseColWidth="10" defaultRowHeight="15" x14ac:dyDescent="0.25"/>
  <cols>
    <col min="1" max="1" width="18.42578125" customWidth="1"/>
    <col min="2" max="3" width="10.28515625" bestFit="1" customWidth="1"/>
    <col min="4" max="4" width="9.5703125" style="349" bestFit="1" customWidth="1"/>
    <col min="5" max="6" width="10.28515625" style="349" bestFit="1" customWidth="1"/>
    <col min="7" max="7" width="10" style="349" bestFit="1" customWidth="1"/>
    <col min="8" max="12" width="10.28515625" style="349" bestFit="1" customWidth="1"/>
    <col min="13" max="13" width="10" style="349" bestFit="1" customWidth="1"/>
    <col min="14" max="14" width="10.28515625" style="349" bestFit="1" customWidth="1"/>
    <col min="15" max="15" width="10" style="349" bestFit="1" customWidth="1"/>
    <col min="16" max="16" width="11.140625" style="349" bestFit="1" customWidth="1"/>
    <col min="17" max="18" width="11.28515625" style="349" bestFit="1" customWidth="1"/>
    <col min="19" max="19" width="10.5703125" style="349" customWidth="1"/>
    <col min="20" max="20" width="11.140625" style="349" bestFit="1" customWidth="1"/>
    <col min="21" max="22" width="11.5703125" style="349" bestFit="1" customWidth="1"/>
    <col min="23" max="24" width="11.85546875" style="349" bestFit="1" customWidth="1"/>
    <col min="25" max="26" width="12" style="349" bestFit="1" customWidth="1"/>
    <col min="27" max="28" width="11.5703125" style="349" bestFit="1" customWidth="1"/>
    <col min="29" max="32" width="11.5703125" style="349" customWidth="1"/>
    <col min="33" max="33" width="11.5703125" style="580" customWidth="1"/>
    <col min="34" max="34" width="11.5703125" style="588" customWidth="1"/>
    <col min="35" max="35" width="13.28515625" bestFit="1" customWidth="1"/>
    <col min="36" max="36" width="14" bestFit="1" customWidth="1"/>
  </cols>
  <sheetData>
    <row r="1" spans="1:41" x14ac:dyDescent="0.25">
      <c r="A1" s="36" t="s">
        <v>198</v>
      </c>
      <c r="AG1" s="588"/>
    </row>
    <row r="2" spans="1:41" x14ac:dyDescent="0.25">
      <c r="A2" s="36"/>
      <c r="AG2" s="588"/>
    </row>
    <row r="3" spans="1:41" x14ac:dyDescent="0.25">
      <c r="A3" s="17" t="s">
        <v>51</v>
      </c>
    </row>
    <row r="4" spans="1:41" x14ac:dyDescent="0.25">
      <c r="A4" s="62" t="s">
        <v>246</v>
      </c>
    </row>
    <row r="5" spans="1:41" x14ac:dyDescent="0.25">
      <c r="A5" s="63" t="s">
        <v>211</v>
      </c>
    </row>
    <row r="6" spans="1:41" x14ac:dyDescent="0.25">
      <c r="A6" s="613" t="s">
        <v>200</v>
      </c>
      <c r="B6" s="615">
        <v>2018</v>
      </c>
      <c r="C6" s="615"/>
      <c r="D6" s="615"/>
      <c r="E6" s="615"/>
      <c r="F6" s="615"/>
      <c r="G6" s="615"/>
      <c r="H6" s="615"/>
      <c r="I6" s="615"/>
      <c r="J6" s="615"/>
      <c r="K6" s="615"/>
      <c r="L6" s="615"/>
      <c r="M6" s="615"/>
      <c r="N6" s="616">
        <v>2019</v>
      </c>
      <c r="O6" s="623"/>
      <c r="P6" s="623"/>
      <c r="Q6" s="623"/>
      <c r="R6" s="623"/>
      <c r="S6" s="623"/>
      <c r="T6" s="623"/>
      <c r="U6" s="623"/>
      <c r="V6" s="623"/>
      <c r="W6" s="623"/>
      <c r="X6" s="623"/>
      <c r="Y6" s="624"/>
      <c r="Z6" s="609">
        <v>2020</v>
      </c>
      <c r="AA6" s="610"/>
      <c r="AB6" s="610"/>
      <c r="AC6" s="610"/>
      <c r="AD6" s="610"/>
      <c r="AE6" s="610"/>
      <c r="AF6" s="610"/>
      <c r="AG6" s="610"/>
      <c r="AH6" s="610"/>
      <c r="AI6" s="611"/>
    </row>
    <row r="7" spans="1:41" ht="25.5" x14ac:dyDescent="0.25">
      <c r="A7" s="622"/>
      <c r="B7" s="465" t="s">
        <v>1</v>
      </c>
      <c r="C7" s="465" t="s">
        <v>2</v>
      </c>
      <c r="D7" s="465" t="s">
        <v>3</v>
      </c>
      <c r="E7" s="465" t="s">
        <v>4</v>
      </c>
      <c r="F7" s="465" t="s">
        <v>5</v>
      </c>
      <c r="G7" s="465" t="s">
        <v>6</v>
      </c>
      <c r="H7" s="465" t="s">
        <v>7</v>
      </c>
      <c r="I7" s="465" t="s">
        <v>8</v>
      </c>
      <c r="J7" s="465" t="s">
        <v>9</v>
      </c>
      <c r="K7" s="465" t="s">
        <v>10</v>
      </c>
      <c r="L7" s="465" t="s">
        <v>11</v>
      </c>
      <c r="M7" s="465" t="s">
        <v>12</v>
      </c>
      <c r="N7" s="476" t="s">
        <v>1</v>
      </c>
      <c r="O7" s="476" t="s">
        <v>2</v>
      </c>
      <c r="P7" s="554" t="s">
        <v>3</v>
      </c>
      <c r="Q7" s="476" t="s">
        <v>4</v>
      </c>
      <c r="R7" s="498" t="s">
        <v>5</v>
      </c>
      <c r="S7" s="554" t="s">
        <v>6</v>
      </c>
      <c r="T7" s="554" t="s">
        <v>7</v>
      </c>
      <c r="U7" s="554" t="s">
        <v>8</v>
      </c>
      <c r="V7" s="554" t="s">
        <v>9</v>
      </c>
      <c r="W7" s="554" t="s">
        <v>10</v>
      </c>
      <c r="X7" s="554" t="s">
        <v>11</v>
      </c>
      <c r="Y7" s="561" t="s">
        <v>12</v>
      </c>
      <c r="Z7" s="467" t="s">
        <v>1</v>
      </c>
      <c r="AA7" s="595" t="s">
        <v>2</v>
      </c>
      <c r="AB7" s="594" t="s">
        <v>3</v>
      </c>
      <c r="AC7" s="595" t="s">
        <v>4</v>
      </c>
      <c r="AD7" s="595" t="s">
        <v>5</v>
      </c>
      <c r="AE7" s="595" t="s">
        <v>6</v>
      </c>
      <c r="AF7" s="595" t="s">
        <v>7</v>
      </c>
      <c r="AG7" s="595" t="s">
        <v>8</v>
      </c>
      <c r="AH7" s="595" t="s">
        <v>9</v>
      </c>
      <c r="AI7" s="468" t="s">
        <v>275</v>
      </c>
    </row>
    <row r="8" spans="1:41" x14ac:dyDescent="0.25">
      <c r="A8" s="55" t="s">
        <v>13</v>
      </c>
      <c r="B8" s="45">
        <f t="shared" ref="B8:I8" si="0">SUM(B9:B30)</f>
        <v>39074.339999999997</v>
      </c>
      <c r="C8" s="6">
        <f t="shared" si="0"/>
        <v>34958.61</v>
      </c>
      <c r="D8" s="6">
        <f t="shared" si="0"/>
        <v>35741.110000000008</v>
      </c>
      <c r="E8" s="6">
        <f t="shared" si="0"/>
        <v>30055.62</v>
      </c>
      <c r="F8" s="6">
        <f t="shared" si="0"/>
        <v>28723.55</v>
      </c>
      <c r="G8" s="6">
        <f t="shared" si="0"/>
        <v>27312.249999999996</v>
      </c>
      <c r="H8" s="6">
        <f t="shared" si="0"/>
        <v>26268.92</v>
      </c>
      <c r="I8" s="6">
        <f t="shared" si="0"/>
        <v>27303.649999999998</v>
      </c>
      <c r="J8" s="6">
        <v>23223.219999999998</v>
      </c>
      <c r="K8" s="6">
        <f t="shared" ref="K8:Y8" si="1">SUM(K9:K30)</f>
        <v>29504.97</v>
      </c>
      <c r="L8" s="6">
        <f t="shared" si="1"/>
        <v>33026.579999999994</v>
      </c>
      <c r="M8" s="39">
        <f t="shared" si="1"/>
        <v>36180.65</v>
      </c>
      <c r="N8" s="49">
        <f t="shared" si="1"/>
        <v>33293.89</v>
      </c>
      <c r="O8" s="39">
        <f t="shared" si="1"/>
        <v>32165.81</v>
      </c>
      <c r="P8" s="39">
        <f t="shared" si="1"/>
        <v>34183.07</v>
      </c>
      <c r="Q8" s="39">
        <f t="shared" si="1"/>
        <v>31358.38</v>
      </c>
      <c r="R8" s="39">
        <f t="shared" si="1"/>
        <v>33251.870000000003</v>
      </c>
      <c r="S8" s="39">
        <f t="shared" si="1"/>
        <v>32141.100000000002</v>
      </c>
      <c r="T8" s="39">
        <f t="shared" si="1"/>
        <v>32100.99</v>
      </c>
      <c r="U8" s="39">
        <f t="shared" si="1"/>
        <v>33205.339999999997</v>
      </c>
      <c r="V8" s="39">
        <f t="shared" si="1"/>
        <v>27047.43</v>
      </c>
      <c r="W8" s="39">
        <f t="shared" si="1"/>
        <v>33520.600000000006</v>
      </c>
      <c r="X8" s="39">
        <f t="shared" si="1"/>
        <v>33582.259999999995</v>
      </c>
      <c r="Y8" s="39">
        <f t="shared" si="1"/>
        <v>33098.79</v>
      </c>
      <c r="Z8" s="49">
        <f>+SUM(Z9:Z30)</f>
        <v>38000.86</v>
      </c>
      <c r="AA8" s="39">
        <f>+SUM(AA9:AA30)</f>
        <v>43392.090000000004</v>
      </c>
      <c r="AB8" s="39">
        <f>+SUM(AB9:AB30)</f>
        <v>35528.78</v>
      </c>
      <c r="AC8" s="39">
        <f>+SUM(AC9:AC30)</f>
        <v>12209.920000000002</v>
      </c>
      <c r="AD8" s="39">
        <f>+SUM(AD9:AD30)</f>
        <v>17936.666000000001</v>
      </c>
      <c r="AE8" s="39">
        <f>SUM(AE9:AE30)</f>
        <v>20008.280000000002</v>
      </c>
      <c r="AF8" s="39">
        <v>24036.422999999999</v>
      </c>
      <c r="AG8" s="586">
        <v>28620.46</v>
      </c>
      <c r="AH8" s="586">
        <v>31476.09</v>
      </c>
      <c r="AI8" s="670">
        <f>+IFERROR((AH8/V8-1)*100,"-")</f>
        <v>16.37368134421644</v>
      </c>
    </row>
    <row r="9" spans="1:41" x14ac:dyDescent="0.25">
      <c r="A9" s="56" t="s">
        <v>21</v>
      </c>
      <c r="B9" s="47">
        <v>0</v>
      </c>
      <c r="C9" s="40">
        <v>0</v>
      </c>
      <c r="D9" s="40">
        <v>0</v>
      </c>
      <c r="E9" s="40">
        <v>0</v>
      </c>
      <c r="F9" s="40">
        <v>0</v>
      </c>
      <c r="G9" s="40">
        <v>0</v>
      </c>
      <c r="H9" s="40">
        <v>0</v>
      </c>
      <c r="I9" s="40">
        <v>0</v>
      </c>
      <c r="J9" s="40">
        <v>0</v>
      </c>
      <c r="K9" s="40">
        <v>0</v>
      </c>
      <c r="L9" s="40">
        <v>0</v>
      </c>
      <c r="M9" s="40">
        <v>0</v>
      </c>
      <c r="N9" s="47">
        <v>0</v>
      </c>
      <c r="O9" s="40">
        <v>0</v>
      </c>
      <c r="P9" s="40">
        <v>0</v>
      </c>
      <c r="Q9" s="40">
        <v>0</v>
      </c>
      <c r="R9" s="40">
        <v>0</v>
      </c>
      <c r="S9" s="40">
        <v>0</v>
      </c>
      <c r="T9" s="40">
        <v>0</v>
      </c>
      <c r="U9" s="40">
        <v>14.88</v>
      </c>
      <c r="V9" s="40">
        <v>17.87</v>
      </c>
      <c r="W9" s="40">
        <v>15.87</v>
      </c>
      <c r="X9" s="40">
        <v>16.62</v>
      </c>
      <c r="Y9" s="40">
        <v>13.23</v>
      </c>
      <c r="Z9" s="47">
        <v>6.12</v>
      </c>
      <c r="AA9" s="40">
        <v>1.27</v>
      </c>
      <c r="AB9" s="40">
        <v>0.78</v>
      </c>
      <c r="AC9" s="40">
        <v>0</v>
      </c>
      <c r="AD9" s="40">
        <v>5.45</v>
      </c>
      <c r="AE9" s="40">
        <v>2.35</v>
      </c>
      <c r="AF9" s="40">
        <v>2.11</v>
      </c>
      <c r="AG9" s="587">
        <v>4.7</v>
      </c>
      <c r="AH9" s="587">
        <v>9.92</v>
      </c>
      <c r="AI9" s="671">
        <f t="shared" ref="AI9:AI30" si="2">+IFERROR((AH9/V9-1)*100,"-")</f>
        <v>-44.487968662562963</v>
      </c>
    </row>
    <row r="10" spans="1:41" x14ac:dyDescent="0.25">
      <c r="A10" s="56" t="s">
        <v>31</v>
      </c>
      <c r="B10" s="46">
        <v>8564.02</v>
      </c>
      <c r="C10" s="9">
        <v>9870.81</v>
      </c>
      <c r="D10" s="9">
        <v>11865.34</v>
      </c>
      <c r="E10" s="9">
        <v>6604.34</v>
      </c>
      <c r="F10" s="9">
        <v>5310.2</v>
      </c>
      <c r="G10" s="9">
        <v>4875.53</v>
      </c>
      <c r="H10" s="9">
        <v>3986.74</v>
      </c>
      <c r="I10" s="9">
        <v>2616.25</v>
      </c>
      <c r="J10" s="9">
        <v>1044.05</v>
      </c>
      <c r="K10" s="9">
        <v>2829</v>
      </c>
      <c r="L10" s="9">
        <v>7662.15</v>
      </c>
      <c r="M10" s="50">
        <v>5345.18</v>
      </c>
      <c r="N10" s="46">
        <v>5248.77</v>
      </c>
      <c r="O10" s="40">
        <v>5684.09</v>
      </c>
      <c r="P10" s="40">
        <v>8231.4</v>
      </c>
      <c r="Q10" s="40">
        <v>10566.13</v>
      </c>
      <c r="R10" s="40">
        <v>9037.6</v>
      </c>
      <c r="S10" s="40">
        <v>6224.38</v>
      </c>
      <c r="T10" s="40">
        <v>1735.56</v>
      </c>
      <c r="U10" s="40">
        <v>2010.31</v>
      </c>
      <c r="V10" s="40">
        <v>1564.8</v>
      </c>
      <c r="W10" s="40">
        <v>6073.56</v>
      </c>
      <c r="X10" s="40">
        <v>10526.75</v>
      </c>
      <c r="Y10" s="40">
        <v>10556.41</v>
      </c>
      <c r="Z10" s="47">
        <v>10417.799999999999</v>
      </c>
      <c r="AA10" s="40">
        <v>10593.67</v>
      </c>
      <c r="AB10" s="40">
        <v>13833.62</v>
      </c>
      <c r="AC10" s="40">
        <v>5904.05</v>
      </c>
      <c r="AD10" s="40">
        <v>6647.73</v>
      </c>
      <c r="AE10" s="40">
        <v>5055.8900000000003</v>
      </c>
      <c r="AF10" s="40">
        <v>4553.5920000000006</v>
      </c>
      <c r="AG10" s="587">
        <v>3774.34</v>
      </c>
      <c r="AH10" s="587">
        <v>5957.65</v>
      </c>
      <c r="AI10" s="671">
        <f t="shared" si="2"/>
        <v>280.72916666666663</v>
      </c>
    </row>
    <row r="11" spans="1:41" x14ac:dyDescent="0.25">
      <c r="A11" s="56" t="s">
        <v>32</v>
      </c>
      <c r="B11" s="46">
        <v>2288.66</v>
      </c>
      <c r="C11" s="9">
        <v>971.13</v>
      </c>
      <c r="D11" s="9">
        <v>1958.89</v>
      </c>
      <c r="E11" s="9">
        <v>2108.35</v>
      </c>
      <c r="F11" s="9">
        <v>2038</v>
      </c>
      <c r="G11" s="9">
        <v>1165.55</v>
      </c>
      <c r="H11" s="9">
        <v>1410.9</v>
      </c>
      <c r="I11" s="9">
        <v>1341.5</v>
      </c>
      <c r="J11" s="9">
        <v>1173.6199999999999</v>
      </c>
      <c r="K11" s="9">
        <v>1203.3399999999999</v>
      </c>
      <c r="L11" s="9">
        <v>1651.25</v>
      </c>
      <c r="M11" s="50">
        <v>1613.75</v>
      </c>
      <c r="N11" s="46">
        <v>1017.81</v>
      </c>
      <c r="O11" s="40">
        <v>1794.52</v>
      </c>
      <c r="P11" s="40">
        <v>1165.1300000000001</v>
      </c>
      <c r="Q11" s="40">
        <v>92</v>
      </c>
      <c r="R11" s="40">
        <v>50.75</v>
      </c>
      <c r="S11" s="40">
        <v>495.31</v>
      </c>
      <c r="T11" s="40">
        <v>429.96</v>
      </c>
      <c r="U11" s="40">
        <v>389.23</v>
      </c>
      <c r="V11" s="40">
        <v>438.25</v>
      </c>
      <c r="W11" s="40">
        <v>414.33</v>
      </c>
      <c r="X11" s="40">
        <v>580.73</v>
      </c>
      <c r="Y11" s="40">
        <v>943.82</v>
      </c>
      <c r="Z11" s="47">
        <v>1339.22</v>
      </c>
      <c r="AA11" s="40">
        <v>3631.48</v>
      </c>
      <c r="AB11" s="40">
        <v>2150.2600000000002</v>
      </c>
      <c r="AC11" s="40">
        <v>601.55999999999995</v>
      </c>
      <c r="AD11" s="40">
        <v>534.03</v>
      </c>
      <c r="AE11" s="40">
        <v>705.32</v>
      </c>
      <c r="AF11" s="40">
        <v>1147.165</v>
      </c>
      <c r="AG11" s="587">
        <v>1650.99</v>
      </c>
      <c r="AH11" s="587">
        <v>3102.56</v>
      </c>
      <c r="AI11" s="671">
        <f t="shared" si="2"/>
        <v>607.94295493439824</v>
      </c>
    </row>
    <row r="12" spans="1:41" x14ac:dyDescent="0.25">
      <c r="A12" s="56" t="s">
        <v>52</v>
      </c>
      <c r="B12" s="46">
        <v>626.51</v>
      </c>
      <c r="C12" s="9">
        <v>527.51</v>
      </c>
      <c r="D12" s="9">
        <v>352.84</v>
      </c>
      <c r="E12" s="9">
        <v>507.04</v>
      </c>
      <c r="F12" s="9">
        <v>231.57</v>
      </c>
      <c r="G12" s="9">
        <v>294.97000000000003</v>
      </c>
      <c r="H12" s="9">
        <v>407</v>
      </c>
      <c r="I12" s="9">
        <v>478</v>
      </c>
      <c r="J12" s="9">
        <v>590</v>
      </c>
      <c r="K12" s="9">
        <v>873.88</v>
      </c>
      <c r="L12" s="9">
        <v>338.28</v>
      </c>
      <c r="M12" s="50">
        <v>388.25</v>
      </c>
      <c r="N12" s="46">
        <v>639.30999999999995</v>
      </c>
      <c r="O12" s="40">
        <v>133.71</v>
      </c>
      <c r="P12" s="40">
        <v>319.08999999999997</v>
      </c>
      <c r="Q12" s="40">
        <v>367.7</v>
      </c>
      <c r="R12" s="40">
        <v>389.41</v>
      </c>
      <c r="S12" s="40">
        <v>558.9</v>
      </c>
      <c r="T12" s="40">
        <v>465.32</v>
      </c>
      <c r="U12" s="40">
        <v>526.49</v>
      </c>
      <c r="V12" s="40">
        <v>513.42999999999995</v>
      </c>
      <c r="W12" s="40">
        <v>780.57</v>
      </c>
      <c r="X12" s="40">
        <v>1269.9000000000001</v>
      </c>
      <c r="Y12" s="40">
        <v>512.66</v>
      </c>
      <c r="Z12" s="47">
        <v>377.87</v>
      </c>
      <c r="AA12" s="40">
        <v>263.64</v>
      </c>
      <c r="AB12" s="40">
        <v>219.95</v>
      </c>
      <c r="AC12" s="40">
        <v>78.19</v>
      </c>
      <c r="AD12" s="40">
        <v>150.25</v>
      </c>
      <c r="AE12" s="40">
        <v>166.35</v>
      </c>
      <c r="AF12" s="40">
        <v>201.42</v>
      </c>
      <c r="AG12" s="587">
        <v>269.51</v>
      </c>
      <c r="AH12" s="587">
        <v>339.09</v>
      </c>
      <c r="AI12" s="671">
        <f t="shared" si="2"/>
        <v>-33.955943361315079</v>
      </c>
    </row>
    <row r="13" spans="1:41" x14ac:dyDescent="0.25">
      <c r="A13" s="56" t="s">
        <v>33</v>
      </c>
      <c r="B13" s="46">
        <v>42.65</v>
      </c>
      <c r="C13" s="9">
        <v>20.58</v>
      </c>
      <c r="D13" s="9">
        <v>33.75</v>
      </c>
      <c r="E13" s="9">
        <v>7.5</v>
      </c>
      <c r="F13" s="9">
        <v>68.75</v>
      </c>
      <c r="G13" s="9">
        <v>16.75</v>
      </c>
      <c r="H13" s="9">
        <v>22.5</v>
      </c>
      <c r="I13" s="9">
        <v>0</v>
      </c>
      <c r="J13" s="9">
        <v>38.81</v>
      </c>
      <c r="K13" s="9">
        <v>52.5</v>
      </c>
      <c r="L13" s="9">
        <v>56</v>
      </c>
      <c r="M13" s="50">
        <v>56.25</v>
      </c>
      <c r="N13" s="46">
        <v>74.5</v>
      </c>
      <c r="O13" s="40">
        <v>158.38</v>
      </c>
      <c r="P13" s="40">
        <v>270.88</v>
      </c>
      <c r="Q13" s="40">
        <v>124.58</v>
      </c>
      <c r="R13" s="40">
        <v>503.25</v>
      </c>
      <c r="S13" s="40">
        <v>419.5</v>
      </c>
      <c r="T13" s="40">
        <v>456.5</v>
      </c>
      <c r="U13" s="40">
        <v>318.77999999999997</v>
      </c>
      <c r="V13" s="40">
        <v>216.95</v>
      </c>
      <c r="W13" s="40">
        <v>118.65</v>
      </c>
      <c r="X13" s="40">
        <v>219.86</v>
      </c>
      <c r="Y13" s="40">
        <v>96.07</v>
      </c>
      <c r="Z13" s="47">
        <v>109.64</v>
      </c>
      <c r="AA13" s="40">
        <v>120.47</v>
      </c>
      <c r="AB13" s="40">
        <v>78.849999999999994</v>
      </c>
      <c r="AC13" s="40">
        <v>1.75</v>
      </c>
      <c r="AD13" s="40">
        <v>31.27</v>
      </c>
      <c r="AE13" s="40">
        <v>112.57</v>
      </c>
      <c r="AF13" s="40">
        <v>127.63</v>
      </c>
      <c r="AG13" s="587">
        <v>73.099999999999994</v>
      </c>
      <c r="AH13" s="587">
        <v>42.65</v>
      </c>
      <c r="AI13" s="671">
        <f t="shared" si="2"/>
        <v>-80.34109241760774</v>
      </c>
    </row>
    <row r="14" spans="1:41" s="349" customFormat="1" x14ac:dyDescent="0.25">
      <c r="A14" s="56" t="s">
        <v>131</v>
      </c>
      <c r="B14" s="46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50">
        <v>0</v>
      </c>
      <c r="N14" s="46">
        <f>+[1]D_Fresco_Especie!D14</f>
        <v>172.38</v>
      </c>
      <c r="O14" s="40">
        <f>+[1]D_Fresco_Especie!E14</f>
        <v>102.78</v>
      </c>
      <c r="P14" s="40">
        <v>117</v>
      </c>
      <c r="Q14" s="40">
        <v>133.88</v>
      </c>
      <c r="R14" s="40">
        <v>74.25</v>
      </c>
      <c r="S14" s="40">
        <v>94</v>
      </c>
      <c r="T14" s="40">
        <v>103.5</v>
      </c>
      <c r="U14" s="40">
        <v>48.4</v>
      </c>
      <c r="V14" s="40">
        <v>82.5</v>
      </c>
      <c r="W14" s="40">
        <v>134.93</v>
      </c>
      <c r="X14" s="40">
        <v>195.45</v>
      </c>
      <c r="Y14" s="40">
        <v>134</v>
      </c>
      <c r="Z14" s="47">
        <v>0</v>
      </c>
      <c r="AA14" s="40">
        <v>0</v>
      </c>
      <c r="AB14" s="40">
        <v>0</v>
      </c>
      <c r="AC14" s="40">
        <v>0</v>
      </c>
      <c r="AD14" s="40">
        <v>0</v>
      </c>
      <c r="AE14" s="40">
        <v>0</v>
      </c>
      <c r="AF14" s="40">
        <v>0</v>
      </c>
      <c r="AG14" s="40">
        <v>0</v>
      </c>
      <c r="AH14" s="40">
        <v>0</v>
      </c>
      <c r="AI14" s="42">
        <f t="shared" si="2"/>
        <v>-100</v>
      </c>
      <c r="AJ14"/>
      <c r="AK14"/>
      <c r="AL14"/>
      <c r="AM14"/>
      <c r="AN14"/>
      <c r="AO14"/>
    </row>
    <row r="15" spans="1:41" x14ac:dyDescent="0.25">
      <c r="A15" s="56" t="s">
        <v>53</v>
      </c>
      <c r="B15" s="46">
        <v>418.43</v>
      </c>
      <c r="C15" s="9">
        <v>100</v>
      </c>
      <c r="D15" s="9">
        <v>179.95</v>
      </c>
      <c r="E15" s="9">
        <v>800.17</v>
      </c>
      <c r="F15" s="9">
        <v>41.25</v>
      </c>
      <c r="G15" s="9">
        <v>44.88</v>
      </c>
      <c r="H15" s="9">
        <v>20.75</v>
      </c>
      <c r="I15" s="9">
        <v>388.75</v>
      </c>
      <c r="J15" s="9">
        <v>90.6</v>
      </c>
      <c r="K15" s="9">
        <v>214.08</v>
      </c>
      <c r="L15" s="9">
        <v>223.37</v>
      </c>
      <c r="M15" s="50">
        <v>137.41999999999999</v>
      </c>
      <c r="N15" s="46">
        <v>75.38</v>
      </c>
      <c r="O15" s="40">
        <v>132.5</v>
      </c>
      <c r="P15" s="40">
        <v>69.63</v>
      </c>
      <c r="Q15" s="40">
        <v>161</v>
      </c>
      <c r="R15" s="40">
        <v>75.75</v>
      </c>
      <c r="S15" s="40">
        <v>95</v>
      </c>
      <c r="T15" s="40">
        <v>136.75</v>
      </c>
      <c r="U15" s="40">
        <v>105.5</v>
      </c>
      <c r="V15" s="40">
        <v>83.25</v>
      </c>
      <c r="W15" s="40">
        <v>73</v>
      </c>
      <c r="X15" s="40">
        <v>63.45</v>
      </c>
      <c r="Y15" s="40">
        <v>174.5</v>
      </c>
      <c r="Z15" s="47">
        <v>144.94</v>
      </c>
      <c r="AA15" s="40">
        <v>113.33</v>
      </c>
      <c r="AB15" s="40">
        <v>129.13999999999999</v>
      </c>
      <c r="AC15" s="40">
        <v>81.81</v>
      </c>
      <c r="AD15" s="40">
        <v>44.7</v>
      </c>
      <c r="AE15" s="40">
        <v>136.88999999999999</v>
      </c>
      <c r="AF15" s="40">
        <v>152.32</v>
      </c>
      <c r="AG15" s="40">
        <v>140.86000000000001</v>
      </c>
      <c r="AH15" s="40">
        <v>131.12</v>
      </c>
      <c r="AI15" s="42">
        <f t="shared" si="2"/>
        <v>57.501501501501508</v>
      </c>
    </row>
    <row r="16" spans="1:41" x14ac:dyDescent="0.25">
      <c r="A16" s="56" t="s">
        <v>54</v>
      </c>
      <c r="B16" s="46">
        <v>34.79</v>
      </c>
      <c r="C16" s="9">
        <v>44.4</v>
      </c>
      <c r="D16" s="9">
        <v>42.54</v>
      </c>
      <c r="E16" s="9">
        <v>30.45</v>
      </c>
      <c r="F16" s="9">
        <v>63.96</v>
      </c>
      <c r="G16" s="9">
        <v>63.3</v>
      </c>
      <c r="H16" s="9">
        <v>77.25</v>
      </c>
      <c r="I16" s="9">
        <v>40.75</v>
      </c>
      <c r="J16" s="9">
        <v>85.62</v>
      </c>
      <c r="K16" s="9">
        <v>85.1</v>
      </c>
      <c r="L16" s="9">
        <v>118.1</v>
      </c>
      <c r="M16" s="50">
        <v>174.7</v>
      </c>
      <c r="N16" s="46">
        <v>142.68</v>
      </c>
      <c r="O16" s="40">
        <v>26.63</v>
      </c>
      <c r="P16" s="40">
        <v>44.03</v>
      </c>
      <c r="Q16" s="40">
        <v>56.73</v>
      </c>
      <c r="R16" s="40">
        <v>38.5</v>
      </c>
      <c r="S16" s="40">
        <v>60.3</v>
      </c>
      <c r="T16" s="40">
        <v>12.07</v>
      </c>
      <c r="U16" s="40">
        <v>52.8</v>
      </c>
      <c r="V16" s="40">
        <v>52.5</v>
      </c>
      <c r="W16" s="40">
        <v>59.35</v>
      </c>
      <c r="X16" s="40">
        <v>19.95</v>
      </c>
      <c r="Y16" s="40">
        <v>60.5</v>
      </c>
      <c r="Z16" s="47">
        <v>39.85</v>
      </c>
      <c r="AA16" s="40">
        <v>58.45</v>
      </c>
      <c r="AB16" s="40">
        <v>39.85</v>
      </c>
      <c r="AC16" s="40">
        <v>15</v>
      </c>
      <c r="AD16" s="40">
        <v>8.02</v>
      </c>
      <c r="AE16" s="40">
        <v>52.4</v>
      </c>
      <c r="AF16" s="40">
        <v>72.05</v>
      </c>
      <c r="AG16" s="40">
        <v>133.99</v>
      </c>
      <c r="AH16" s="40">
        <v>103.61</v>
      </c>
      <c r="AI16" s="42">
        <f t="shared" si="2"/>
        <v>97.35238095238094</v>
      </c>
    </row>
    <row r="17" spans="1:41" x14ac:dyDescent="0.25">
      <c r="A17" s="56" t="s">
        <v>41</v>
      </c>
      <c r="B17" s="51">
        <v>39.39</v>
      </c>
      <c r="C17" s="11">
        <v>26.2</v>
      </c>
      <c r="D17" s="11">
        <v>40.79</v>
      </c>
      <c r="E17" s="11">
        <v>33.1</v>
      </c>
      <c r="F17" s="11">
        <v>29.83</v>
      </c>
      <c r="G17" s="11">
        <v>21.94</v>
      </c>
      <c r="H17" s="11">
        <v>24.25</v>
      </c>
      <c r="I17" s="11">
        <v>42.75</v>
      </c>
      <c r="J17" s="11">
        <v>85.43</v>
      </c>
      <c r="K17" s="11">
        <v>121.85</v>
      </c>
      <c r="L17" s="11">
        <v>121.72</v>
      </c>
      <c r="M17" s="382">
        <v>120.15</v>
      </c>
      <c r="N17" s="46">
        <v>106.85</v>
      </c>
      <c r="O17" s="40">
        <v>33.1</v>
      </c>
      <c r="P17" s="40">
        <v>50.98</v>
      </c>
      <c r="Q17" s="40">
        <v>122.05</v>
      </c>
      <c r="R17" s="40">
        <v>80.900000000000006</v>
      </c>
      <c r="S17" s="40">
        <v>118</v>
      </c>
      <c r="T17" s="40">
        <v>57.95</v>
      </c>
      <c r="U17" s="40">
        <v>26.58</v>
      </c>
      <c r="V17" s="40">
        <v>69.3</v>
      </c>
      <c r="W17" s="40">
        <v>76.5</v>
      </c>
      <c r="X17" s="40">
        <v>32.71</v>
      </c>
      <c r="Y17" s="40">
        <v>68.7</v>
      </c>
      <c r="Z17" s="47">
        <v>70.11</v>
      </c>
      <c r="AA17" s="40">
        <v>96.67</v>
      </c>
      <c r="AB17" s="40">
        <v>65.37</v>
      </c>
      <c r="AC17" s="40">
        <v>4.01</v>
      </c>
      <c r="AD17" s="40">
        <v>9.64</v>
      </c>
      <c r="AE17" s="40">
        <v>73.67</v>
      </c>
      <c r="AF17" s="40">
        <v>60.78</v>
      </c>
      <c r="AG17" s="40">
        <v>42.37</v>
      </c>
      <c r="AH17" s="40">
        <v>47.91</v>
      </c>
      <c r="AI17" s="42">
        <f t="shared" si="2"/>
        <v>-30.865800865800864</v>
      </c>
    </row>
    <row r="18" spans="1:41" x14ac:dyDescent="0.25">
      <c r="A18" s="56" t="s">
        <v>34</v>
      </c>
      <c r="B18" s="46">
        <v>587.67999999999995</v>
      </c>
      <c r="C18" s="9">
        <v>276.56</v>
      </c>
      <c r="D18" s="9">
        <v>419.98</v>
      </c>
      <c r="E18" s="9">
        <v>310.56</v>
      </c>
      <c r="F18" s="9">
        <v>806.95</v>
      </c>
      <c r="G18" s="9">
        <v>736.58</v>
      </c>
      <c r="H18" s="9">
        <v>873.65</v>
      </c>
      <c r="I18" s="9">
        <v>2435.8000000000002</v>
      </c>
      <c r="J18" s="9">
        <v>481.73</v>
      </c>
      <c r="K18" s="9">
        <v>2750.84</v>
      </c>
      <c r="L18" s="9">
        <v>1913.25</v>
      </c>
      <c r="M18" s="50">
        <v>2125.7800000000002</v>
      </c>
      <c r="N18" s="46">
        <v>2952.36</v>
      </c>
      <c r="O18" s="40">
        <v>5211.57</v>
      </c>
      <c r="P18" s="40">
        <v>2680.03</v>
      </c>
      <c r="Q18" s="40">
        <v>164.5</v>
      </c>
      <c r="R18" s="40">
        <v>912.49</v>
      </c>
      <c r="S18" s="40">
        <v>3884.13</v>
      </c>
      <c r="T18" s="40">
        <v>6871.22</v>
      </c>
      <c r="U18" s="40">
        <v>7657.64</v>
      </c>
      <c r="V18" s="40">
        <v>3476.3</v>
      </c>
      <c r="W18" s="40">
        <v>5073.6899999999996</v>
      </c>
      <c r="X18" s="40">
        <v>1707.06</v>
      </c>
      <c r="Y18" s="40">
        <v>561.38</v>
      </c>
      <c r="Z18" s="47">
        <v>4664.6000000000004</v>
      </c>
      <c r="AA18" s="40">
        <v>10904.39</v>
      </c>
      <c r="AB18" s="40">
        <v>4065.74</v>
      </c>
      <c r="AC18" s="40">
        <v>417.33</v>
      </c>
      <c r="AD18" s="40">
        <v>1276.67</v>
      </c>
      <c r="AE18" s="40">
        <v>2783.68</v>
      </c>
      <c r="AF18" s="40">
        <v>3698.52</v>
      </c>
      <c r="AG18" s="40">
        <v>4465.24</v>
      </c>
      <c r="AH18" s="40">
        <v>5894.43</v>
      </c>
      <c r="AI18" s="42">
        <f t="shared" si="2"/>
        <v>69.560452204930527</v>
      </c>
    </row>
    <row r="19" spans="1:41" x14ac:dyDescent="0.25">
      <c r="A19" s="56" t="s">
        <v>42</v>
      </c>
      <c r="B19" s="46">
        <v>713.37</v>
      </c>
      <c r="C19" s="9">
        <v>665.18</v>
      </c>
      <c r="D19" s="9">
        <v>728.18</v>
      </c>
      <c r="E19" s="9">
        <v>621.65</v>
      </c>
      <c r="F19" s="9">
        <v>645.62</v>
      </c>
      <c r="G19" s="9">
        <v>577.07000000000005</v>
      </c>
      <c r="H19" s="9">
        <v>677.05</v>
      </c>
      <c r="I19" s="9">
        <v>689.25</v>
      </c>
      <c r="J19" s="9">
        <v>482.21</v>
      </c>
      <c r="K19" s="9">
        <v>635</v>
      </c>
      <c r="L19" s="9">
        <v>618.79999999999995</v>
      </c>
      <c r="M19" s="50">
        <v>593.67999999999995</v>
      </c>
      <c r="N19" s="46">
        <v>613.13</v>
      </c>
      <c r="O19" s="40">
        <v>545.20000000000005</v>
      </c>
      <c r="P19" s="40">
        <v>639.41999999999996</v>
      </c>
      <c r="Q19" s="40">
        <v>667.02</v>
      </c>
      <c r="R19" s="40">
        <v>712.13</v>
      </c>
      <c r="S19" s="40">
        <v>547</v>
      </c>
      <c r="T19" s="40">
        <v>777.8</v>
      </c>
      <c r="U19" s="40">
        <v>646.36</v>
      </c>
      <c r="V19" s="40">
        <v>610.73</v>
      </c>
      <c r="W19" s="40">
        <v>663.18</v>
      </c>
      <c r="X19" s="40">
        <v>580.23</v>
      </c>
      <c r="Y19" s="40">
        <v>713.02</v>
      </c>
      <c r="Z19" s="47">
        <v>620.49</v>
      </c>
      <c r="AA19" s="40">
        <v>639.9</v>
      </c>
      <c r="AB19" s="40">
        <v>304.2</v>
      </c>
      <c r="AC19" s="40">
        <v>63.45</v>
      </c>
      <c r="AD19" s="40">
        <v>97.3</v>
      </c>
      <c r="AE19" s="40">
        <v>156.93</v>
      </c>
      <c r="AF19" s="40">
        <v>216.21</v>
      </c>
      <c r="AG19" s="40">
        <v>241.91</v>
      </c>
      <c r="AH19" s="40">
        <v>264.69</v>
      </c>
      <c r="AI19" s="42">
        <f t="shared" si="2"/>
        <v>-56.660062548098175</v>
      </c>
    </row>
    <row r="20" spans="1:41" x14ac:dyDescent="0.25">
      <c r="A20" s="56" t="s">
        <v>48</v>
      </c>
      <c r="B20" s="46">
        <v>2228.29</v>
      </c>
      <c r="C20" s="9">
        <v>1103.9100000000001</v>
      </c>
      <c r="D20" s="9">
        <v>1708.46</v>
      </c>
      <c r="E20" s="9">
        <v>2280.66</v>
      </c>
      <c r="F20" s="9">
        <v>2053.9299999999998</v>
      </c>
      <c r="G20" s="9">
        <v>2146.73</v>
      </c>
      <c r="H20" s="9">
        <v>1965.3</v>
      </c>
      <c r="I20" s="9">
        <v>2214</v>
      </c>
      <c r="J20" s="9">
        <v>4203.45</v>
      </c>
      <c r="K20" s="9">
        <v>1600.78</v>
      </c>
      <c r="L20" s="9">
        <v>919.25</v>
      </c>
      <c r="M20" s="50">
        <v>901.55</v>
      </c>
      <c r="N20" s="46">
        <v>1401.38</v>
      </c>
      <c r="O20" s="40">
        <v>1523.48</v>
      </c>
      <c r="P20" s="40">
        <v>1701.9</v>
      </c>
      <c r="Q20" s="40">
        <v>1967.27</v>
      </c>
      <c r="R20" s="40">
        <v>2060.92</v>
      </c>
      <c r="S20" s="40">
        <v>2452.2199999999998</v>
      </c>
      <c r="T20" s="40">
        <v>1510.63</v>
      </c>
      <c r="U20" s="40">
        <v>2008.7</v>
      </c>
      <c r="V20" s="40">
        <v>3445.72</v>
      </c>
      <c r="W20" s="40">
        <v>2043.88</v>
      </c>
      <c r="X20" s="40">
        <v>1752.03</v>
      </c>
      <c r="Y20" s="40">
        <v>2161.69</v>
      </c>
      <c r="Z20" s="47">
        <v>2220.66</v>
      </c>
      <c r="AA20" s="40">
        <v>1325.87</v>
      </c>
      <c r="AB20" s="40">
        <v>1046.43</v>
      </c>
      <c r="AC20" s="40">
        <v>594.62</v>
      </c>
      <c r="AD20" s="40">
        <v>1238.52</v>
      </c>
      <c r="AE20" s="40">
        <v>948.2</v>
      </c>
      <c r="AF20" s="40">
        <v>1124.652</v>
      </c>
      <c r="AG20" s="40">
        <v>1308.69</v>
      </c>
      <c r="AH20" s="40">
        <v>1428.11</v>
      </c>
      <c r="AI20" s="42">
        <f t="shared" si="2"/>
        <v>-58.554090291724222</v>
      </c>
    </row>
    <row r="21" spans="1:41" x14ac:dyDescent="0.25">
      <c r="A21" s="56" t="s">
        <v>55</v>
      </c>
      <c r="B21" s="46">
        <v>806.44</v>
      </c>
      <c r="C21" s="9">
        <v>652.66999999999996</v>
      </c>
      <c r="D21" s="9">
        <v>676.13</v>
      </c>
      <c r="E21" s="9">
        <v>691.09</v>
      </c>
      <c r="F21" s="9">
        <v>814.77</v>
      </c>
      <c r="G21" s="9">
        <v>546.41999999999996</v>
      </c>
      <c r="H21" s="9">
        <v>541.25</v>
      </c>
      <c r="I21" s="9">
        <v>423.75</v>
      </c>
      <c r="J21" s="9">
        <v>552.14</v>
      </c>
      <c r="K21" s="9">
        <v>497.5</v>
      </c>
      <c r="L21" s="9">
        <v>453.5</v>
      </c>
      <c r="M21" s="50">
        <v>368</v>
      </c>
      <c r="N21" s="46">
        <v>328.63</v>
      </c>
      <c r="O21" s="40">
        <v>230</v>
      </c>
      <c r="P21" s="40">
        <v>428.5</v>
      </c>
      <c r="Q21" s="40">
        <v>2.5</v>
      </c>
      <c r="R21" s="40">
        <v>294.26</v>
      </c>
      <c r="S21" s="40">
        <v>111</v>
      </c>
      <c r="T21" s="40">
        <v>203.87</v>
      </c>
      <c r="U21" s="40">
        <v>261</v>
      </c>
      <c r="V21" s="40">
        <v>348.55</v>
      </c>
      <c r="W21" s="40">
        <v>226</v>
      </c>
      <c r="X21" s="40">
        <v>241</v>
      </c>
      <c r="Y21" s="40">
        <v>202.25</v>
      </c>
      <c r="Z21" s="47">
        <v>195</v>
      </c>
      <c r="AA21" s="40">
        <v>175.5</v>
      </c>
      <c r="AB21" s="40">
        <v>117.13</v>
      </c>
      <c r="AC21" s="40">
        <v>24</v>
      </c>
      <c r="AD21" s="40">
        <v>25.57</v>
      </c>
      <c r="AE21" s="40">
        <v>31.65</v>
      </c>
      <c r="AF21" s="40">
        <v>87.37</v>
      </c>
      <c r="AG21" s="40">
        <v>82.72</v>
      </c>
      <c r="AH21" s="40">
        <v>172.25</v>
      </c>
      <c r="AI21" s="42">
        <f t="shared" si="2"/>
        <v>-50.580978338832303</v>
      </c>
    </row>
    <row r="22" spans="1:41" x14ac:dyDescent="0.25">
      <c r="A22" s="56" t="s">
        <v>35</v>
      </c>
      <c r="B22" s="46">
        <v>135.31</v>
      </c>
      <c r="C22" s="9">
        <v>234.8</v>
      </c>
      <c r="D22" s="9">
        <v>155.47</v>
      </c>
      <c r="E22" s="9">
        <v>170.5</v>
      </c>
      <c r="F22" s="9">
        <v>201.5</v>
      </c>
      <c r="G22" s="9">
        <v>157.4</v>
      </c>
      <c r="H22" s="9">
        <v>223.3</v>
      </c>
      <c r="I22" s="9">
        <v>215.5</v>
      </c>
      <c r="J22" s="9">
        <v>294.88</v>
      </c>
      <c r="K22" s="9">
        <v>146.25</v>
      </c>
      <c r="L22" s="9">
        <v>248.75</v>
      </c>
      <c r="M22" s="50">
        <v>243.25</v>
      </c>
      <c r="N22" s="46">
        <v>194</v>
      </c>
      <c r="O22" s="40">
        <v>80.78</v>
      </c>
      <c r="P22" s="40">
        <v>226.51</v>
      </c>
      <c r="Q22" s="40">
        <v>199.5</v>
      </c>
      <c r="R22" s="40">
        <v>109</v>
      </c>
      <c r="S22" s="40">
        <v>55.5</v>
      </c>
      <c r="T22" s="40">
        <v>90.38</v>
      </c>
      <c r="U22" s="40">
        <v>131.38</v>
      </c>
      <c r="V22" s="40">
        <v>74.38</v>
      </c>
      <c r="W22" s="40">
        <v>138</v>
      </c>
      <c r="X22" s="40">
        <v>88.75</v>
      </c>
      <c r="Y22" s="40">
        <v>106</v>
      </c>
      <c r="Z22" s="47">
        <v>82.75</v>
      </c>
      <c r="AA22" s="40">
        <v>91.75</v>
      </c>
      <c r="AB22" s="40">
        <v>54.39</v>
      </c>
      <c r="AC22" s="40">
        <v>28</v>
      </c>
      <c r="AD22" s="40">
        <v>114.85</v>
      </c>
      <c r="AE22" s="40">
        <v>75.45</v>
      </c>
      <c r="AF22" s="40">
        <v>195.64</v>
      </c>
      <c r="AG22" s="40">
        <v>109.39</v>
      </c>
      <c r="AH22" s="40">
        <v>120.04</v>
      </c>
      <c r="AI22" s="42">
        <f t="shared" si="2"/>
        <v>61.387469749932791</v>
      </c>
    </row>
    <row r="23" spans="1:41" x14ac:dyDescent="0.25">
      <c r="A23" s="56" t="s">
        <v>43</v>
      </c>
      <c r="B23" s="46">
        <v>5005.4799999999996</v>
      </c>
      <c r="C23" s="9">
        <v>4545.37</v>
      </c>
      <c r="D23" s="9">
        <v>3474.1</v>
      </c>
      <c r="E23" s="9">
        <v>4498.74</v>
      </c>
      <c r="F23" s="9">
        <v>4063.48</v>
      </c>
      <c r="G23" s="9">
        <v>3866.59</v>
      </c>
      <c r="H23" s="9">
        <v>3241.5</v>
      </c>
      <c r="I23" s="9">
        <v>3019</v>
      </c>
      <c r="J23" s="9">
        <v>1956.14</v>
      </c>
      <c r="K23" s="9">
        <v>2787.04</v>
      </c>
      <c r="L23" s="9">
        <v>2330.75</v>
      </c>
      <c r="M23" s="50">
        <v>2642.8</v>
      </c>
      <c r="N23" s="46">
        <v>2900.36</v>
      </c>
      <c r="O23" s="40">
        <v>1832.75</v>
      </c>
      <c r="P23" s="40">
        <v>2886</v>
      </c>
      <c r="Q23" s="40">
        <v>3345.89</v>
      </c>
      <c r="R23" s="40">
        <v>3158.76</v>
      </c>
      <c r="S23" s="40">
        <v>3203.87</v>
      </c>
      <c r="T23" s="40">
        <v>3163.54</v>
      </c>
      <c r="U23" s="40">
        <v>3496.67</v>
      </c>
      <c r="V23" s="40">
        <v>1995.97</v>
      </c>
      <c r="W23" s="40">
        <v>2016.79</v>
      </c>
      <c r="X23" s="40">
        <v>1025.78</v>
      </c>
      <c r="Y23" s="40">
        <v>1057.1600000000001</v>
      </c>
      <c r="Z23" s="47">
        <v>968.87</v>
      </c>
      <c r="AA23" s="40">
        <v>482.85</v>
      </c>
      <c r="AB23" s="40">
        <v>450.81</v>
      </c>
      <c r="AC23" s="40">
        <v>223.11</v>
      </c>
      <c r="AD23" s="40">
        <v>732.77</v>
      </c>
      <c r="AE23" s="40">
        <v>930.68</v>
      </c>
      <c r="AF23" s="40">
        <v>1835.7679999999998</v>
      </c>
      <c r="AG23" s="40">
        <v>1793.57</v>
      </c>
      <c r="AH23" s="40">
        <v>1208.6300000000001</v>
      </c>
      <c r="AI23" s="42">
        <f t="shared" si="2"/>
        <v>-39.446484666603197</v>
      </c>
    </row>
    <row r="24" spans="1:41" x14ac:dyDescent="0.25">
      <c r="A24" s="56" t="s">
        <v>44</v>
      </c>
      <c r="B24" s="46">
        <v>1.5</v>
      </c>
      <c r="C24" s="9">
        <v>22</v>
      </c>
      <c r="D24" s="9">
        <v>45.5</v>
      </c>
      <c r="E24" s="9">
        <v>177.31</v>
      </c>
      <c r="F24" s="9">
        <v>289.60000000000002</v>
      </c>
      <c r="G24" s="9">
        <v>307.25</v>
      </c>
      <c r="H24" s="9">
        <v>411.38</v>
      </c>
      <c r="I24" s="9">
        <v>61.75</v>
      </c>
      <c r="J24" s="9">
        <v>148.81</v>
      </c>
      <c r="K24" s="9">
        <v>161</v>
      </c>
      <c r="L24" s="9">
        <v>341.37</v>
      </c>
      <c r="M24" s="50">
        <v>183.25</v>
      </c>
      <c r="N24" s="46">
        <v>283.5</v>
      </c>
      <c r="O24" s="40">
        <v>190.63</v>
      </c>
      <c r="P24" s="40">
        <v>278.5</v>
      </c>
      <c r="Q24" s="40">
        <v>280.88</v>
      </c>
      <c r="R24" s="40">
        <v>338</v>
      </c>
      <c r="S24" s="40">
        <v>163.25</v>
      </c>
      <c r="T24" s="40">
        <v>281.17</v>
      </c>
      <c r="U24" s="40">
        <v>259</v>
      </c>
      <c r="V24" s="40">
        <v>177</v>
      </c>
      <c r="W24" s="40">
        <v>62.75</v>
      </c>
      <c r="X24" s="40">
        <v>228.8</v>
      </c>
      <c r="Y24" s="40">
        <v>70</v>
      </c>
      <c r="Z24" s="47">
        <v>175.6</v>
      </c>
      <c r="AA24" s="40">
        <v>93.7</v>
      </c>
      <c r="AB24" s="40">
        <v>101.05</v>
      </c>
      <c r="AC24" s="40">
        <v>83</v>
      </c>
      <c r="AD24" s="40">
        <v>153.16</v>
      </c>
      <c r="AE24" s="40">
        <v>143.84</v>
      </c>
      <c r="AF24" s="40">
        <v>326.99</v>
      </c>
      <c r="AG24" s="40">
        <v>461.68</v>
      </c>
      <c r="AH24" s="40">
        <v>367.5</v>
      </c>
      <c r="AI24" s="42">
        <f t="shared" si="2"/>
        <v>107.62711864406778</v>
      </c>
    </row>
    <row r="25" spans="1:41" x14ac:dyDescent="0.25">
      <c r="A25" s="56" t="s">
        <v>45</v>
      </c>
      <c r="B25" s="46">
        <v>3683.7</v>
      </c>
      <c r="C25" s="9">
        <v>3079.25</v>
      </c>
      <c r="D25" s="9">
        <v>977.2</v>
      </c>
      <c r="E25" s="9">
        <v>174.54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3226.75</v>
      </c>
      <c r="L25" s="9">
        <v>3728.52</v>
      </c>
      <c r="M25" s="50">
        <v>7886.81</v>
      </c>
      <c r="N25" s="46">
        <v>4309.63</v>
      </c>
      <c r="O25" s="40">
        <v>3508.59</v>
      </c>
      <c r="P25" s="40">
        <v>2691.4</v>
      </c>
      <c r="Q25" s="40">
        <v>1050.28</v>
      </c>
      <c r="R25" s="40">
        <v>0</v>
      </c>
      <c r="S25" s="40">
        <v>0</v>
      </c>
      <c r="T25" s="40">
        <v>0</v>
      </c>
      <c r="U25" s="40">
        <v>0</v>
      </c>
      <c r="V25" s="40">
        <v>0</v>
      </c>
      <c r="W25" s="40">
        <v>1924.69</v>
      </c>
      <c r="X25" s="40">
        <v>3547.45</v>
      </c>
      <c r="Y25" s="40">
        <v>4805.3500000000004</v>
      </c>
      <c r="Z25" s="47">
        <v>5484.58</v>
      </c>
      <c r="AA25" s="40">
        <v>3950.24</v>
      </c>
      <c r="AB25" s="40">
        <v>2400.5100000000002</v>
      </c>
      <c r="AC25" s="40">
        <v>447.57</v>
      </c>
      <c r="AD25" s="40">
        <v>142.25</v>
      </c>
      <c r="AE25" s="40">
        <v>14.63</v>
      </c>
      <c r="AF25" s="40">
        <v>108.43</v>
      </c>
      <c r="AG25" s="40">
        <v>57.77</v>
      </c>
      <c r="AH25" s="40">
        <v>257.12</v>
      </c>
      <c r="AI25" s="42" t="str">
        <f t="shared" si="2"/>
        <v>-</v>
      </c>
    </row>
    <row r="26" spans="1:41" s="308" customFormat="1" x14ac:dyDescent="0.25">
      <c r="A26" s="460" t="s">
        <v>36</v>
      </c>
      <c r="B26" s="302">
        <v>3309.27</v>
      </c>
      <c r="C26" s="303">
        <v>3334.17</v>
      </c>
      <c r="D26" s="303">
        <v>3920.44</v>
      </c>
      <c r="E26" s="303">
        <v>3482.94</v>
      </c>
      <c r="F26" s="303">
        <v>3528.45</v>
      </c>
      <c r="G26" s="303">
        <v>2741.1</v>
      </c>
      <c r="H26" s="303">
        <v>2608.92</v>
      </c>
      <c r="I26" s="303">
        <v>2950.44</v>
      </c>
      <c r="J26" s="303">
        <v>2661.11</v>
      </c>
      <c r="K26" s="303">
        <v>3148</v>
      </c>
      <c r="L26" s="303">
        <v>2849.49</v>
      </c>
      <c r="M26" s="305">
        <v>1719.34</v>
      </c>
      <c r="N26" s="302">
        <v>2920.68</v>
      </c>
      <c r="O26" s="304">
        <v>2677.68</v>
      </c>
      <c r="P26" s="304">
        <v>3500.69</v>
      </c>
      <c r="Q26" s="304">
        <v>3732.8</v>
      </c>
      <c r="R26" s="304">
        <v>3256.91</v>
      </c>
      <c r="S26" s="304">
        <v>3344.64</v>
      </c>
      <c r="T26" s="304">
        <v>4122.55</v>
      </c>
      <c r="U26" s="304">
        <v>4233.5</v>
      </c>
      <c r="V26" s="304">
        <v>3587.61</v>
      </c>
      <c r="W26" s="304">
        <v>3421.5</v>
      </c>
      <c r="X26" s="304">
        <v>3225.44</v>
      </c>
      <c r="Y26" s="304">
        <v>3701.54</v>
      </c>
      <c r="Z26" s="47">
        <v>3894.31</v>
      </c>
      <c r="AA26" s="40">
        <v>4406.29</v>
      </c>
      <c r="AB26" s="40">
        <v>2965.28</v>
      </c>
      <c r="AC26" s="40">
        <v>428.5</v>
      </c>
      <c r="AD26" s="40">
        <v>626.35</v>
      </c>
      <c r="AE26" s="40">
        <v>1217.45</v>
      </c>
      <c r="AF26" s="40">
        <v>3023.7559999999999</v>
      </c>
      <c r="AG26" s="40">
        <v>2756.94</v>
      </c>
      <c r="AH26" s="40">
        <v>3667.9</v>
      </c>
      <c r="AI26" s="42">
        <f t="shared" si="2"/>
        <v>2.237980159493369</v>
      </c>
      <c r="AJ26"/>
      <c r="AK26"/>
      <c r="AL26"/>
      <c r="AM26"/>
      <c r="AN26"/>
      <c r="AO26"/>
    </row>
    <row r="27" spans="1:41" x14ac:dyDescent="0.25">
      <c r="A27" s="56" t="s">
        <v>49</v>
      </c>
      <c r="B27" s="46">
        <v>128</v>
      </c>
      <c r="C27" s="9">
        <v>176</v>
      </c>
      <c r="D27" s="9">
        <v>491.56</v>
      </c>
      <c r="E27" s="9">
        <v>584.75</v>
      </c>
      <c r="F27" s="9">
        <v>455.75</v>
      </c>
      <c r="G27" s="9">
        <v>532.25</v>
      </c>
      <c r="H27" s="9">
        <v>483.75</v>
      </c>
      <c r="I27" s="9">
        <v>516.5</v>
      </c>
      <c r="J27" s="9">
        <v>191.31</v>
      </c>
      <c r="K27" s="9">
        <v>19.13</v>
      </c>
      <c r="L27" s="9">
        <v>0</v>
      </c>
      <c r="M27" s="50">
        <v>0</v>
      </c>
      <c r="N27" s="46">
        <v>5.5</v>
      </c>
      <c r="O27" s="40">
        <v>4.13</v>
      </c>
      <c r="P27" s="40">
        <v>55.83</v>
      </c>
      <c r="Q27" s="40">
        <v>88.88</v>
      </c>
      <c r="R27" s="40">
        <v>92.13</v>
      </c>
      <c r="S27" s="40">
        <v>6.5</v>
      </c>
      <c r="T27" s="40">
        <v>27</v>
      </c>
      <c r="U27" s="40">
        <v>8.5500000000000007</v>
      </c>
      <c r="V27" s="40">
        <v>2.5</v>
      </c>
      <c r="W27" s="40">
        <v>0</v>
      </c>
      <c r="X27" s="40">
        <v>17.48</v>
      </c>
      <c r="Y27" s="40">
        <v>22.31</v>
      </c>
      <c r="Z27" s="47">
        <v>3.85</v>
      </c>
      <c r="AA27" s="40">
        <v>70.260000000000005</v>
      </c>
      <c r="AB27" s="40">
        <v>42.03</v>
      </c>
      <c r="AC27" s="40">
        <v>27.35</v>
      </c>
      <c r="AD27" s="40">
        <v>30.366</v>
      </c>
      <c r="AE27" s="40">
        <v>16</v>
      </c>
      <c r="AF27" s="40">
        <v>42.97</v>
      </c>
      <c r="AG27" s="40">
        <v>42.86</v>
      </c>
      <c r="AH27" s="40">
        <v>42</v>
      </c>
      <c r="AI27" s="42">
        <f t="shared" si="2"/>
        <v>1580</v>
      </c>
    </row>
    <row r="28" spans="1:41" x14ac:dyDescent="0.25">
      <c r="A28" s="56" t="s">
        <v>56</v>
      </c>
      <c r="B28" s="46">
        <v>2770.36</v>
      </c>
      <c r="C28" s="9">
        <v>845.4</v>
      </c>
      <c r="D28" s="9">
        <v>724.15</v>
      </c>
      <c r="E28" s="9">
        <v>566.51</v>
      </c>
      <c r="F28" s="9">
        <v>938.31</v>
      </c>
      <c r="G28" s="9">
        <v>45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50">
        <v>0</v>
      </c>
      <c r="N28" s="46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T28" s="40">
        <v>0</v>
      </c>
      <c r="U28" s="40">
        <v>10</v>
      </c>
      <c r="V28" s="40">
        <v>0</v>
      </c>
      <c r="W28" s="40">
        <v>0</v>
      </c>
      <c r="X28" s="40">
        <v>0</v>
      </c>
      <c r="Y28" s="40">
        <v>0</v>
      </c>
      <c r="Z28" s="47">
        <v>0</v>
      </c>
      <c r="AA28" s="40">
        <v>0</v>
      </c>
      <c r="AB28" s="40">
        <v>0</v>
      </c>
      <c r="AC28" s="40">
        <v>0</v>
      </c>
      <c r="AD28" s="40">
        <v>0</v>
      </c>
      <c r="AE28" s="40">
        <v>0</v>
      </c>
      <c r="AF28" s="40">
        <v>0</v>
      </c>
      <c r="AG28" s="40">
        <v>0</v>
      </c>
      <c r="AH28" s="40">
        <v>0</v>
      </c>
      <c r="AI28" s="42" t="str">
        <f t="shared" si="2"/>
        <v>-</v>
      </c>
    </row>
    <row r="29" spans="1:41" x14ac:dyDescent="0.25">
      <c r="A29" s="56" t="s">
        <v>57</v>
      </c>
      <c r="B29" s="46">
        <v>2311.08</v>
      </c>
      <c r="C29" s="9">
        <v>1840.28</v>
      </c>
      <c r="D29" s="9">
        <v>2257.13</v>
      </c>
      <c r="E29" s="9">
        <v>2182.87</v>
      </c>
      <c r="F29" s="9">
        <v>2132.94</v>
      </c>
      <c r="G29" s="9">
        <v>1940.26</v>
      </c>
      <c r="H29" s="9">
        <v>2088.17</v>
      </c>
      <c r="I29" s="9">
        <v>2048.46</v>
      </c>
      <c r="J29" s="9">
        <v>2055.92</v>
      </c>
      <c r="K29" s="9">
        <v>1675.3</v>
      </c>
      <c r="L29" s="9">
        <v>1321.81</v>
      </c>
      <c r="M29" s="50">
        <v>1694.91</v>
      </c>
      <c r="N29" s="46">
        <f>+[1]D_Fresco_Especie!D29</f>
        <v>1304.76</v>
      </c>
      <c r="O29" s="40">
        <f>+[1]D_Fresco_Especie!E29</f>
        <v>1351.92</v>
      </c>
      <c r="P29" s="40">
        <v>1240.68</v>
      </c>
      <c r="Q29" s="40">
        <v>1274.79</v>
      </c>
      <c r="R29" s="40">
        <v>933.43</v>
      </c>
      <c r="S29" s="40">
        <v>1208.99</v>
      </c>
      <c r="T29" s="40">
        <v>1107.97</v>
      </c>
      <c r="U29" s="40">
        <v>756.55</v>
      </c>
      <c r="V29" s="40">
        <v>616.54</v>
      </c>
      <c r="W29" s="40">
        <v>322.54000000000002</v>
      </c>
      <c r="X29" s="40">
        <v>267.98</v>
      </c>
      <c r="Y29" s="40">
        <v>246.31</v>
      </c>
      <c r="Z29" s="47">
        <v>314.45999999999998</v>
      </c>
      <c r="AA29" s="40">
        <v>560.83000000000004</v>
      </c>
      <c r="AB29" s="40">
        <v>324.95999999999998</v>
      </c>
      <c r="AC29" s="40">
        <v>48.03</v>
      </c>
      <c r="AD29" s="40">
        <v>88.49</v>
      </c>
      <c r="AE29" s="40">
        <v>623.96</v>
      </c>
      <c r="AF29" s="40">
        <v>553.29999999999995</v>
      </c>
      <c r="AG29" s="40">
        <v>623.25</v>
      </c>
      <c r="AH29" s="40">
        <v>228.18</v>
      </c>
      <c r="AI29" s="42">
        <f t="shared" si="2"/>
        <v>-62.990235832224997</v>
      </c>
    </row>
    <row r="30" spans="1:41" x14ac:dyDescent="0.25">
      <c r="A30" s="57" t="s">
        <v>58</v>
      </c>
      <c r="B30" s="52">
        <v>5379.41</v>
      </c>
      <c r="C30" s="48">
        <v>6622.39</v>
      </c>
      <c r="D30" s="48">
        <v>5688.71</v>
      </c>
      <c r="E30" s="48">
        <v>4222.55</v>
      </c>
      <c r="F30" s="48">
        <v>5008.6899999999996</v>
      </c>
      <c r="G30" s="48">
        <v>7232.68</v>
      </c>
      <c r="H30" s="48">
        <v>7205.26</v>
      </c>
      <c r="I30" s="48">
        <v>7821.2</v>
      </c>
      <c r="J30" s="48">
        <v>7087.39</v>
      </c>
      <c r="K30" s="48">
        <v>7477.63</v>
      </c>
      <c r="L30" s="48">
        <v>8130.22</v>
      </c>
      <c r="M30" s="383">
        <v>9985.58</v>
      </c>
      <c r="N30" s="329">
        <v>8602.2800000000007</v>
      </c>
      <c r="O30" s="426">
        <v>6943.37</v>
      </c>
      <c r="P30" s="426">
        <v>7585.47</v>
      </c>
      <c r="Q30" s="426">
        <v>6960</v>
      </c>
      <c r="R30" s="426">
        <v>11133.43</v>
      </c>
      <c r="S30" s="426">
        <v>9098.61</v>
      </c>
      <c r="T30" s="426">
        <v>10547.25</v>
      </c>
      <c r="U30" s="426">
        <v>10243.02</v>
      </c>
      <c r="V30" s="426">
        <v>9673.2800000000007</v>
      </c>
      <c r="W30" s="426">
        <v>9880.82</v>
      </c>
      <c r="X30" s="426">
        <v>7974.84</v>
      </c>
      <c r="Y30" s="426">
        <v>6891.89</v>
      </c>
      <c r="Z30" s="547">
        <v>6870.14</v>
      </c>
      <c r="AA30" s="426">
        <v>5811.53</v>
      </c>
      <c r="AB30" s="426">
        <v>7138.43</v>
      </c>
      <c r="AC30" s="426">
        <v>3138.59</v>
      </c>
      <c r="AD30" s="426">
        <v>5979.28</v>
      </c>
      <c r="AE30" s="426">
        <v>6760.37</v>
      </c>
      <c r="AF30" s="426">
        <v>6505.75</v>
      </c>
      <c r="AG30" s="426">
        <v>10586.58</v>
      </c>
      <c r="AH30" s="426">
        <v>8090.73</v>
      </c>
      <c r="AI30" s="672">
        <f t="shared" si="2"/>
        <v>-16.360014390155165</v>
      </c>
    </row>
    <row r="31" spans="1:41" x14ac:dyDescent="0.25">
      <c r="A31" s="2" t="s">
        <v>23</v>
      </c>
      <c r="O31" s="346"/>
      <c r="P31" s="346"/>
      <c r="Q31" s="346"/>
      <c r="R31" s="346"/>
      <c r="S31" s="346"/>
      <c r="T31" s="346"/>
      <c r="U31" s="346"/>
      <c r="V31" s="346"/>
      <c r="W31" s="346"/>
      <c r="X31" s="346"/>
      <c r="Y31" s="346"/>
      <c r="Z31" s="346"/>
      <c r="AA31" s="346"/>
      <c r="AB31" s="346"/>
      <c r="AC31" s="346"/>
      <c r="AD31" s="346"/>
      <c r="AE31" s="346"/>
      <c r="AF31" s="346"/>
      <c r="AG31" s="346"/>
      <c r="AH31" s="346"/>
    </row>
    <row r="32" spans="1:41" x14ac:dyDescent="0.25">
      <c r="A32" s="2" t="s">
        <v>24</v>
      </c>
      <c r="B32" s="346"/>
      <c r="C32" s="346"/>
      <c r="D32" s="346"/>
      <c r="E32" s="346"/>
      <c r="F32" s="346"/>
      <c r="G32" s="346"/>
      <c r="H32" s="346"/>
      <c r="I32" s="346"/>
      <c r="J32" s="346"/>
      <c r="K32" s="346"/>
      <c r="L32" s="346"/>
      <c r="M32" s="346"/>
      <c r="N32" s="346"/>
      <c r="O32" s="346"/>
      <c r="P32" s="346"/>
      <c r="Q32" s="346"/>
      <c r="R32" s="346"/>
      <c r="S32" s="346"/>
      <c r="T32" s="346"/>
      <c r="U32" s="346"/>
      <c r="V32" s="346"/>
      <c r="W32" s="346"/>
      <c r="X32" s="346"/>
      <c r="Y32" s="346"/>
      <c r="Z32" s="346"/>
      <c r="AA32" s="346"/>
      <c r="AB32" s="346"/>
      <c r="AC32" s="346"/>
      <c r="AD32" s="346"/>
      <c r="AE32" s="346"/>
      <c r="AF32" s="346"/>
      <c r="AG32" s="346"/>
      <c r="AH32" s="346"/>
    </row>
    <row r="33" spans="1:34" x14ac:dyDescent="0.25">
      <c r="A33" s="3" t="s">
        <v>207</v>
      </c>
      <c r="B33" s="346"/>
      <c r="C33" s="346"/>
      <c r="D33" s="346"/>
      <c r="E33" s="346"/>
      <c r="F33" s="346"/>
      <c r="G33" s="346"/>
      <c r="H33" s="346"/>
      <c r="I33" s="346"/>
      <c r="J33" s="346"/>
      <c r="K33" s="346"/>
      <c r="L33" s="346"/>
      <c r="M33" s="346"/>
      <c r="N33" s="346"/>
      <c r="O33" s="346"/>
      <c r="P33" s="346"/>
      <c r="Q33" s="346"/>
      <c r="R33" s="346"/>
      <c r="S33" s="346"/>
      <c r="T33" s="346"/>
      <c r="U33" s="346"/>
      <c r="V33" s="346"/>
      <c r="W33" s="346"/>
      <c r="X33" s="346"/>
      <c r="Y33" s="346"/>
      <c r="Z33" s="346"/>
      <c r="AA33" s="346"/>
      <c r="AB33" s="346"/>
      <c r="AC33" s="346"/>
      <c r="AD33" s="346"/>
      <c r="AE33" s="346"/>
      <c r="AF33" s="346"/>
      <c r="AG33" s="346"/>
      <c r="AH33" s="346"/>
    </row>
    <row r="34" spans="1:34" x14ac:dyDescent="0.25">
      <c r="B34" s="349"/>
      <c r="C34" s="349"/>
      <c r="Y34" s="346"/>
    </row>
    <row r="35" spans="1:34" x14ac:dyDescent="0.25">
      <c r="B35" s="349"/>
      <c r="C35" s="349"/>
    </row>
    <row r="36" spans="1:34" x14ac:dyDescent="0.25">
      <c r="B36" s="349"/>
      <c r="C36" s="349"/>
    </row>
    <row r="37" spans="1:34" x14ac:dyDescent="0.25">
      <c r="B37" s="349"/>
      <c r="C37" s="349"/>
      <c r="AG37"/>
    </row>
    <row r="38" spans="1:34" x14ac:dyDescent="0.25">
      <c r="B38" s="349"/>
      <c r="C38" s="349"/>
      <c r="AG38"/>
    </row>
    <row r="39" spans="1:34" x14ac:dyDescent="0.25">
      <c r="B39" s="349"/>
      <c r="C39" s="349"/>
      <c r="AG39"/>
    </row>
    <row r="40" spans="1:34" x14ac:dyDescent="0.25">
      <c r="AG40"/>
    </row>
    <row r="41" spans="1:34" x14ac:dyDescent="0.25">
      <c r="AG41"/>
    </row>
    <row r="42" spans="1:34" x14ac:dyDescent="0.25">
      <c r="AG42"/>
    </row>
    <row r="43" spans="1:34" x14ac:dyDescent="0.25">
      <c r="AG43"/>
    </row>
    <row r="44" spans="1:34" x14ac:dyDescent="0.25">
      <c r="AG44"/>
    </row>
    <row r="45" spans="1:34" x14ac:dyDescent="0.25">
      <c r="AG45"/>
    </row>
    <row r="46" spans="1:34" x14ac:dyDescent="0.25">
      <c r="AG46"/>
    </row>
    <row r="47" spans="1:34" x14ac:dyDescent="0.25">
      <c r="AG47"/>
    </row>
    <row r="48" spans="1:34" x14ac:dyDescent="0.25">
      <c r="AG48"/>
    </row>
    <row r="49" spans="33:33" x14ac:dyDescent="0.25">
      <c r="AG49"/>
    </row>
    <row r="50" spans="33:33" x14ac:dyDescent="0.25">
      <c r="AG50"/>
    </row>
    <row r="51" spans="33:33" x14ac:dyDescent="0.25">
      <c r="AG51"/>
    </row>
    <row r="52" spans="33:33" x14ac:dyDescent="0.25">
      <c r="AG52"/>
    </row>
    <row r="53" spans="33:33" x14ac:dyDescent="0.25">
      <c r="AG53"/>
    </row>
    <row r="54" spans="33:33" x14ac:dyDescent="0.25">
      <c r="AG54"/>
    </row>
    <row r="55" spans="33:33" x14ac:dyDescent="0.25">
      <c r="AG55"/>
    </row>
    <row r="56" spans="33:33" x14ac:dyDescent="0.25">
      <c r="AG56"/>
    </row>
    <row r="57" spans="33:33" x14ac:dyDescent="0.25">
      <c r="AG57"/>
    </row>
    <row r="58" spans="33:33" x14ac:dyDescent="0.25">
      <c r="AG58"/>
    </row>
    <row r="59" spans="33:33" x14ac:dyDescent="0.25">
      <c r="AG59"/>
    </row>
    <row r="60" spans="33:33" x14ac:dyDescent="0.25">
      <c r="AG60"/>
    </row>
    <row r="61" spans="33:33" x14ac:dyDescent="0.25">
      <c r="AG61"/>
    </row>
    <row r="62" spans="33:33" x14ac:dyDescent="0.25">
      <c r="AG62"/>
    </row>
    <row r="63" spans="33:33" x14ac:dyDescent="0.25">
      <c r="AG63"/>
    </row>
    <row r="64" spans="33:33" x14ac:dyDescent="0.25">
      <c r="AG64"/>
    </row>
    <row r="65" spans="33:33" x14ac:dyDescent="0.25">
      <c r="AG65"/>
    </row>
    <row r="66" spans="33:33" x14ac:dyDescent="0.25">
      <c r="AG66"/>
    </row>
    <row r="67" spans="33:33" x14ac:dyDescent="0.25">
      <c r="AG67"/>
    </row>
    <row r="68" spans="33:33" x14ac:dyDescent="0.25">
      <c r="AG68"/>
    </row>
    <row r="69" spans="33:33" x14ac:dyDescent="0.25">
      <c r="AG69"/>
    </row>
  </sheetData>
  <mergeCells count="4">
    <mergeCell ref="Z6:AI6"/>
    <mergeCell ref="B6:M6"/>
    <mergeCell ref="A6:A7"/>
    <mergeCell ref="N6:Y6"/>
  </mergeCells>
  <phoneticPr fontId="19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6"/>
  <sheetViews>
    <sheetView showGridLines="0" zoomScale="85" zoomScaleNormal="85" workbookViewId="0">
      <pane xSplit="1" ySplit="7" topLeftCell="W8" activePane="bottomRight" state="frozen"/>
      <selection pane="topRight" activeCell="B1" sqref="B1"/>
      <selection pane="bottomLeft" activeCell="A7" sqref="A7"/>
      <selection pane="bottomRight" activeCell="AI14" sqref="AI14"/>
    </sheetView>
  </sheetViews>
  <sheetFormatPr baseColWidth="10" defaultRowHeight="15" x14ac:dyDescent="0.25"/>
  <cols>
    <col min="1" max="1" width="16.7109375" customWidth="1"/>
    <col min="2" max="2" width="10.140625" bestFit="1" customWidth="1"/>
    <col min="3" max="3" width="8.42578125" bestFit="1" customWidth="1"/>
    <col min="4" max="4" width="9.140625" style="349" bestFit="1" customWidth="1"/>
    <col min="5" max="5" width="9.42578125" style="349" bestFit="1" customWidth="1"/>
    <col min="6" max="6" width="9" style="349" bestFit="1" customWidth="1"/>
    <col min="7" max="8" width="8.42578125" style="349" bestFit="1" customWidth="1"/>
    <col min="9" max="9" width="8.7109375" style="349" bestFit="1" customWidth="1"/>
    <col min="10" max="10" width="8.28515625" style="349" bestFit="1" customWidth="1"/>
    <col min="11" max="11" width="9" style="349" bestFit="1" customWidth="1"/>
    <col min="12" max="12" width="9.42578125" style="349" bestFit="1" customWidth="1"/>
    <col min="13" max="13" width="8.7109375" style="349" bestFit="1" customWidth="1"/>
    <col min="14" max="14" width="9.140625" style="349" bestFit="1" customWidth="1"/>
    <col min="15" max="15" width="8.7109375" style="349" bestFit="1" customWidth="1"/>
    <col min="16" max="16" width="9.42578125" style="349" bestFit="1" customWidth="1"/>
    <col min="17" max="17" width="8.42578125" style="349" bestFit="1" customWidth="1"/>
    <col min="18" max="19" width="9" style="349" bestFit="1" customWidth="1"/>
    <col min="20" max="21" width="9.140625" style="349" bestFit="1" customWidth="1"/>
    <col min="22" max="22" width="8.28515625" style="349" bestFit="1" customWidth="1"/>
    <col min="23" max="23" width="9.140625" style="349" bestFit="1" customWidth="1"/>
    <col min="24" max="24" width="8.42578125" style="349" bestFit="1" customWidth="1"/>
    <col min="25" max="25" width="9" style="349" bestFit="1" customWidth="1"/>
    <col min="26" max="26" width="9.42578125" style="349" bestFit="1" customWidth="1"/>
    <col min="27" max="27" width="9.140625" style="349" bestFit="1" customWidth="1"/>
    <col min="28" max="28" width="8.42578125" style="349" bestFit="1" customWidth="1"/>
    <col min="29" max="29" width="8" style="349" bestFit="1" customWidth="1"/>
    <col min="30" max="30" width="8.42578125" style="349" bestFit="1" customWidth="1"/>
    <col min="31" max="31" width="8.28515625" style="349" bestFit="1" customWidth="1"/>
    <col min="32" max="32" width="8.42578125" style="349" bestFit="1" customWidth="1"/>
    <col min="33" max="33" width="8" style="580" bestFit="1" customWidth="1"/>
    <col min="34" max="34" width="9.140625" style="588" bestFit="1" customWidth="1"/>
    <col min="35" max="35" width="12.5703125" bestFit="1" customWidth="1"/>
    <col min="36" max="36" width="14" bestFit="1" customWidth="1"/>
  </cols>
  <sheetData>
    <row r="1" spans="1:37" x14ac:dyDescent="0.25">
      <c r="A1" s="36" t="s">
        <v>198</v>
      </c>
      <c r="AI1" s="588"/>
    </row>
    <row r="2" spans="1:37" x14ac:dyDescent="0.25">
      <c r="A2" s="36"/>
    </row>
    <row r="3" spans="1:37" x14ac:dyDescent="0.25">
      <c r="A3" s="64" t="s">
        <v>59</v>
      </c>
    </row>
    <row r="4" spans="1:37" x14ac:dyDescent="0.25">
      <c r="A4" s="62" t="s">
        <v>247</v>
      </c>
    </row>
    <row r="5" spans="1:37" x14ac:dyDescent="0.25">
      <c r="A5" s="63" t="s">
        <v>211</v>
      </c>
    </row>
    <row r="6" spans="1:37" x14ac:dyDescent="0.25">
      <c r="A6" s="625" t="s">
        <v>26</v>
      </c>
      <c r="B6" s="605">
        <v>2018</v>
      </c>
      <c r="C6" s="606"/>
      <c r="D6" s="606"/>
      <c r="E6" s="606"/>
      <c r="F6" s="606"/>
      <c r="G6" s="606"/>
      <c r="H6" s="606"/>
      <c r="I6" s="606"/>
      <c r="J6" s="606"/>
      <c r="K6" s="606"/>
      <c r="L6" s="606"/>
      <c r="M6" s="606"/>
      <c r="N6" s="605">
        <v>2019</v>
      </c>
      <c r="O6" s="606"/>
      <c r="P6" s="606"/>
      <c r="Q6" s="606"/>
      <c r="R6" s="606"/>
      <c r="S6" s="606"/>
      <c r="T6" s="606"/>
      <c r="U6" s="606"/>
      <c r="V6" s="606"/>
      <c r="W6" s="606"/>
      <c r="X6" s="606"/>
      <c r="Y6" s="606"/>
      <c r="Z6" s="605">
        <v>2020</v>
      </c>
      <c r="AA6" s="606"/>
      <c r="AB6" s="606"/>
      <c r="AC6" s="606"/>
      <c r="AD6" s="606"/>
      <c r="AE6" s="606"/>
      <c r="AF6" s="606"/>
      <c r="AG6" s="606"/>
      <c r="AH6" s="606"/>
      <c r="AI6" s="607"/>
    </row>
    <row r="7" spans="1:37" ht="25.5" x14ac:dyDescent="0.25">
      <c r="A7" s="626"/>
      <c r="B7" s="462" t="s">
        <v>1</v>
      </c>
      <c r="C7" s="462" t="s">
        <v>2</v>
      </c>
      <c r="D7" s="462" t="s">
        <v>3</v>
      </c>
      <c r="E7" s="462" t="s">
        <v>4</v>
      </c>
      <c r="F7" s="462" t="s">
        <v>5</v>
      </c>
      <c r="G7" s="462" t="s">
        <v>6</v>
      </c>
      <c r="H7" s="462" t="s">
        <v>7</v>
      </c>
      <c r="I7" s="462" t="s">
        <v>8</v>
      </c>
      <c r="J7" s="462" t="s">
        <v>9</v>
      </c>
      <c r="K7" s="462" t="s">
        <v>10</v>
      </c>
      <c r="L7" s="462" t="s">
        <v>11</v>
      </c>
      <c r="M7" s="463" t="s">
        <v>12</v>
      </c>
      <c r="N7" s="505" t="s">
        <v>1</v>
      </c>
      <c r="O7" s="505" t="s">
        <v>2</v>
      </c>
      <c r="P7" s="505" t="s">
        <v>3</v>
      </c>
      <c r="Q7" s="505" t="s">
        <v>4</v>
      </c>
      <c r="R7" s="498" t="s">
        <v>5</v>
      </c>
      <c r="S7" s="505" t="s">
        <v>6</v>
      </c>
      <c r="T7" s="505" t="s">
        <v>7</v>
      </c>
      <c r="U7" s="505" t="s">
        <v>8</v>
      </c>
      <c r="V7" s="510" t="s">
        <v>9</v>
      </c>
      <c r="W7" s="520" t="s">
        <v>10</v>
      </c>
      <c r="X7" s="532" t="s">
        <v>11</v>
      </c>
      <c r="Y7" s="542" t="s">
        <v>12</v>
      </c>
      <c r="Z7" s="595" t="s">
        <v>1</v>
      </c>
      <c r="AA7" s="595" t="s">
        <v>2</v>
      </c>
      <c r="AB7" s="595" t="s">
        <v>3</v>
      </c>
      <c r="AC7" s="595" t="s">
        <v>4</v>
      </c>
      <c r="AD7" s="595" t="s">
        <v>5</v>
      </c>
      <c r="AE7" s="595" t="s">
        <v>6</v>
      </c>
      <c r="AF7" s="595" t="s">
        <v>7</v>
      </c>
      <c r="AG7" s="595" t="s">
        <v>8</v>
      </c>
      <c r="AH7" s="595" t="s">
        <v>9</v>
      </c>
      <c r="AI7" s="595" t="s">
        <v>282</v>
      </c>
    </row>
    <row r="8" spans="1:37" x14ac:dyDescent="0.25">
      <c r="A8" s="225" t="s">
        <v>13</v>
      </c>
      <c r="B8" s="327">
        <f t="shared" ref="B8:Q8" si="0">SUM(B9:B23)</f>
        <v>7850.5599999999995</v>
      </c>
      <c r="C8" s="244">
        <f t="shared" si="0"/>
        <v>9694.0600000000013</v>
      </c>
      <c r="D8" s="244">
        <f t="shared" si="0"/>
        <v>16479</v>
      </c>
      <c r="E8" s="244">
        <f t="shared" si="0"/>
        <v>13643.480000000001</v>
      </c>
      <c r="F8" s="244">
        <f t="shared" si="0"/>
        <v>12257.09</v>
      </c>
      <c r="G8" s="244">
        <f t="shared" si="0"/>
        <v>6082.21</v>
      </c>
      <c r="H8" s="244">
        <f t="shared" si="0"/>
        <v>4646.09</v>
      </c>
      <c r="I8" s="244">
        <f t="shared" si="0"/>
        <v>11593.08</v>
      </c>
      <c r="J8" s="244">
        <f t="shared" si="0"/>
        <v>7428.4500000000007</v>
      </c>
      <c r="K8" s="244">
        <f t="shared" si="0"/>
        <v>15763.850000000002</v>
      </c>
      <c r="L8" s="244">
        <f t="shared" si="0"/>
        <v>16234.17</v>
      </c>
      <c r="M8" s="244">
        <f t="shared" si="0"/>
        <v>10147.210000000001</v>
      </c>
      <c r="N8" s="267">
        <f t="shared" si="0"/>
        <v>14744.390000000001</v>
      </c>
      <c r="O8" s="244">
        <f t="shared" si="0"/>
        <v>21014.629999999997</v>
      </c>
      <c r="P8" s="244">
        <f t="shared" si="0"/>
        <v>21443.739999999998</v>
      </c>
      <c r="Q8" s="244">
        <f t="shared" si="0"/>
        <v>11612.31</v>
      </c>
      <c r="R8" s="244">
        <f t="shared" ref="R8:Y8" si="1">SUM(R9:R23)</f>
        <v>11248.529999999999</v>
      </c>
      <c r="S8" s="244">
        <f t="shared" si="1"/>
        <v>14216.330000000002</v>
      </c>
      <c r="T8" s="244">
        <f t="shared" si="1"/>
        <v>12236.53</v>
      </c>
      <c r="U8" s="244">
        <f t="shared" si="1"/>
        <v>12834.6</v>
      </c>
      <c r="V8" s="244">
        <f t="shared" si="1"/>
        <v>6081.38</v>
      </c>
      <c r="W8" s="244">
        <f t="shared" si="1"/>
        <v>12733.139999999998</v>
      </c>
      <c r="X8" s="244">
        <f t="shared" si="1"/>
        <v>13515.33</v>
      </c>
      <c r="Y8" s="244">
        <f t="shared" si="1"/>
        <v>10161.910000000002</v>
      </c>
      <c r="Z8" s="267">
        <f>+SUM(Z9:Z23)</f>
        <v>10649.140000000001</v>
      </c>
      <c r="AA8" s="244">
        <f>+SUM(AA9:AA23)</f>
        <v>21763.199999999993</v>
      </c>
      <c r="AB8" s="244">
        <f>+SUM(AB9:AB23)</f>
        <v>9422.9499999999989</v>
      </c>
      <c r="AC8" s="244">
        <f>+SUM(AC9:AC23)</f>
        <v>5181.2999999999993</v>
      </c>
      <c r="AD8" s="244">
        <f>+SUM(AD9:AD23)</f>
        <v>5104.79</v>
      </c>
      <c r="AE8" s="244">
        <v>9619.0500000000011</v>
      </c>
      <c r="AF8" s="244">
        <v>9632.7099999999991</v>
      </c>
      <c r="AG8" s="244">
        <v>9558.119999999999</v>
      </c>
      <c r="AH8" s="244">
        <v>13794.090000000004</v>
      </c>
      <c r="AI8" s="675">
        <f>+IFERROR((AH8/V8-1)*100,"-")</f>
        <v>126.82499695792737</v>
      </c>
    </row>
    <row r="9" spans="1:37" x14ac:dyDescent="0.25">
      <c r="A9" s="118" t="s">
        <v>60</v>
      </c>
      <c r="B9" s="227">
        <v>1081.76</v>
      </c>
      <c r="C9" s="68">
        <v>2288.71</v>
      </c>
      <c r="D9" s="68">
        <v>1559.96</v>
      </c>
      <c r="E9" s="68">
        <v>1049.72</v>
      </c>
      <c r="F9" s="68">
        <v>1828.89</v>
      </c>
      <c r="G9" s="68">
        <v>1408.5</v>
      </c>
      <c r="H9" s="68">
        <v>1375.34</v>
      </c>
      <c r="I9" s="68">
        <v>1708.91</v>
      </c>
      <c r="J9" s="68">
        <v>1676.79</v>
      </c>
      <c r="K9" s="68">
        <v>3162.76</v>
      </c>
      <c r="L9" s="68">
        <v>3363.29</v>
      </c>
      <c r="M9" s="68">
        <v>2057.0300000000002</v>
      </c>
      <c r="N9" s="227">
        <v>3320.3</v>
      </c>
      <c r="O9" s="68">
        <v>1936.19</v>
      </c>
      <c r="P9" s="68">
        <v>2183.5100000000002</v>
      </c>
      <c r="Q9" s="68">
        <v>2403.4299999999998</v>
      </c>
      <c r="R9" s="68">
        <v>2597.96</v>
      </c>
      <c r="S9" s="68">
        <v>1703.38</v>
      </c>
      <c r="T9" s="68">
        <v>2759.65</v>
      </c>
      <c r="U9" s="68">
        <v>2659.08</v>
      </c>
      <c r="V9" s="68">
        <v>2459.0500000000002</v>
      </c>
      <c r="W9" s="68">
        <v>2506.58</v>
      </c>
      <c r="X9" s="68">
        <v>1757.06</v>
      </c>
      <c r="Y9" s="68">
        <v>1223.68</v>
      </c>
      <c r="Z9" s="227">
        <v>1523.19</v>
      </c>
      <c r="AA9" s="68">
        <v>2336.06</v>
      </c>
      <c r="AB9" s="68">
        <v>1693.64</v>
      </c>
      <c r="AC9" s="68">
        <v>2255.8200000000002</v>
      </c>
      <c r="AD9" s="68">
        <v>728.67</v>
      </c>
      <c r="AE9" s="68">
        <v>2568.0300000000002</v>
      </c>
      <c r="AF9" s="68">
        <v>2251.4899999999998</v>
      </c>
      <c r="AG9" s="68">
        <v>3057.4</v>
      </c>
      <c r="AH9" s="68">
        <v>2183.4</v>
      </c>
      <c r="AI9" s="673">
        <f t="shared" ref="AI9:AI23" si="2">+IFERROR((AH9/V9-1)*100,"-")</f>
        <v>-11.209613468615931</v>
      </c>
    </row>
    <row r="10" spans="1:37" x14ac:dyDescent="0.25">
      <c r="A10" s="118" t="s">
        <v>61</v>
      </c>
      <c r="B10" s="227">
        <v>30.34</v>
      </c>
      <c r="C10" s="68">
        <v>213.56</v>
      </c>
      <c r="D10" s="68">
        <v>340.63</v>
      </c>
      <c r="E10" s="68">
        <v>333.1</v>
      </c>
      <c r="F10" s="68">
        <v>503.83</v>
      </c>
      <c r="G10" s="68">
        <v>217.3</v>
      </c>
      <c r="H10" s="68">
        <v>198.22</v>
      </c>
      <c r="I10" s="68">
        <v>223.06</v>
      </c>
      <c r="J10" s="68">
        <v>370.76</v>
      </c>
      <c r="K10" s="68">
        <v>321.67</v>
      </c>
      <c r="L10" s="68">
        <v>0</v>
      </c>
      <c r="M10" s="68">
        <v>374.38</v>
      </c>
      <c r="N10" s="227">
        <v>410.52</v>
      </c>
      <c r="O10" s="68">
        <v>276.92</v>
      </c>
      <c r="P10" s="68">
        <v>214.13</v>
      </c>
      <c r="Q10" s="68">
        <v>118.22</v>
      </c>
      <c r="R10" s="68">
        <v>238.38</v>
      </c>
      <c r="S10" s="68">
        <v>118.7</v>
      </c>
      <c r="T10" s="68">
        <v>237.41</v>
      </c>
      <c r="U10" s="68">
        <v>177.16</v>
      </c>
      <c r="V10" s="68">
        <v>121.44</v>
      </c>
      <c r="W10" s="68">
        <v>60.17</v>
      </c>
      <c r="X10" s="68">
        <v>43.31</v>
      </c>
      <c r="Y10" s="68">
        <v>21.62</v>
      </c>
      <c r="Z10" s="227">
        <v>0</v>
      </c>
      <c r="AA10" s="68">
        <v>69.95</v>
      </c>
      <c r="AB10" s="68">
        <v>347.83</v>
      </c>
      <c r="AC10" s="68">
        <v>184.63</v>
      </c>
      <c r="AD10" s="68">
        <v>8.98</v>
      </c>
      <c r="AE10" s="68">
        <v>0</v>
      </c>
      <c r="AF10" s="68">
        <v>162.22999999999999</v>
      </c>
      <c r="AG10" s="68">
        <v>107.33</v>
      </c>
      <c r="AH10" s="68">
        <v>128.41999999999999</v>
      </c>
      <c r="AI10" s="673">
        <f t="shared" si="2"/>
        <v>5.7476943346508547</v>
      </c>
    </row>
    <row r="11" spans="1:37" s="308" customFormat="1" x14ac:dyDescent="0.25">
      <c r="A11" s="279" t="s">
        <v>269</v>
      </c>
      <c r="B11" s="529"/>
      <c r="C11" s="530"/>
      <c r="D11" s="530"/>
      <c r="E11" s="530"/>
      <c r="F11" s="530"/>
      <c r="G11" s="530"/>
      <c r="H11" s="530"/>
      <c r="I11" s="530"/>
      <c r="J11" s="530"/>
      <c r="K11" s="530"/>
      <c r="L11" s="530"/>
      <c r="M11" s="530"/>
      <c r="N11" s="529">
        <v>0.81</v>
      </c>
      <c r="O11" s="530">
        <v>10.25</v>
      </c>
      <c r="P11" s="530">
        <v>1032.57</v>
      </c>
      <c r="Q11" s="530">
        <v>818.21</v>
      </c>
      <c r="R11" s="530">
        <v>346.09</v>
      </c>
      <c r="S11" s="530">
        <v>419.74</v>
      </c>
      <c r="T11" s="530">
        <v>184.74</v>
      </c>
      <c r="U11" s="530">
        <v>683.54</v>
      </c>
      <c r="V11" s="530">
        <v>112.3</v>
      </c>
      <c r="W11" s="530">
        <v>6.75</v>
      </c>
      <c r="X11" s="530">
        <v>1273.1400000000001</v>
      </c>
      <c r="Y11" s="530">
        <v>215.78</v>
      </c>
      <c r="Z11" s="227">
        <v>0</v>
      </c>
      <c r="AA11" s="68">
        <v>0</v>
      </c>
      <c r="AB11" s="68">
        <v>0</v>
      </c>
      <c r="AC11" s="68">
        <v>0</v>
      </c>
      <c r="AD11" s="68">
        <v>0</v>
      </c>
      <c r="AE11" s="68">
        <v>0</v>
      </c>
      <c r="AF11" s="68">
        <v>0</v>
      </c>
      <c r="AG11" s="68">
        <v>0</v>
      </c>
      <c r="AH11" s="68">
        <v>0</v>
      </c>
      <c r="AI11" s="673">
        <f t="shared" si="2"/>
        <v>-100</v>
      </c>
      <c r="AJ11"/>
      <c r="AK11"/>
    </row>
    <row r="12" spans="1:37" x14ac:dyDescent="0.25">
      <c r="A12" s="118" t="s">
        <v>62</v>
      </c>
      <c r="B12" s="228">
        <v>662.18</v>
      </c>
      <c r="C12" s="69">
        <v>563.37</v>
      </c>
      <c r="D12" s="69">
        <v>757.88</v>
      </c>
      <c r="E12" s="69">
        <v>703.46</v>
      </c>
      <c r="F12" s="69">
        <v>553.69000000000005</v>
      </c>
      <c r="G12" s="69">
        <v>557.47</v>
      </c>
      <c r="H12" s="69">
        <v>604.52</v>
      </c>
      <c r="I12" s="69">
        <v>109.27</v>
      </c>
      <c r="J12" s="69">
        <v>652.85</v>
      </c>
      <c r="K12" s="69">
        <v>597.33000000000004</v>
      </c>
      <c r="L12" s="69">
        <v>1258.21</v>
      </c>
      <c r="M12" s="69">
        <v>1298.52</v>
      </c>
      <c r="N12" s="228">
        <v>1094.69</v>
      </c>
      <c r="O12" s="69">
        <v>2282.54</v>
      </c>
      <c r="P12" s="69">
        <v>3759.39</v>
      </c>
      <c r="Q12" s="69">
        <v>1711.35</v>
      </c>
      <c r="R12" s="69">
        <v>882.22</v>
      </c>
      <c r="S12" s="69">
        <v>1409.88</v>
      </c>
      <c r="T12" s="69">
        <v>2026.51</v>
      </c>
      <c r="U12" s="69">
        <v>2268.08</v>
      </c>
      <c r="V12" s="69">
        <v>410.93</v>
      </c>
      <c r="W12" s="69">
        <v>2176.89</v>
      </c>
      <c r="X12" s="69">
        <v>9.41</v>
      </c>
      <c r="Y12" s="69">
        <v>71.790000000000006</v>
      </c>
      <c r="Z12" s="227">
        <v>1089.6600000000001</v>
      </c>
      <c r="AA12" s="68">
        <v>3983.71</v>
      </c>
      <c r="AB12" s="68">
        <v>1208.57</v>
      </c>
      <c r="AC12" s="68">
        <v>0</v>
      </c>
      <c r="AD12" s="68">
        <v>322.69</v>
      </c>
      <c r="AE12" s="578">
        <v>565.54</v>
      </c>
      <c r="AF12" s="35">
        <v>259.29000000000002</v>
      </c>
      <c r="AG12" s="35">
        <v>25.47</v>
      </c>
      <c r="AH12" s="35">
        <v>707.63</v>
      </c>
      <c r="AI12" s="131">
        <f t="shared" si="2"/>
        <v>72.202078212834309</v>
      </c>
    </row>
    <row r="13" spans="1:37" x14ac:dyDescent="0.25">
      <c r="A13" s="118" t="s">
        <v>63</v>
      </c>
      <c r="B13" s="227">
        <v>5614.33</v>
      </c>
      <c r="C13" s="68">
        <v>6213.08</v>
      </c>
      <c r="D13" s="68">
        <v>12708.78</v>
      </c>
      <c r="E13" s="68">
        <v>10404.450000000001</v>
      </c>
      <c r="F13" s="68">
        <v>8356.01</v>
      </c>
      <c r="G13" s="68">
        <v>2793.69</v>
      </c>
      <c r="H13" s="68">
        <v>1568.72</v>
      </c>
      <c r="I13" s="68">
        <v>7224.52</v>
      </c>
      <c r="J13" s="68">
        <v>4466.46</v>
      </c>
      <c r="K13" s="68">
        <v>9019.2900000000009</v>
      </c>
      <c r="L13" s="68">
        <v>9592.5499999999993</v>
      </c>
      <c r="M13" s="68">
        <v>4293.5200000000004</v>
      </c>
      <c r="N13" s="227">
        <v>7036.98</v>
      </c>
      <c r="O13" s="68">
        <v>11336.52</v>
      </c>
      <c r="P13" s="68">
        <v>12283.19</v>
      </c>
      <c r="Q13" s="68">
        <v>5198.3999999999996</v>
      </c>
      <c r="R13" s="68">
        <v>4984.1899999999996</v>
      </c>
      <c r="S13" s="68">
        <v>8402.6</v>
      </c>
      <c r="T13" s="68">
        <v>4626.1099999999997</v>
      </c>
      <c r="U13" s="68">
        <v>4253.59</v>
      </c>
      <c r="V13" s="68">
        <v>2448.48</v>
      </c>
      <c r="W13" s="68">
        <v>5109.18</v>
      </c>
      <c r="X13" s="68">
        <v>7047.4</v>
      </c>
      <c r="Y13" s="68">
        <v>3040.27</v>
      </c>
      <c r="Z13" s="227">
        <v>2348.38</v>
      </c>
      <c r="AA13" s="68">
        <v>8753.82</v>
      </c>
      <c r="AB13" s="68">
        <v>2414.8000000000002</v>
      </c>
      <c r="AC13" s="68">
        <v>1044.6500000000001</v>
      </c>
      <c r="AD13" s="68">
        <v>2933.37</v>
      </c>
      <c r="AE13" s="578">
        <v>4870.3</v>
      </c>
      <c r="AF13" s="35">
        <v>4949.16</v>
      </c>
      <c r="AG13" s="35">
        <v>4418.22</v>
      </c>
      <c r="AH13" s="35">
        <v>7692.21</v>
      </c>
      <c r="AI13" s="131">
        <f t="shared" si="2"/>
        <v>214.1626641834934</v>
      </c>
    </row>
    <row r="14" spans="1:37" x14ac:dyDescent="0.25">
      <c r="A14" s="118" t="s">
        <v>64</v>
      </c>
      <c r="B14" s="228">
        <v>0</v>
      </c>
      <c r="C14" s="69">
        <v>0</v>
      </c>
      <c r="D14" s="69">
        <v>0</v>
      </c>
      <c r="E14" s="69">
        <v>0</v>
      </c>
      <c r="F14" s="69">
        <v>0</v>
      </c>
      <c r="G14" s="69">
        <v>0</v>
      </c>
      <c r="H14" s="69">
        <v>0</v>
      </c>
      <c r="I14" s="69">
        <v>0</v>
      </c>
      <c r="J14" s="69">
        <v>0</v>
      </c>
      <c r="K14" s="69">
        <v>0</v>
      </c>
      <c r="L14" s="69">
        <v>0</v>
      </c>
      <c r="M14" s="69">
        <v>0</v>
      </c>
      <c r="N14" s="228">
        <v>0</v>
      </c>
      <c r="O14" s="69">
        <v>0</v>
      </c>
      <c r="P14" s="69">
        <v>446.74</v>
      </c>
      <c r="Q14" s="69">
        <v>0</v>
      </c>
      <c r="R14" s="69">
        <v>0</v>
      </c>
      <c r="S14" s="69">
        <v>0</v>
      </c>
      <c r="T14" s="69">
        <v>0</v>
      </c>
      <c r="U14" s="69">
        <v>0</v>
      </c>
      <c r="V14" s="69">
        <v>0</v>
      </c>
      <c r="W14" s="69">
        <v>17.440000000000001</v>
      </c>
      <c r="X14" s="69">
        <v>0</v>
      </c>
      <c r="Y14" s="69">
        <v>25.28</v>
      </c>
      <c r="Z14" s="227">
        <v>0</v>
      </c>
      <c r="AA14" s="68">
        <v>0</v>
      </c>
      <c r="AB14" s="68">
        <v>22.83</v>
      </c>
      <c r="AC14" s="68">
        <v>0</v>
      </c>
      <c r="AD14" s="68">
        <v>52.03</v>
      </c>
      <c r="AE14" s="434">
        <v>0</v>
      </c>
      <c r="AF14" s="35">
        <v>27.53</v>
      </c>
      <c r="AG14" s="35">
        <v>174.14</v>
      </c>
      <c r="AH14" s="35">
        <v>167.37</v>
      </c>
      <c r="AI14" s="131" t="str">
        <f t="shared" si="2"/>
        <v>-</v>
      </c>
    </row>
    <row r="15" spans="1:37" x14ac:dyDescent="0.25">
      <c r="A15" s="118" t="s">
        <v>65</v>
      </c>
      <c r="B15" s="228">
        <v>0</v>
      </c>
      <c r="C15" s="69">
        <v>61.2</v>
      </c>
      <c r="D15" s="69">
        <v>0</v>
      </c>
      <c r="E15" s="69">
        <v>0</v>
      </c>
      <c r="F15" s="69">
        <v>0</v>
      </c>
      <c r="G15" s="69">
        <v>0</v>
      </c>
      <c r="H15" s="69">
        <v>0</v>
      </c>
      <c r="I15" s="69">
        <v>0</v>
      </c>
      <c r="J15" s="69">
        <v>0</v>
      </c>
      <c r="K15" s="69">
        <v>75.400000000000006</v>
      </c>
      <c r="L15" s="69">
        <v>0</v>
      </c>
      <c r="M15" s="69">
        <v>0</v>
      </c>
      <c r="N15" s="228">
        <v>0</v>
      </c>
      <c r="O15" s="69">
        <v>22.97</v>
      </c>
      <c r="P15" s="69">
        <v>0</v>
      </c>
      <c r="Q15" s="69">
        <v>0</v>
      </c>
      <c r="R15" s="69">
        <v>0</v>
      </c>
      <c r="S15" s="69">
        <v>27.11</v>
      </c>
      <c r="T15" s="69">
        <v>62.42</v>
      </c>
      <c r="U15" s="69">
        <v>21.98</v>
      </c>
      <c r="V15" s="69">
        <v>10.4</v>
      </c>
      <c r="W15" s="69">
        <v>10.51</v>
      </c>
      <c r="X15" s="69">
        <v>0</v>
      </c>
      <c r="Y15" s="69">
        <v>58.26</v>
      </c>
      <c r="Z15" s="227">
        <v>90.83</v>
      </c>
      <c r="AA15" s="68">
        <v>42.72</v>
      </c>
      <c r="AB15" s="68">
        <v>10.82</v>
      </c>
      <c r="AC15" s="68">
        <v>0</v>
      </c>
      <c r="AD15" s="68">
        <v>3.54</v>
      </c>
      <c r="AE15" s="434">
        <v>0</v>
      </c>
      <c r="AF15" s="40">
        <v>0</v>
      </c>
      <c r="AG15" s="40">
        <v>5.04</v>
      </c>
      <c r="AH15" s="40">
        <v>17.62</v>
      </c>
      <c r="AI15" s="163">
        <f t="shared" si="2"/>
        <v>69.42307692307692</v>
      </c>
    </row>
    <row r="16" spans="1:37" x14ac:dyDescent="0.25">
      <c r="A16" s="118" t="s">
        <v>66</v>
      </c>
      <c r="B16" s="227">
        <v>167.31</v>
      </c>
      <c r="C16" s="68">
        <v>95.77</v>
      </c>
      <c r="D16" s="68">
        <v>358.4</v>
      </c>
      <c r="E16" s="68">
        <v>664.78</v>
      </c>
      <c r="F16" s="68">
        <v>55.45</v>
      </c>
      <c r="G16" s="68">
        <v>100.72</v>
      </c>
      <c r="H16" s="68">
        <v>17.73</v>
      </c>
      <c r="I16" s="68">
        <v>7.82</v>
      </c>
      <c r="J16" s="68">
        <v>0</v>
      </c>
      <c r="K16" s="68">
        <v>498.85</v>
      </c>
      <c r="L16" s="68">
        <v>22.78</v>
      </c>
      <c r="M16" s="68">
        <v>168.01</v>
      </c>
      <c r="N16" s="227">
        <v>8.7799999999999994</v>
      </c>
      <c r="O16" s="68">
        <v>36.82</v>
      </c>
      <c r="P16" s="68">
        <v>0</v>
      </c>
      <c r="Q16" s="68">
        <v>14.74</v>
      </c>
      <c r="R16" s="68">
        <v>0</v>
      </c>
      <c r="S16" s="68">
        <v>0</v>
      </c>
      <c r="T16" s="68">
        <v>18.16</v>
      </c>
      <c r="U16" s="68">
        <v>246.7</v>
      </c>
      <c r="V16" s="68">
        <v>34.17</v>
      </c>
      <c r="W16" s="68">
        <v>6.46</v>
      </c>
      <c r="X16" s="68">
        <v>45.89</v>
      </c>
      <c r="Y16" s="68">
        <v>215.66</v>
      </c>
      <c r="Z16" s="227">
        <v>81.34</v>
      </c>
      <c r="AA16" s="68">
        <v>78.209999999999994</v>
      </c>
      <c r="AB16" s="68">
        <v>86.13</v>
      </c>
      <c r="AC16" s="68">
        <v>12.79</v>
      </c>
      <c r="AD16" s="68">
        <v>0</v>
      </c>
      <c r="AE16" s="578">
        <v>16.510000000000002</v>
      </c>
      <c r="AF16" s="40">
        <v>0</v>
      </c>
      <c r="AG16" s="40">
        <v>0</v>
      </c>
      <c r="AH16" s="40">
        <v>29.73</v>
      </c>
      <c r="AI16" s="163">
        <f t="shared" si="2"/>
        <v>-12.993854258121162</v>
      </c>
    </row>
    <row r="17" spans="1:37" x14ac:dyDescent="0.25">
      <c r="A17" s="118" t="s">
        <v>67</v>
      </c>
      <c r="B17" s="227">
        <v>0</v>
      </c>
      <c r="C17" s="68">
        <v>0</v>
      </c>
      <c r="D17" s="6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227">
        <v>0</v>
      </c>
      <c r="O17" s="68">
        <v>297.89999999999998</v>
      </c>
      <c r="P17" s="68">
        <v>0</v>
      </c>
      <c r="Q17" s="68">
        <v>0</v>
      </c>
      <c r="R17" s="68">
        <v>0</v>
      </c>
      <c r="S17" s="68">
        <v>0</v>
      </c>
      <c r="T17" s="68">
        <v>0</v>
      </c>
      <c r="U17" s="68">
        <v>0</v>
      </c>
      <c r="V17" s="68">
        <v>0</v>
      </c>
      <c r="W17" s="68">
        <v>0</v>
      </c>
      <c r="X17" s="68">
        <v>0</v>
      </c>
      <c r="Y17" s="68">
        <v>53.46</v>
      </c>
      <c r="Z17" s="227">
        <v>0</v>
      </c>
      <c r="AA17" s="68">
        <v>0</v>
      </c>
      <c r="AB17" s="68">
        <v>0</v>
      </c>
      <c r="AC17" s="68">
        <v>0</v>
      </c>
      <c r="AD17" s="68">
        <v>0</v>
      </c>
      <c r="AE17" s="434">
        <v>0</v>
      </c>
      <c r="AF17" s="40">
        <v>0</v>
      </c>
      <c r="AG17" s="40">
        <v>10.46</v>
      </c>
      <c r="AH17" s="40">
        <v>0</v>
      </c>
      <c r="AI17" s="163" t="str">
        <f t="shared" si="2"/>
        <v>-</v>
      </c>
    </row>
    <row r="18" spans="1:37" x14ac:dyDescent="0.25">
      <c r="A18" s="118" t="s">
        <v>68</v>
      </c>
      <c r="B18" s="227">
        <v>22.91</v>
      </c>
      <c r="C18" s="68">
        <v>117.26</v>
      </c>
      <c r="D18" s="68">
        <v>486.82</v>
      </c>
      <c r="E18" s="68">
        <v>249.14</v>
      </c>
      <c r="F18" s="68">
        <v>183.42</v>
      </c>
      <c r="G18" s="68">
        <v>427.04</v>
      </c>
      <c r="H18" s="68">
        <v>76.58</v>
      </c>
      <c r="I18" s="68">
        <v>516.74</v>
      </c>
      <c r="J18" s="68">
        <v>0</v>
      </c>
      <c r="K18" s="68">
        <v>1876.59</v>
      </c>
      <c r="L18" s="68">
        <v>1104.9100000000001</v>
      </c>
      <c r="M18" s="68">
        <v>786.6</v>
      </c>
      <c r="N18" s="227">
        <v>2181.86</v>
      </c>
      <c r="O18" s="68">
        <v>2487.1799999999998</v>
      </c>
      <c r="P18" s="68">
        <v>915.1</v>
      </c>
      <c r="Q18" s="68">
        <v>427.34</v>
      </c>
      <c r="R18" s="68">
        <v>1527.12</v>
      </c>
      <c r="S18" s="68">
        <v>836.6</v>
      </c>
      <c r="T18" s="68">
        <v>482.94</v>
      </c>
      <c r="U18" s="68">
        <v>1006.12</v>
      </c>
      <c r="V18" s="68">
        <v>106.92</v>
      </c>
      <c r="W18" s="68">
        <v>1395.4</v>
      </c>
      <c r="X18" s="68">
        <v>1348.52</v>
      </c>
      <c r="Y18" s="68">
        <v>1546.3</v>
      </c>
      <c r="Z18" s="227">
        <v>2521.87</v>
      </c>
      <c r="AA18" s="68">
        <v>4702.68</v>
      </c>
      <c r="AB18" s="68">
        <v>1490.86</v>
      </c>
      <c r="AC18" s="68">
        <v>607.24</v>
      </c>
      <c r="AD18" s="68">
        <v>0</v>
      </c>
      <c r="AE18" s="578">
        <v>511.1</v>
      </c>
      <c r="AF18" s="35">
        <v>367.11</v>
      </c>
      <c r="AG18" s="35">
        <v>125.5</v>
      </c>
      <c r="AH18" s="35">
        <v>1230.1099999999999</v>
      </c>
      <c r="AI18" s="131">
        <f t="shared" si="2"/>
        <v>1050.4956977179197</v>
      </c>
    </row>
    <row r="19" spans="1:37" x14ac:dyDescent="0.25">
      <c r="A19" s="118" t="s">
        <v>69</v>
      </c>
      <c r="B19" s="227">
        <v>10.34</v>
      </c>
      <c r="C19" s="68">
        <v>1</v>
      </c>
      <c r="D19" s="68">
        <v>8.56</v>
      </c>
      <c r="E19" s="68">
        <v>0</v>
      </c>
      <c r="F19" s="68">
        <v>551.9</v>
      </c>
      <c r="G19" s="68">
        <v>180.34</v>
      </c>
      <c r="H19" s="68">
        <v>244.06</v>
      </c>
      <c r="I19" s="68">
        <v>385.04</v>
      </c>
      <c r="J19" s="68">
        <v>246.54</v>
      </c>
      <c r="K19" s="68">
        <v>109.77</v>
      </c>
      <c r="L19" s="68">
        <v>287.08</v>
      </c>
      <c r="M19" s="68">
        <v>261.97000000000003</v>
      </c>
      <c r="N19" s="227">
        <v>527.74</v>
      </c>
      <c r="O19" s="68">
        <v>2193.0700000000002</v>
      </c>
      <c r="P19" s="68">
        <v>466.91</v>
      </c>
      <c r="Q19" s="68">
        <v>434.21</v>
      </c>
      <c r="R19" s="68">
        <v>268.32</v>
      </c>
      <c r="S19" s="68">
        <v>91.56</v>
      </c>
      <c r="T19" s="68">
        <v>478.51</v>
      </c>
      <c r="U19" s="68">
        <v>219.24</v>
      </c>
      <c r="V19" s="68">
        <v>236.38</v>
      </c>
      <c r="W19" s="68">
        <v>660.29</v>
      </c>
      <c r="X19" s="68">
        <v>146.4</v>
      </c>
      <c r="Y19" s="68">
        <v>717.83</v>
      </c>
      <c r="Z19" s="227">
        <v>819.9</v>
      </c>
      <c r="AA19" s="68">
        <v>168.19</v>
      </c>
      <c r="AB19" s="68">
        <v>407.96</v>
      </c>
      <c r="AC19" s="68">
        <v>0</v>
      </c>
      <c r="AD19" s="68">
        <v>71.209999999999994</v>
      </c>
      <c r="AE19" s="578">
        <v>470.06</v>
      </c>
      <c r="AF19" s="35">
        <v>582.04999999999995</v>
      </c>
      <c r="AG19" s="35">
        <v>433.95</v>
      </c>
      <c r="AH19" s="35">
        <v>493.62</v>
      </c>
      <c r="AI19" s="131">
        <f t="shared" si="2"/>
        <v>108.8247736695152</v>
      </c>
    </row>
    <row r="20" spans="1:37" s="308" customFormat="1" x14ac:dyDescent="0.25">
      <c r="A20" s="279" t="s">
        <v>270</v>
      </c>
      <c r="B20" s="529"/>
      <c r="C20" s="530"/>
      <c r="D20" s="530"/>
      <c r="E20" s="530"/>
      <c r="F20" s="530"/>
      <c r="G20" s="530"/>
      <c r="H20" s="530"/>
      <c r="I20" s="530"/>
      <c r="J20" s="530"/>
      <c r="K20" s="530"/>
      <c r="L20" s="530"/>
      <c r="M20" s="530"/>
      <c r="N20" s="529">
        <v>7.37</v>
      </c>
      <c r="O20" s="530">
        <v>0</v>
      </c>
      <c r="P20" s="530">
        <v>0</v>
      </c>
      <c r="Q20" s="530">
        <v>0</v>
      </c>
      <c r="R20" s="530">
        <v>0</v>
      </c>
      <c r="S20" s="530">
        <v>0</v>
      </c>
      <c r="T20" s="530">
        <v>160.72999999999999</v>
      </c>
      <c r="U20" s="530">
        <v>536.99</v>
      </c>
      <c r="V20" s="530">
        <v>14.36</v>
      </c>
      <c r="W20" s="530">
        <v>0</v>
      </c>
      <c r="X20" s="530">
        <v>0</v>
      </c>
      <c r="Y20" s="530">
        <v>32.549999999999997</v>
      </c>
      <c r="Z20" s="227">
        <v>0</v>
      </c>
      <c r="AA20" s="68">
        <v>0</v>
      </c>
      <c r="AB20" s="68">
        <v>0</v>
      </c>
      <c r="AC20" s="68">
        <v>0</v>
      </c>
      <c r="AD20" s="68">
        <v>0</v>
      </c>
      <c r="AE20" s="68">
        <v>0</v>
      </c>
      <c r="AF20" s="68">
        <v>0</v>
      </c>
      <c r="AG20" s="68">
        <v>0</v>
      </c>
      <c r="AH20" s="68">
        <v>0</v>
      </c>
      <c r="AI20" s="673">
        <f t="shared" si="2"/>
        <v>-100</v>
      </c>
      <c r="AJ20"/>
      <c r="AK20"/>
    </row>
    <row r="21" spans="1:37" x14ac:dyDescent="0.25">
      <c r="A21" s="118" t="s">
        <v>70</v>
      </c>
      <c r="B21" s="228">
        <v>213.98</v>
      </c>
      <c r="C21" s="69">
        <v>0</v>
      </c>
      <c r="D21" s="69">
        <v>38.15</v>
      </c>
      <c r="E21" s="69">
        <v>17.399999999999999</v>
      </c>
      <c r="F21" s="69">
        <v>0</v>
      </c>
      <c r="G21" s="69">
        <v>0</v>
      </c>
      <c r="H21" s="69">
        <v>0</v>
      </c>
      <c r="I21" s="69">
        <v>0</v>
      </c>
      <c r="J21" s="69">
        <v>0</v>
      </c>
      <c r="K21" s="69">
        <v>30.85</v>
      </c>
      <c r="L21" s="69">
        <v>84.79</v>
      </c>
      <c r="M21" s="69">
        <v>17.329999999999998</v>
      </c>
      <c r="N21" s="228">
        <v>0</v>
      </c>
      <c r="O21" s="69">
        <v>0</v>
      </c>
      <c r="P21" s="69">
        <v>18.760000000000002</v>
      </c>
      <c r="Q21" s="69">
        <v>43.29</v>
      </c>
      <c r="R21" s="69">
        <v>0</v>
      </c>
      <c r="S21" s="69">
        <v>14.3</v>
      </c>
      <c r="T21" s="69">
        <v>898.7</v>
      </c>
      <c r="U21" s="69">
        <v>519.72</v>
      </c>
      <c r="V21" s="69">
        <v>27.37</v>
      </c>
      <c r="W21" s="69">
        <v>32.93</v>
      </c>
      <c r="X21" s="69">
        <v>790.96</v>
      </c>
      <c r="Y21" s="69">
        <v>1899.36</v>
      </c>
      <c r="Z21" s="227">
        <v>415.44</v>
      </c>
      <c r="AA21" s="68">
        <v>25.78</v>
      </c>
      <c r="AB21" s="68">
        <v>93.04</v>
      </c>
      <c r="AC21" s="68">
        <v>0</v>
      </c>
      <c r="AD21" s="68">
        <v>23.25</v>
      </c>
      <c r="AE21" s="68">
        <v>7.45</v>
      </c>
      <c r="AF21" s="40">
        <v>0</v>
      </c>
      <c r="AG21" s="40">
        <v>83.38</v>
      </c>
      <c r="AH21" s="40">
        <v>101.76</v>
      </c>
      <c r="AI21" s="163">
        <f t="shared" si="2"/>
        <v>271.79393496529048</v>
      </c>
    </row>
    <row r="22" spans="1:37" x14ac:dyDescent="0.25">
      <c r="A22" s="118" t="s">
        <v>71</v>
      </c>
      <c r="B22" s="228">
        <v>0</v>
      </c>
      <c r="C22" s="69">
        <v>0</v>
      </c>
      <c r="D22" s="69">
        <v>0</v>
      </c>
      <c r="E22" s="69">
        <v>0</v>
      </c>
      <c r="F22" s="69">
        <v>0</v>
      </c>
      <c r="G22" s="69">
        <v>0</v>
      </c>
      <c r="H22" s="69">
        <v>0</v>
      </c>
      <c r="I22" s="69">
        <v>0</v>
      </c>
      <c r="J22" s="69">
        <v>0</v>
      </c>
      <c r="K22" s="69">
        <v>0</v>
      </c>
      <c r="L22" s="69">
        <v>0</v>
      </c>
      <c r="M22" s="69">
        <v>0</v>
      </c>
      <c r="N22" s="228">
        <v>50.15</v>
      </c>
      <c r="O22" s="69">
        <v>0</v>
      </c>
      <c r="P22" s="69">
        <v>0</v>
      </c>
      <c r="Q22" s="69">
        <v>0</v>
      </c>
      <c r="R22" s="69">
        <v>0</v>
      </c>
      <c r="S22" s="69">
        <v>0</v>
      </c>
      <c r="T22" s="69">
        <v>19.96</v>
      </c>
      <c r="U22" s="69">
        <v>23.96</v>
      </c>
      <c r="V22" s="69">
        <v>0</v>
      </c>
      <c r="W22" s="69">
        <v>6.8</v>
      </c>
      <c r="X22" s="69">
        <v>402.26</v>
      </c>
      <c r="Y22" s="69">
        <v>486.79</v>
      </c>
      <c r="Z22" s="227">
        <v>211.29</v>
      </c>
      <c r="AA22" s="68">
        <v>0.71</v>
      </c>
      <c r="AB22" s="68">
        <v>0.95</v>
      </c>
      <c r="AC22" s="68">
        <v>12.07</v>
      </c>
      <c r="AD22" s="68">
        <v>0</v>
      </c>
      <c r="AE22" s="68">
        <v>0</v>
      </c>
      <c r="AF22" s="40">
        <v>0</v>
      </c>
      <c r="AG22" s="40">
        <v>0</v>
      </c>
      <c r="AH22" s="40">
        <v>21.45</v>
      </c>
      <c r="AI22" s="163" t="str">
        <f t="shared" si="2"/>
        <v>-</v>
      </c>
    </row>
    <row r="23" spans="1:37" x14ac:dyDescent="0.25">
      <c r="A23" s="120" t="s">
        <v>72</v>
      </c>
      <c r="B23" s="229">
        <v>47.41</v>
      </c>
      <c r="C23" s="226">
        <v>140.11000000000001</v>
      </c>
      <c r="D23" s="226">
        <v>219.82</v>
      </c>
      <c r="E23" s="226">
        <v>221.43</v>
      </c>
      <c r="F23" s="226">
        <v>223.9</v>
      </c>
      <c r="G23" s="226">
        <v>397.15</v>
      </c>
      <c r="H23" s="226">
        <v>560.91999999999996</v>
      </c>
      <c r="I23" s="226">
        <v>1417.72</v>
      </c>
      <c r="J23" s="226">
        <v>15.05</v>
      </c>
      <c r="K23" s="226">
        <v>71.34</v>
      </c>
      <c r="L23" s="226">
        <v>520.55999999999995</v>
      </c>
      <c r="M23" s="226">
        <v>889.85</v>
      </c>
      <c r="N23" s="229">
        <v>105.19</v>
      </c>
      <c r="O23" s="226">
        <v>134.27000000000001</v>
      </c>
      <c r="P23" s="226">
        <v>123.44</v>
      </c>
      <c r="Q23" s="226">
        <v>443.12</v>
      </c>
      <c r="R23" s="226">
        <v>404.25</v>
      </c>
      <c r="S23" s="226">
        <v>1192.46</v>
      </c>
      <c r="T23" s="226">
        <v>280.69</v>
      </c>
      <c r="U23" s="226">
        <v>218.44</v>
      </c>
      <c r="V23" s="226">
        <v>99.58</v>
      </c>
      <c r="W23" s="226">
        <v>743.74</v>
      </c>
      <c r="X23" s="226">
        <v>650.98</v>
      </c>
      <c r="Y23" s="226">
        <v>553.28</v>
      </c>
      <c r="Z23" s="229">
        <v>1547.24</v>
      </c>
      <c r="AA23" s="226">
        <v>1601.37</v>
      </c>
      <c r="AB23" s="226">
        <v>1645.52</v>
      </c>
      <c r="AC23" s="226">
        <v>1064.0999999999999</v>
      </c>
      <c r="AD23" s="226">
        <v>961.05</v>
      </c>
      <c r="AE23" s="226">
        <v>610.05999999999995</v>
      </c>
      <c r="AF23" s="226">
        <v>1033.8499999999999</v>
      </c>
      <c r="AG23" s="226">
        <v>1117.23</v>
      </c>
      <c r="AH23" s="226">
        <v>1020.77</v>
      </c>
      <c r="AI23" s="674">
        <f t="shared" si="2"/>
        <v>925.07531632858002</v>
      </c>
    </row>
    <row r="24" spans="1:37" x14ac:dyDescent="0.25">
      <c r="A24" s="2" t="s">
        <v>23</v>
      </c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</row>
    <row r="25" spans="1:37" x14ac:dyDescent="0.25">
      <c r="A25" s="2" t="s">
        <v>24</v>
      </c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</row>
    <row r="26" spans="1:37" x14ac:dyDescent="0.25">
      <c r="A26" s="3" t="s">
        <v>207</v>
      </c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</row>
  </sheetData>
  <mergeCells count="4">
    <mergeCell ref="Z6:AI6"/>
    <mergeCell ref="A6:A7"/>
    <mergeCell ref="B6:M6"/>
    <mergeCell ref="N6:Y6"/>
  </mergeCells>
  <phoneticPr fontId="19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38"/>
  <sheetViews>
    <sheetView showGridLines="0" zoomScale="70" zoomScaleNormal="70" workbookViewId="0">
      <pane xSplit="1" ySplit="7" topLeftCell="AP8" activePane="bottomRight" state="frozen"/>
      <selection activeCell="E38" sqref="E38"/>
      <selection pane="topRight" activeCell="E38" sqref="E38"/>
      <selection pane="bottomLeft" activeCell="E38" sqref="E38"/>
      <selection pane="bottomRight" activeCell="BC21" sqref="BC21"/>
    </sheetView>
  </sheetViews>
  <sheetFormatPr baseColWidth="10" defaultRowHeight="15" x14ac:dyDescent="0.25"/>
  <cols>
    <col min="1" max="1" width="17.140625" customWidth="1"/>
    <col min="2" max="16" width="10.7109375" customWidth="1"/>
    <col min="17" max="20" width="10.7109375" style="239" customWidth="1"/>
    <col min="21" max="21" width="11.5703125" style="252" bestFit="1" customWidth="1"/>
    <col min="22" max="22" width="7.7109375" style="239" bestFit="1" customWidth="1"/>
    <col min="23" max="25" width="7.85546875" style="239" bestFit="1" customWidth="1"/>
    <col min="26" max="26" width="11.5703125" bestFit="1" customWidth="1"/>
    <col min="27" max="27" width="11.28515625" bestFit="1" customWidth="1"/>
    <col min="28" max="30" width="11.5703125" style="349" bestFit="1" customWidth="1"/>
    <col min="31" max="31" width="11.28515625" style="349" bestFit="1" customWidth="1"/>
    <col min="32" max="33" width="11.5703125" style="349" bestFit="1" customWidth="1"/>
    <col min="34" max="34" width="11" style="349" bestFit="1" customWidth="1"/>
    <col min="35" max="38" width="11.5703125" style="349" bestFit="1" customWidth="1"/>
    <col min="39" max="39" width="12.5703125" style="349" bestFit="1" customWidth="1"/>
    <col min="40" max="40" width="11.5703125" style="349" bestFit="1" customWidth="1"/>
    <col min="41" max="41" width="11.28515625" style="349" bestFit="1" customWidth="1"/>
    <col min="42" max="42" width="11.5703125" style="349" bestFit="1" customWidth="1"/>
    <col min="43" max="43" width="11" style="349" bestFit="1" customWidth="1"/>
    <col min="44" max="44" width="11.5703125" style="349" bestFit="1" customWidth="1"/>
    <col min="45" max="45" width="11.28515625" style="349" bestFit="1" customWidth="1"/>
    <col min="46" max="48" width="11.5703125" style="349" bestFit="1" customWidth="1"/>
    <col min="49" max="49" width="11.28515625" style="349" bestFit="1" customWidth="1"/>
    <col min="50" max="50" width="11.5703125" style="349" bestFit="1" customWidth="1"/>
    <col min="51" max="52" width="11.28515625" style="349" bestFit="1" customWidth="1"/>
    <col min="53" max="56" width="11.28515625" style="349" customWidth="1"/>
    <col min="57" max="57" width="11.28515625" style="580" customWidth="1"/>
    <col min="58" max="58" width="12.5703125" bestFit="1" customWidth="1"/>
  </cols>
  <sheetData>
    <row r="1" spans="1:59" x14ac:dyDescent="0.25">
      <c r="A1" s="36" t="s">
        <v>198</v>
      </c>
    </row>
    <row r="3" spans="1:59" x14ac:dyDescent="0.25">
      <c r="A3" s="17" t="s">
        <v>73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240"/>
      <c r="R3" s="240"/>
      <c r="S3" s="240"/>
      <c r="T3" s="240"/>
      <c r="U3" s="253"/>
      <c r="V3" s="240"/>
      <c r="W3" s="240"/>
      <c r="X3" s="240"/>
      <c r="Y3" s="240"/>
    </row>
    <row r="4" spans="1:59" x14ac:dyDescent="0.25">
      <c r="A4" s="62" t="s">
        <v>248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243"/>
      <c r="R4" s="243"/>
      <c r="S4" s="243"/>
      <c r="T4" s="243"/>
      <c r="U4" s="264"/>
      <c r="V4" s="243"/>
      <c r="W4" s="243"/>
      <c r="X4" s="243"/>
      <c r="Y4" s="243"/>
    </row>
    <row r="5" spans="1:59" x14ac:dyDescent="0.25">
      <c r="A5" s="63" t="s">
        <v>211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241"/>
      <c r="R5" s="241"/>
      <c r="S5" s="241"/>
      <c r="T5" s="241"/>
      <c r="U5" s="254"/>
      <c r="V5" s="241"/>
      <c r="W5" s="241"/>
      <c r="X5" s="241"/>
      <c r="Y5" s="241"/>
    </row>
    <row r="6" spans="1:59" x14ac:dyDescent="0.25">
      <c r="A6" s="612" t="s">
        <v>26</v>
      </c>
      <c r="B6" s="627">
        <v>2016</v>
      </c>
      <c r="C6" s="627"/>
      <c r="D6" s="627"/>
      <c r="E6" s="627"/>
      <c r="F6" s="627"/>
      <c r="G6" s="627"/>
      <c r="H6" s="627"/>
      <c r="I6" s="627"/>
      <c r="J6" s="627"/>
      <c r="K6" s="627"/>
      <c r="L6" s="627"/>
      <c r="M6" s="627"/>
      <c r="N6" s="628">
        <v>2017</v>
      </c>
      <c r="O6" s="628"/>
      <c r="P6" s="628"/>
      <c r="Q6" s="628"/>
      <c r="R6" s="628"/>
      <c r="S6" s="628"/>
      <c r="T6" s="628"/>
      <c r="U6" s="628"/>
      <c r="V6" s="628"/>
      <c r="W6" s="628"/>
      <c r="X6" s="628"/>
      <c r="Y6" s="628"/>
      <c r="Z6" s="628">
        <v>2018</v>
      </c>
      <c r="AA6" s="628"/>
      <c r="AB6" s="628"/>
      <c r="AC6" s="628"/>
      <c r="AD6" s="628"/>
      <c r="AE6" s="628"/>
      <c r="AF6" s="628"/>
      <c r="AG6" s="628"/>
      <c r="AH6" s="628"/>
      <c r="AI6" s="628"/>
      <c r="AJ6" s="628"/>
      <c r="AK6" s="629"/>
      <c r="AL6" s="616">
        <v>2019</v>
      </c>
      <c r="AM6" s="623"/>
      <c r="AN6" s="623"/>
      <c r="AO6" s="623"/>
      <c r="AP6" s="623"/>
      <c r="AQ6" s="623"/>
      <c r="AR6" s="623"/>
      <c r="AS6" s="623"/>
      <c r="AT6" s="623"/>
      <c r="AU6" s="623"/>
      <c r="AV6" s="623"/>
      <c r="AW6" s="630"/>
      <c r="AX6" s="605">
        <v>2020</v>
      </c>
      <c r="AY6" s="606"/>
      <c r="AZ6" s="606"/>
      <c r="BA6" s="606"/>
      <c r="BB6" s="606"/>
      <c r="BC6" s="606"/>
      <c r="BD6" s="606"/>
      <c r="BE6" s="606"/>
      <c r="BF6" s="606"/>
      <c r="BG6" s="607"/>
    </row>
    <row r="7" spans="1:59" ht="25.5" x14ac:dyDescent="0.25">
      <c r="A7" s="613"/>
      <c r="B7" s="465" t="s">
        <v>1</v>
      </c>
      <c r="C7" s="465" t="s">
        <v>2</v>
      </c>
      <c r="D7" s="465" t="s">
        <v>3</v>
      </c>
      <c r="E7" s="465" t="s">
        <v>4</v>
      </c>
      <c r="F7" s="465" t="s">
        <v>5</v>
      </c>
      <c r="G7" s="465" t="s">
        <v>6</v>
      </c>
      <c r="H7" s="465" t="s">
        <v>7</v>
      </c>
      <c r="I7" s="465" t="s">
        <v>8</v>
      </c>
      <c r="J7" s="465" t="s">
        <v>203</v>
      </c>
      <c r="K7" s="465" t="s">
        <v>10</v>
      </c>
      <c r="L7" s="465" t="s">
        <v>11</v>
      </c>
      <c r="M7" s="465" t="s">
        <v>12</v>
      </c>
      <c r="N7" s="465" t="s">
        <v>1</v>
      </c>
      <c r="O7" s="465" t="s">
        <v>2</v>
      </c>
      <c r="P7" s="465" t="s">
        <v>3</v>
      </c>
      <c r="Q7" s="465" t="s">
        <v>4</v>
      </c>
      <c r="R7" s="465" t="s">
        <v>5</v>
      </c>
      <c r="S7" s="465" t="s">
        <v>6</v>
      </c>
      <c r="T7" s="465" t="s">
        <v>7</v>
      </c>
      <c r="U7" s="465" t="s">
        <v>8</v>
      </c>
      <c r="V7" s="465" t="s">
        <v>9</v>
      </c>
      <c r="W7" s="466" t="s">
        <v>10</v>
      </c>
      <c r="X7" s="466" t="s">
        <v>11</v>
      </c>
      <c r="Y7" s="466" t="s">
        <v>12</v>
      </c>
      <c r="Z7" s="465" t="s">
        <v>1</v>
      </c>
      <c r="AA7" s="471" t="s">
        <v>2</v>
      </c>
      <c r="AB7" s="471" t="s">
        <v>3</v>
      </c>
      <c r="AC7" s="471" t="s">
        <v>4</v>
      </c>
      <c r="AD7" s="471" t="s">
        <v>5</v>
      </c>
      <c r="AE7" s="462" t="s">
        <v>6</v>
      </c>
      <c r="AF7" s="462" t="s">
        <v>7</v>
      </c>
      <c r="AG7" s="462" t="s">
        <v>8</v>
      </c>
      <c r="AH7" s="462" t="s">
        <v>9</v>
      </c>
      <c r="AI7" s="462" t="s">
        <v>10</v>
      </c>
      <c r="AJ7" s="462" t="s">
        <v>11</v>
      </c>
      <c r="AK7" s="463" t="s">
        <v>12</v>
      </c>
      <c r="AL7" s="562" t="s">
        <v>1</v>
      </c>
      <c r="AM7" s="471" t="s">
        <v>2</v>
      </c>
      <c r="AN7" s="471" t="s">
        <v>3</v>
      </c>
      <c r="AO7" s="471" t="s">
        <v>4</v>
      </c>
      <c r="AP7" s="563" t="s">
        <v>5</v>
      </c>
      <c r="AQ7" s="471" t="s">
        <v>6</v>
      </c>
      <c r="AR7" s="471" t="s">
        <v>7</v>
      </c>
      <c r="AS7" s="471" t="s">
        <v>8</v>
      </c>
      <c r="AT7" s="471" t="s">
        <v>9</v>
      </c>
      <c r="AU7" s="471" t="s">
        <v>10</v>
      </c>
      <c r="AV7" s="471" t="s">
        <v>11</v>
      </c>
      <c r="AW7" s="471" t="s">
        <v>12</v>
      </c>
      <c r="AX7" s="595" t="s">
        <v>1</v>
      </c>
      <c r="AY7" s="595" t="s">
        <v>2</v>
      </c>
      <c r="AZ7" s="595" t="s">
        <v>3</v>
      </c>
      <c r="BA7" s="595" t="s">
        <v>4</v>
      </c>
      <c r="BB7" s="595" t="s">
        <v>5</v>
      </c>
      <c r="BC7" s="595" t="s">
        <v>6</v>
      </c>
      <c r="BD7" s="595" t="s">
        <v>7</v>
      </c>
      <c r="BE7" s="595" t="s">
        <v>8</v>
      </c>
      <c r="BF7" s="595" t="s">
        <v>9</v>
      </c>
      <c r="BG7" s="595" t="s">
        <v>282</v>
      </c>
    </row>
    <row r="8" spans="1:59" x14ac:dyDescent="0.25">
      <c r="A8" s="43" t="s">
        <v>13</v>
      </c>
      <c r="B8" s="49">
        <f t="shared" ref="B8:Y8" si="0">SUM(B9:B33)</f>
        <v>37076.379999999997</v>
      </c>
      <c r="C8" s="39">
        <f t="shared" si="0"/>
        <v>24265.740000000005</v>
      </c>
      <c r="D8" s="39">
        <f t="shared" si="0"/>
        <v>30543.410000000007</v>
      </c>
      <c r="E8" s="39">
        <f t="shared" si="0"/>
        <v>32366.589999999997</v>
      </c>
      <c r="F8" s="39">
        <f t="shared" si="0"/>
        <v>25795.72</v>
      </c>
      <c r="G8" s="39">
        <f t="shared" si="0"/>
        <v>16705.32</v>
      </c>
      <c r="H8" s="39">
        <f t="shared" si="0"/>
        <v>42850.020000000011</v>
      </c>
      <c r="I8" s="39">
        <f t="shared" si="0"/>
        <v>71536.5</v>
      </c>
      <c r="J8" s="39">
        <f t="shared" si="0"/>
        <v>49281.04</v>
      </c>
      <c r="K8" s="39">
        <f t="shared" si="0"/>
        <v>48022.479999999996</v>
      </c>
      <c r="L8" s="39">
        <f t="shared" si="0"/>
        <v>44211.350000000006</v>
      </c>
      <c r="M8" s="41">
        <f t="shared" si="0"/>
        <v>48218.020000000004</v>
      </c>
      <c r="N8" s="49">
        <f t="shared" si="0"/>
        <v>55099.769999999975</v>
      </c>
      <c r="O8" s="39">
        <f t="shared" si="0"/>
        <v>70988.69</v>
      </c>
      <c r="P8" s="39">
        <f t="shared" si="0"/>
        <v>65743.069999999992</v>
      </c>
      <c r="Q8" s="39">
        <f t="shared" si="0"/>
        <v>47241.64</v>
      </c>
      <c r="R8" s="39">
        <f t="shared" si="0"/>
        <v>47423.789999999994</v>
      </c>
      <c r="S8" s="39">
        <f t="shared" si="0"/>
        <v>57772.639999999992</v>
      </c>
      <c r="T8" s="39">
        <f t="shared" si="0"/>
        <v>34561.79</v>
      </c>
      <c r="U8" s="291">
        <f t="shared" si="0"/>
        <v>20645.219999999998</v>
      </c>
      <c r="V8" s="291">
        <f t="shared" si="0"/>
        <v>8596.48</v>
      </c>
      <c r="W8" s="312">
        <f t="shared" si="0"/>
        <v>16265.86</v>
      </c>
      <c r="X8" s="312">
        <f t="shared" si="0"/>
        <v>28111.360000000001</v>
      </c>
      <c r="Y8" s="312">
        <f t="shared" si="0"/>
        <v>31987.64</v>
      </c>
      <c r="Z8" s="49">
        <v>37676.639999999992</v>
      </c>
      <c r="AA8" s="39">
        <f t="shared" ref="AA8:AJ8" si="1">SUM(AA9:AA33)</f>
        <v>59614.509999999987</v>
      </c>
      <c r="AB8" s="39">
        <f t="shared" si="1"/>
        <v>74832.249999999985</v>
      </c>
      <c r="AC8" s="39">
        <f t="shared" si="1"/>
        <v>66848.63</v>
      </c>
      <c r="AD8" s="39">
        <f t="shared" si="1"/>
        <v>56473.039999999986</v>
      </c>
      <c r="AE8" s="39">
        <f t="shared" si="1"/>
        <v>71877.16</v>
      </c>
      <c r="AF8" s="39">
        <f t="shared" si="1"/>
        <v>34965.01</v>
      </c>
      <c r="AG8" s="39">
        <f t="shared" si="1"/>
        <v>33475.26</v>
      </c>
      <c r="AH8" s="39">
        <f t="shared" si="1"/>
        <v>19334.100000000002</v>
      </c>
      <c r="AI8" s="39">
        <f t="shared" si="1"/>
        <v>38370.370000000017</v>
      </c>
      <c r="AJ8" s="39">
        <f t="shared" si="1"/>
        <v>35069.769999999997</v>
      </c>
      <c r="AK8" s="39">
        <f t="shared" ref="AK8:AQ8" si="2">+SUM(AK9:AK33)</f>
        <v>24457.62</v>
      </c>
      <c r="AL8" s="49">
        <f t="shared" si="2"/>
        <v>83256.260000000009</v>
      </c>
      <c r="AM8" s="39">
        <f t="shared" si="2"/>
        <v>107268.51</v>
      </c>
      <c r="AN8" s="39">
        <f t="shared" si="2"/>
        <v>88560.290000000023</v>
      </c>
      <c r="AO8" s="39">
        <f t="shared" si="2"/>
        <v>51848.349999999991</v>
      </c>
      <c r="AP8" s="39">
        <f t="shared" si="2"/>
        <v>43554.41</v>
      </c>
      <c r="AQ8" s="39">
        <f t="shared" si="2"/>
        <v>70271.14</v>
      </c>
      <c r="AR8" s="39">
        <f t="shared" ref="AR8:BB8" si="3">+SUM(AR9:AR33)</f>
        <v>67260.62</v>
      </c>
      <c r="AS8" s="39">
        <f t="shared" si="3"/>
        <v>57768.14</v>
      </c>
      <c r="AT8" s="39">
        <f t="shared" si="3"/>
        <v>44605.429999999986</v>
      </c>
      <c r="AU8" s="39">
        <f t="shared" si="3"/>
        <v>48097.960000000006</v>
      </c>
      <c r="AV8" s="39">
        <f t="shared" si="3"/>
        <v>34755.590000000004</v>
      </c>
      <c r="AW8" s="39">
        <f t="shared" si="3"/>
        <v>32155.219999999987</v>
      </c>
      <c r="AX8" s="222">
        <f>+SUM(AX9:AX33)</f>
        <v>52776.250000000007</v>
      </c>
      <c r="AY8" s="39">
        <f t="shared" si="3"/>
        <v>77190.3</v>
      </c>
      <c r="AZ8" s="39">
        <f t="shared" si="3"/>
        <v>21608.559999999998</v>
      </c>
      <c r="BA8" s="39">
        <f t="shared" si="3"/>
        <v>10176.319999999998</v>
      </c>
      <c r="BB8" s="39">
        <f t="shared" si="3"/>
        <v>10610.04</v>
      </c>
      <c r="BC8" s="39">
        <v>40385.89</v>
      </c>
      <c r="BD8" s="39">
        <v>85540.829999999987</v>
      </c>
      <c r="BE8" s="39">
        <v>70600.39</v>
      </c>
      <c r="BF8" s="39">
        <v>101673.34</v>
      </c>
      <c r="BG8" s="218">
        <f>+IFERROR((BF8/AT8-1)*100,"-")</f>
        <v>127.93937868102611</v>
      </c>
    </row>
    <row r="9" spans="1:59" x14ac:dyDescent="0.25">
      <c r="A9" s="59" t="s">
        <v>74</v>
      </c>
      <c r="B9" s="70">
        <v>1952.17</v>
      </c>
      <c r="C9" s="35">
        <v>1382.82</v>
      </c>
      <c r="D9" s="35">
        <v>1673.96</v>
      </c>
      <c r="E9" s="35">
        <v>2029.15</v>
      </c>
      <c r="F9" s="35">
        <v>1033.9000000000001</v>
      </c>
      <c r="G9" s="35">
        <v>1105.77</v>
      </c>
      <c r="H9" s="35">
        <v>1176.53</v>
      </c>
      <c r="I9" s="35">
        <v>4813.3599999999997</v>
      </c>
      <c r="J9" s="35">
        <v>1611.79</v>
      </c>
      <c r="K9" s="35">
        <v>470.75</v>
      </c>
      <c r="L9" s="35">
        <v>1252.3900000000001</v>
      </c>
      <c r="M9" s="71">
        <v>1516.64</v>
      </c>
      <c r="N9" s="70">
        <v>1727.24</v>
      </c>
      <c r="O9" s="35">
        <v>1527.28</v>
      </c>
      <c r="P9" s="35">
        <v>2002.24</v>
      </c>
      <c r="Q9" s="35">
        <v>1478</v>
      </c>
      <c r="R9" s="35">
        <v>2067.33</v>
      </c>
      <c r="S9" s="35">
        <v>1390.29</v>
      </c>
      <c r="T9" s="35">
        <v>1461.51</v>
      </c>
      <c r="U9" s="292">
        <v>2381.1799999999998</v>
      </c>
      <c r="V9" s="292">
        <v>1646.94</v>
      </c>
      <c r="W9" s="315">
        <v>2308.2199999999998</v>
      </c>
      <c r="X9" s="315">
        <v>1882.35</v>
      </c>
      <c r="Y9" s="315">
        <v>1609.22</v>
      </c>
      <c r="Z9" s="47">
        <v>1830.07</v>
      </c>
      <c r="AA9" s="35">
        <v>2121.98</v>
      </c>
      <c r="AB9" s="35">
        <v>1674.84</v>
      </c>
      <c r="AC9" s="35">
        <v>1580.82</v>
      </c>
      <c r="AD9" s="35">
        <v>1456.22</v>
      </c>
      <c r="AE9" s="35">
        <v>1531.09</v>
      </c>
      <c r="AF9" s="35">
        <v>1669.74</v>
      </c>
      <c r="AG9" s="35">
        <v>3380.77</v>
      </c>
      <c r="AH9" s="35">
        <v>1627.12</v>
      </c>
      <c r="AI9" s="35">
        <v>1688.4</v>
      </c>
      <c r="AJ9" s="35">
        <v>1413.77</v>
      </c>
      <c r="AK9" s="35">
        <v>1572.09</v>
      </c>
      <c r="AL9" s="47">
        <v>1458.53</v>
      </c>
      <c r="AM9" s="40">
        <v>657.06</v>
      </c>
      <c r="AN9" s="40">
        <v>993.05</v>
      </c>
      <c r="AO9" s="40">
        <v>1640.04</v>
      </c>
      <c r="AP9" s="40">
        <v>1566.08</v>
      </c>
      <c r="AQ9" s="40">
        <v>1039.32</v>
      </c>
      <c r="AR9" s="40">
        <v>953.88</v>
      </c>
      <c r="AS9" s="40">
        <v>1046.82</v>
      </c>
      <c r="AT9" s="40">
        <v>880.75</v>
      </c>
      <c r="AU9" s="40">
        <v>1262.29</v>
      </c>
      <c r="AV9" s="40">
        <v>1144.6300000000001</v>
      </c>
      <c r="AW9" s="40">
        <v>1190.5999999999999</v>
      </c>
      <c r="AX9" s="168">
        <v>1251.92</v>
      </c>
      <c r="AY9" s="40">
        <v>1608.89</v>
      </c>
      <c r="AZ9" s="40">
        <v>1191.5899999999999</v>
      </c>
      <c r="BA9" s="40">
        <v>1606.94</v>
      </c>
      <c r="BB9" s="40">
        <v>930.7</v>
      </c>
      <c r="BC9" s="40">
        <v>1262.8800000000001</v>
      </c>
      <c r="BD9" s="40">
        <v>1162.8800000000001</v>
      </c>
      <c r="BE9" s="40">
        <v>866.03</v>
      </c>
      <c r="BF9" s="40">
        <v>472.77</v>
      </c>
      <c r="BG9" s="163">
        <f t="shared" ref="BG8:BG26" si="4">+IFERROR((BF9/AT9-1)*100,"-")</f>
        <v>-46.321884757309121</v>
      </c>
    </row>
    <row r="10" spans="1:59" x14ac:dyDescent="0.25">
      <c r="A10" s="59" t="s">
        <v>224</v>
      </c>
      <c r="B10" s="70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71"/>
      <c r="N10" s="47">
        <v>0</v>
      </c>
      <c r="O10" s="40">
        <v>0</v>
      </c>
      <c r="P10" s="40">
        <v>0</v>
      </c>
      <c r="Q10" s="40">
        <v>0</v>
      </c>
      <c r="R10" s="40">
        <v>0</v>
      </c>
      <c r="S10" s="40">
        <v>0</v>
      </c>
      <c r="T10" s="40">
        <v>0</v>
      </c>
      <c r="U10" s="40">
        <v>0</v>
      </c>
      <c r="V10" s="40">
        <v>0</v>
      </c>
      <c r="W10" s="40">
        <v>0</v>
      </c>
      <c r="X10" s="40">
        <v>0</v>
      </c>
      <c r="Y10" s="40">
        <v>0</v>
      </c>
      <c r="Z10" s="328">
        <v>1166.83</v>
      </c>
      <c r="AA10" s="40">
        <v>1014.72</v>
      </c>
      <c r="AB10" s="40">
        <v>1222.28</v>
      </c>
      <c r="AC10" s="40">
        <v>2752.02</v>
      </c>
      <c r="AD10" s="40">
        <v>3279.2</v>
      </c>
      <c r="AE10" s="40">
        <v>1791.01</v>
      </c>
      <c r="AF10" s="40">
        <v>670.56</v>
      </c>
      <c r="AG10" s="40">
        <v>1198.1099999999999</v>
      </c>
      <c r="AH10" s="40">
        <v>1823.23</v>
      </c>
      <c r="AI10" s="40">
        <v>1473.69</v>
      </c>
      <c r="AJ10" s="40">
        <v>1012.34</v>
      </c>
      <c r="AK10" s="40">
        <v>982.96</v>
      </c>
      <c r="AL10" s="328">
        <v>2950.38</v>
      </c>
      <c r="AM10" s="40">
        <v>856.85</v>
      </c>
      <c r="AN10" s="40">
        <v>3024.66</v>
      </c>
      <c r="AO10" s="40">
        <v>2539.94</v>
      </c>
      <c r="AP10" s="40">
        <v>2031.67</v>
      </c>
      <c r="AQ10" s="40">
        <v>1569.07</v>
      </c>
      <c r="AR10" s="40">
        <v>2118.41</v>
      </c>
      <c r="AS10" s="40">
        <v>1559.84</v>
      </c>
      <c r="AT10" s="40">
        <v>2790.25</v>
      </c>
      <c r="AU10" s="40">
        <v>1307.46</v>
      </c>
      <c r="AV10" s="40">
        <v>1708.4</v>
      </c>
      <c r="AW10" s="40">
        <v>1506.58</v>
      </c>
      <c r="AX10" s="168">
        <v>1686.28</v>
      </c>
      <c r="AY10" s="40">
        <v>1529.95</v>
      </c>
      <c r="AZ10" s="40">
        <v>1099.25</v>
      </c>
      <c r="BA10" s="40">
        <v>2214.8000000000002</v>
      </c>
      <c r="BB10" s="40">
        <v>1601.81</v>
      </c>
      <c r="BC10" s="40">
        <v>1240.0999999999999</v>
      </c>
      <c r="BD10" s="40">
        <v>737.45</v>
      </c>
      <c r="BE10" s="40">
        <v>1192.8800000000001</v>
      </c>
      <c r="BF10" s="40">
        <v>657.93</v>
      </c>
      <c r="BG10" s="163">
        <f t="shared" si="4"/>
        <v>-76.420392437953595</v>
      </c>
    </row>
    <row r="11" spans="1:59" x14ac:dyDescent="0.25">
      <c r="A11" s="59" t="s">
        <v>75</v>
      </c>
      <c r="B11" s="70">
        <v>314.47000000000003</v>
      </c>
      <c r="C11" s="35">
        <v>448.74</v>
      </c>
      <c r="D11" s="35">
        <v>629.08000000000004</v>
      </c>
      <c r="E11" s="35">
        <v>1108.77</v>
      </c>
      <c r="F11" s="35">
        <v>755.47</v>
      </c>
      <c r="G11" s="35">
        <v>130.31</v>
      </c>
      <c r="H11" s="35">
        <v>664.74</v>
      </c>
      <c r="I11" s="35">
        <v>776.95</v>
      </c>
      <c r="J11" s="35">
        <v>1141.83</v>
      </c>
      <c r="K11" s="35">
        <v>1055.8900000000001</v>
      </c>
      <c r="L11" s="35">
        <v>296.14999999999998</v>
      </c>
      <c r="M11" s="71">
        <v>1245.17</v>
      </c>
      <c r="N11" s="70">
        <v>1202.8699999999999</v>
      </c>
      <c r="O11" s="35">
        <v>901.09</v>
      </c>
      <c r="P11" s="35">
        <v>1135.3599999999999</v>
      </c>
      <c r="Q11" s="35">
        <v>2608.35</v>
      </c>
      <c r="R11" s="35">
        <v>2260.87</v>
      </c>
      <c r="S11" s="35">
        <v>2214.29</v>
      </c>
      <c r="T11" s="35">
        <v>734.09</v>
      </c>
      <c r="U11" s="292">
        <v>460.27</v>
      </c>
      <c r="V11" s="292">
        <v>24.34</v>
      </c>
      <c r="W11" s="315">
        <v>39.159999999999997</v>
      </c>
      <c r="X11" s="315">
        <v>72.010000000000005</v>
      </c>
      <c r="Y11" s="315">
        <v>328.23</v>
      </c>
      <c r="Z11" s="328">
        <v>1018.44</v>
      </c>
      <c r="AA11" s="35">
        <v>1718.09</v>
      </c>
      <c r="AB11" s="35">
        <v>1666.48</v>
      </c>
      <c r="AC11" s="35">
        <v>2459.77</v>
      </c>
      <c r="AD11" s="35">
        <v>1408.31</v>
      </c>
      <c r="AE11" s="35">
        <v>1656.89</v>
      </c>
      <c r="AF11" s="35">
        <v>501.67</v>
      </c>
      <c r="AG11" s="35">
        <v>617.75</v>
      </c>
      <c r="AH11" s="35">
        <v>36.799999999999997</v>
      </c>
      <c r="AI11" s="35">
        <v>34.380000000000003</v>
      </c>
      <c r="AJ11" s="35">
        <v>29.32</v>
      </c>
      <c r="AK11" s="35">
        <v>63.4</v>
      </c>
      <c r="AL11" s="328">
        <v>139.77000000000001</v>
      </c>
      <c r="AM11" s="40">
        <v>35.64</v>
      </c>
      <c r="AN11" s="40">
        <v>1354.65</v>
      </c>
      <c r="AO11" s="40">
        <v>340.34</v>
      </c>
      <c r="AP11" s="40">
        <v>405.1</v>
      </c>
      <c r="AQ11" s="40">
        <v>43.81</v>
      </c>
      <c r="AR11" s="40">
        <v>81.84</v>
      </c>
      <c r="AS11" s="40">
        <v>47.41</v>
      </c>
      <c r="AT11" s="40">
        <v>42.19</v>
      </c>
      <c r="AU11" s="40">
        <v>46.87</v>
      </c>
      <c r="AV11" s="40">
        <v>78.05</v>
      </c>
      <c r="AW11" s="40">
        <v>46.52</v>
      </c>
      <c r="AX11" s="168">
        <v>0</v>
      </c>
      <c r="AY11" s="40">
        <v>28.44</v>
      </c>
      <c r="AZ11" s="40">
        <v>0</v>
      </c>
      <c r="BA11" s="40">
        <v>55.62</v>
      </c>
      <c r="BB11" s="40">
        <v>1.02</v>
      </c>
      <c r="BC11" s="40">
        <v>458.1</v>
      </c>
      <c r="BD11" s="40">
        <v>52.46</v>
      </c>
      <c r="BE11" s="40">
        <v>50.07</v>
      </c>
      <c r="BF11" s="40">
        <v>79.180000000000007</v>
      </c>
      <c r="BG11" s="163">
        <f t="shared" si="4"/>
        <v>87.674804456032263</v>
      </c>
    </row>
    <row r="12" spans="1:59" x14ac:dyDescent="0.25">
      <c r="A12" s="59" t="s">
        <v>60</v>
      </c>
      <c r="B12" s="70">
        <v>21294.43</v>
      </c>
      <c r="C12" s="35">
        <v>11882.83</v>
      </c>
      <c r="D12" s="35">
        <v>12235.11</v>
      </c>
      <c r="E12" s="35">
        <v>12701.83</v>
      </c>
      <c r="F12" s="35">
        <v>8806.19</v>
      </c>
      <c r="G12" s="35">
        <v>6028.13</v>
      </c>
      <c r="H12" s="35">
        <v>19606.22</v>
      </c>
      <c r="I12" s="35">
        <v>23123.24</v>
      </c>
      <c r="J12" s="35">
        <v>24232.880000000001</v>
      </c>
      <c r="K12" s="35">
        <v>20677.97</v>
      </c>
      <c r="L12" s="35">
        <v>24740.73</v>
      </c>
      <c r="M12" s="71">
        <v>26395.79</v>
      </c>
      <c r="N12" s="70">
        <v>32225.83</v>
      </c>
      <c r="O12" s="35">
        <v>27589.41</v>
      </c>
      <c r="P12" s="35">
        <v>18745.63</v>
      </c>
      <c r="Q12" s="35">
        <v>27833.65</v>
      </c>
      <c r="R12" s="35">
        <v>28881.51</v>
      </c>
      <c r="S12" s="35">
        <v>42265.43</v>
      </c>
      <c r="T12" s="35">
        <v>21841.13</v>
      </c>
      <c r="U12" s="292">
        <v>12677.31</v>
      </c>
      <c r="V12" s="292">
        <v>2305.86</v>
      </c>
      <c r="W12" s="315">
        <v>6812.66</v>
      </c>
      <c r="X12" s="315">
        <v>12499.86</v>
      </c>
      <c r="Y12" s="315">
        <v>10717.74</v>
      </c>
      <c r="Z12" s="328">
        <v>18417.62</v>
      </c>
      <c r="AA12" s="35">
        <v>40098.69</v>
      </c>
      <c r="AB12" s="35">
        <v>37895.599999999999</v>
      </c>
      <c r="AC12" s="35">
        <v>48197.99</v>
      </c>
      <c r="AD12" s="35">
        <v>38358.22</v>
      </c>
      <c r="AE12" s="35">
        <v>45397.51</v>
      </c>
      <c r="AF12" s="35">
        <v>19469.28</v>
      </c>
      <c r="AG12" s="35">
        <v>9652.32</v>
      </c>
      <c r="AH12" s="35">
        <v>5955.48</v>
      </c>
      <c r="AI12" s="35">
        <v>10429.68</v>
      </c>
      <c r="AJ12" s="35">
        <v>7772.87</v>
      </c>
      <c r="AK12" s="35">
        <v>11741.49</v>
      </c>
      <c r="AL12" s="328">
        <v>49240.72</v>
      </c>
      <c r="AM12" s="40">
        <v>48647.37</v>
      </c>
      <c r="AN12" s="40">
        <v>60454.86</v>
      </c>
      <c r="AO12" s="40">
        <v>36879.449999999997</v>
      </c>
      <c r="AP12" s="40">
        <v>22498.17</v>
      </c>
      <c r="AQ12" s="40">
        <v>26175.55</v>
      </c>
      <c r="AR12" s="40">
        <v>35844.18</v>
      </c>
      <c r="AS12" s="40">
        <v>26727.63</v>
      </c>
      <c r="AT12" s="40">
        <v>17822.009999999998</v>
      </c>
      <c r="AU12" s="40">
        <v>16257.42</v>
      </c>
      <c r="AV12" s="40">
        <v>17870.84</v>
      </c>
      <c r="AW12" s="40">
        <v>13855.88</v>
      </c>
      <c r="AX12" s="168">
        <v>12403.9</v>
      </c>
      <c r="AY12" s="40">
        <v>6817.72</v>
      </c>
      <c r="AZ12" s="40">
        <v>7545.17</v>
      </c>
      <c r="BA12" s="40">
        <v>4231.29</v>
      </c>
      <c r="BB12" s="40">
        <v>4250.17</v>
      </c>
      <c r="BC12" s="40">
        <v>20337.259999999998</v>
      </c>
      <c r="BD12" s="40">
        <v>60785.07</v>
      </c>
      <c r="BE12" s="40">
        <v>49248.800000000003</v>
      </c>
      <c r="BF12" s="40">
        <v>71115.77</v>
      </c>
      <c r="BG12" s="163">
        <f t="shared" si="4"/>
        <v>299.03338624543477</v>
      </c>
    </row>
    <row r="13" spans="1:59" x14ac:dyDescent="0.25">
      <c r="A13" s="59" t="s">
        <v>61</v>
      </c>
      <c r="B13" s="70">
        <v>2088.13</v>
      </c>
      <c r="C13" s="35">
        <v>978.29</v>
      </c>
      <c r="D13" s="35">
        <v>429.63</v>
      </c>
      <c r="E13" s="35">
        <v>769.01</v>
      </c>
      <c r="F13" s="35">
        <v>509.32</v>
      </c>
      <c r="G13" s="35">
        <v>186.87</v>
      </c>
      <c r="H13" s="35">
        <v>1266.92</v>
      </c>
      <c r="I13" s="35">
        <v>1883.04</v>
      </c>
      <c r="J13" s="35">
        <v>2496.73</v>
      </c>
      <c r="K13" s="35">
        <v>2506.39</v>
      </c>
      <c r="L13" s="35">
        <v>1955.7</v>
      </c>
      <c r="M13" s="71">
        <v>1900.12</v>
      </c>
      <c r="N13" s="70">
        <v>2202.9899999999998</v>
      </c>
      <c r="O13" s="35">
        <v>2401.86</v>
      </c>
      <c r="P13" s="35">
        <v>778.44</v>
      </c>
      <c r="Q13" s="35">
        <v>1602.49</v>
      </c>
      <c r="R13" s="35">
        <v>1096.8699999999999</v>
      </c>
      <c r="S13" s="35">
        <v>2788.6</v>
      </c>
      <c r="T13" s="35">
        <v>1233.94</v>
      </c>
      <c r="U13" s="292">
        <v>260.72000000000003</v>
      </c>
      <c r="V13" s="292">
        <v>37.85</v>
      </c>
      <c r="W13" s="315">
        <v>450.86</v>
      </c>
      <c r="X13" s="315">
        <v>547.42999999999995</v>
      </c>
      <c r="Y13" s="315">
        <v>23.97</v>
      </c>
      <c r="Z13" s="328">
        <v>404.6</v>
      </c>
      <c r="AA13" s="35">
        <v>1574.84</v>
      </c>
      <c r="AB13" s="35">
        <v>2106.0300000000002</v>
      </c>
      <c r="AC13" s="35">
        <v>390.56</v>
      </c>
      <c r="AD13" s="35">
        <v>597.37</v>
      </c>
      <c r="AE13" s="35">
        <v>2059.6799999999998</v>
      </c>
      <c r="AF13" s="35">
        <v>2368.69</v>
      </c>
      <c r="AG13" s="35">
        <v>1129.3699999999999</v>
      </c>
      <c r="AH13" s="35">
        <v>1072.03</v>
      </c>
      <c r="AI13" s="35">
        <v>2741.51</v>
      </c>
      <c r="AJ13" s="35">
        <v>2503.7199999999998</v>
      </c>
      <c r="AK13" s="35">
        <v>1699.51</v>
      </c>
      <c r="AL13" s="328">
        <v>2370.6999999999998</v>
      </c>
      <c r="AM13" s="40">
        <v>915.48</v>
      </c>
      <c r="AN13" s="40">
        <v>2265.0700000000002</v>
      </c>
      <c r="AO13" s="40">
        <v>863</v>
      </c>
      <c r="AP13" s="40">
        <v>1149.26</v>
      </c>
      <c r="AQ13" s="40">
        <v>336.65</v>
      </c>
      <c r="AR13" s="40">
        <v>1979.91</v>
      </c>
      <c r="AS13" s="40">
        <v>1961.28</v>
      </c>
      <c r="AT13" s="40">
        <v>2655.74</v>
      </c>
      <c r="AU13" s="40">
        <v>1911.68</v>
      </c>
      <c r="AV13" s="40">
        <v>1463.34</v>
      </c>
      <c r="AW13" s="40">
        <v>1330.95</v>
      </c>
      <c r="AX13" s="168">
        <v>427.94</v>
      </c>
      <c r="AY13" s="40">
        <v>1198.1099999999999</v>
      </c>
      <c r="AZ13" s="40">
        <v>344</v>
      </c>
      <c r="BA13" s="40">
        <v>15.39</v>
      </c>
      <c r="BB13" s="40">
        <v>29.18</v>
      </c>
      <c r="BC13" s="40">
        <v>883.58</v>
      </c>
      <c r="BD13" s="40">
        <v>1479.63</v>
      </c>
      <c r="BE13" s="40">
        <v>2981.44</v>
      </c>
      <c r="BF13" s="40">
        <v>2136.1999999999998</v>
      </c>
      <c r="BG13" s="163">
        <f t="shared" si="4"/>
        <v>-19.56290901970825</v>
      </c>
    </row>
    <row r="14" spans="1:59" x14ac:dyDescent="0.25">
      <c r="A14" s="59" t="s">
        <v>76</v>
      </c>
      <c r="B14" s="70">
        <v>1754.26</v>
      </c>
      <c r="C14" s="35">
        <v>725.78</v>
      </c>
      <c r="D14" s="35">
        <v>89.13</v>
      </c>
      <c r="E14" s="35">
        <v>121.51</v>
      </c>
      <c r="F14" s="35">
        <v>34.28</v>
      </c>
      <c r="G14" s="35">
        <v>23.42</v>
      </c>
      <c r="H14" s="35">
        <v>1156.72</v>
      </c>
      <c r="I14" s="35">
        <v>535.53</v>
      </c>
      <c r="J14" s="35">
        <v>988.06</v>
      </c>
      <c r="K14" s="35">
        <v>656.2</v>
      </c>
      <c r="L14" s="35">
        <v>730.58</v>
      </c>
      <c r="M14" s="71">
        <v>1257.3499999999999</v>
      </c>
      <c r="N14" s="70">
        <v>1622.02</v>
      </c>
      <c r="O14" s="35">
        <v>1360.67</v>
      </c>
      <c r="P14" s="35">
        <v>696.42</v>
      </c>
      <c r="Q14" s="35">
        <v>98.96</v>
      </c>
      <c r="R14" s="35">
        <v>854.1</v>
      </c>
      <c r="S14" s="35">
        <v>2504</v>
      </c>
      <c r="T14" s="35">
        <v>492.36</v>
      </c>
      <c r="U14" s="292">
        <v>229.79</v>
      </c>
      <c r="V14" s="292">
        <v>1018.36</v>
      </c>
      <c r="W14" s="315">
        <v>918.01</v>
      </c>
      <c r="X14" s="315">
        <v>620.87</v>
      </c>
      <c r="Y14" s="315">
        <v>1153.6600000000001</v>
      </c>
      <c r="Z14" s="328">
        <v>2245.6799999999998</v>
      </c>
      <c r="AA14" s="35">
        <v>2849.99</v>
      </c>
      <c r="AB14" s="35">
        <v>3368.64</v>
      </c>
      <c r="AC14" s="35">
        <v>1863.65</v>
      </c>
      <c r="AD14" s="35">
        <v>3228.91</v>
      </c>
      <c r="AE14" s="35">
        <v>1643.97</v>
      </c>
      <c r="AF14" s="35">
        <v>1660.64</v>
      </c>
      <c r="AG14" s="35">
        <v>2160.91</v>
      </c>
      <c r="AH14" s="35">
        <v>2317.4499999999998</v>
      </c>
      <c r="AI14" s="35">
        <v>757.32</v>
      </c>
      <c r="AJ14" s="35">
        <v>2349.87</v>
      </c>
      <c r="AK14" s="35">
        <v>1967.82</v>
      </c>
      <c r="AL14" s="328">
        <v>0</v>
      </c>
      <c r="AM14" s="40">
        <v>44.02</v>
      </c>
      <c r="AN14" s="40">
        <v>1611.52</v>
      </c>
      <c r="AO14" s="40">
        <v>1979.7</v>
      </c>
      <c r="AP14" s="40">
        <v>166.25</v>
      </c>
      <c r="AQ14" s="40">
        <v>234.93</v>
      </c>
      <c r="AR14" s="40">
        <v>2176.86</v>
      </c>
      <c r="AS14" s="40">
        <v>518.84</v>
      </c>
      <c r="AT14" s="40">
        <v>7.31</v>
      </c>
      <c r="AU14" s="40">
        <v>176.89</v>
      </c>
      <c r="AV14" s="40">
        <v>1314.37</v>
      </c>
      <c r="AW14" s="40">
        <v>304.37</v>
      </c>
      <c r="AX14" s="168">
        <v>582.66999999999996</v>
      </c>
      <c r="AY14" s="40">
        <v>67.900000000000006</v>
      </c>
      <c r="AZ14" s="40">
        <v>293.25</v>
      </c>
      <c r="BA14" s="40">
        <v>62.19</v>
      </c>
      <c r="BB14" s="40">
        <v>0</v>
      </c>
      <c r="BC14" s="40">
        <v>188.36</v>
      </c>
      <c r="BD14" s="40">
        <v>1977.72</v>
      </c>
      <c r="BE14" s="40">
        <v>2925.2</v>
      </c>
      <c r="BF14" s="40">
        <v>4278.9399999999996</v>
      </c>
      <c r="BG14" s="163">
        <f t="shared" si="4"/>
        <v>58435.430916552665</v>
      </c>
    </row>
    <row r="15" spans="1:59" s="308" customFormat="1" x14ac:dyDescent="0.25">
      <c r="A15" s="59" t="s">
        <v>236</v>
      </c>
      <c r="B15" s="393"/>
      <c r="C15" s="394"/>
      <c r="D15" s="394"/>
      <c r="E15" s="394"/>
      <c r="F15" s="394"/>
      <c r="G15" s="394"/>
      <c r="H15" s="394"/>
      <c r="I15" s="394"/>
      <c r="J15" s="394"/>
      <c r="K15" s="394"/>
      <c r="L15" s="394"/>
      <c r="M15" s="385"/>
      <c r="N15" s="393"/>
      <c r="O15" s="394"/>
      <c r="P15" s="394"/>
      <c r="Q15" s="394"/>
      <c r="R15" s="394"/>
      <c r="S15" s="394"/>
      <c r="T15" s="394"/>
      <c r="U15" s="395"/>
      <c r="V15" s="395"/>
      <c r="W15" s="396"/>
      <c r="X15" s="396"/>
      <c r="Y15" s="396"/>
      <c r="Z15" s="397">
        <v>0</v>
      </c>
      <c r="AA15" s="394">
        <v>0</v>
      </c>
      <c r="AB15" s="394">
        <v>0</v>
      </c>
      <c r="AC15" s="394">
        <v>0</v>
      </c>
      <c r="AD15" s="394">
        <v>0</v>
      </c>
      <c r="AE15" s="394">
        <v>0</v>
      </c>
      <c r="AF15" s="394">
        <v>0</v>
      </c>
      <c r="AG15" s="394">
        <v>0</v>
      </c>
      <c r="AH15" s="394">
        <v>0</v>
      </c>
      <c r="AI15" s="394">
        <v>0</v>
      </c>
      <c r="AJ15" s="394">
        <v>0</v>
      </c>
      <c r="AK15" s="394">
        <v>0</v>
      </c>
      <c r="AL15" s="397">
        <v>1256.58</v>
      </c>
      <c r="AM15" s="40">
        <v>1228.82</v>
      </c>
      <c r="AN15" s="40">
        <v>1431.77</v>
      </c>
      <c r="AO15" s="40">
        <v>642.26</v>
      </c>
      <c r="AP15" s="40">
        <v>435.67</v>
      </c>
      <c r="AQ15" s="40">
        <v>185.64</v>
      </c>
      <c r="AR15" s="40">
        <v>215.77</v>
      </c>
      <c r="AS15" s="40">
        <v>311.67</v>
      </c>
      <c r="AT15" s="40">
        <v>457.73</v>
      </c>
      <c r="AU15" s="40">
        <v>412.34</v>
      </c>
      <c r="AV15" s="40">
        <v>622.65</v>
      </c>
      <c r="AW15" s="40">
        <v>169.93</v>
      </c>
      <c r="AX15" s="168">
        <v>223.38</v>
      </c>
      <c r="AY15" s="40">
        <v>234.74</v>
      </c>
      <c r="AZ15" s="40">
        <v>235.54</v>
      </c>
      <c r="BA15" s="40">
        <v>10.31</v>
      </c>
      <c r="BB15" s="40">
        <v>129.66999999999999</v>
      </c>
      <c r="BC15" s="40">
        <v>91.04</v>
      </c>
      <c r="BD15" s="40">
        <v>146.87</v>
      </c>
      <c r="BE15" s="40">
        <v>621.57000000000005</v>
      </c>
      <c r="BF15" s="40">
        <v>1530.03</v>
      </c>
      <c r="BG15" s="163">
        <f t="shared" si="4"/>
        <v>234.26474122299169</v>
      </c>
    </row>
    <row r="16" spans="1:59" s="308" customFormat="1" x14ac:dyDescent="0.25">
      <c r="A16" s="59" t="s">
        <v>62</v>
      </c>
      <c r="B16" s="393">
        <v>922.87</v>
      </c>
      <c r="C16" s="394">
        <v>184.77</v>
      </c>
      <c r="D16" s="304">
        <v>0</v>
      </c>
      <c r="E16" s="304">
        <v>0</v>
      </c>
      <c r="F16" s="394">
        <v>36.18</v>
      </c>
      <c r="G16" s="394">
        <v>7.96</v>
      </c>
      <c r="H16" s="304">
        <v>0</v>
      </c>
      <c r="I16" s="394">
        <v>6840.73</v>
      </c>
      <c r="J16" s="394">
        <v>1838.15</v>
      </c>
      <c r="K16" s="394">
        <v>2273.9499999999998</v>
      </c>
      <c r="L16" s="394">
        <v>2020.57</v>
      </c>
      <c r="M16" s="385">
        <v>79.7</v>
      </c>
      <c r="N16" s="393">
        <v>144.24</v>
      </c>
      <c r="O16" s="394">
        <v>4426.74</v>
      </c>
      <c r="P16" s="394">
        <v>3169.68</v>
      </c>
      <c r="Q16" s="394">
        <v>0</v>
      </c>
      <c r="R16" s="394">
        <v>21.13</v>
      </c>
      <c r="S16" s="394">
        <v>0</v>
      </c>
      <c r="T16" s="394">
        <v>0</v>
      </c>
      <c r="U16" s="394">
        <v>0</v>
      </c>
      <c r="V16" s="394">
        <v>0</v>
      </c>
      <c r="W16" s="394">
        <v>7.01</v>
      </c>
      <c r="X16" s="394">
        <v>0</v>
      </c>
      <c r="Y16" s="394">
        <v>0</v>
      </c>
      <c r="Z16" s="397">
        <v>0</v>
      </c>
      <c r="AA16" s="394">
        <v>0</v>
      </c>
      <c r="AB16" s="394">
        <v>7413.79</v>
      </c>
      <c r="AC16" s="394">
        <v>795.26</v>
      </c>
      <c r="AD16" s="394">
        <v>286.25</v>
      </c>
      <c r="AE16" s="394">
        <v>284.32</v>
      </c>
      <c r="AF16" s="394">
        <v>359.73</v>
      </c>
      <c r="AG16" s="394">
        <v>173.6</v>
      </c>
      <c r="AH16" s="394">
        <v>327.14</v>
      </c>
      <c r="AI16" s="394">
        <v>378.84</v>
      </c>
      <c r="AJ16" s="394">
        <v>374.87</v>
      </c>
      <c r="AK16" s="394">
        <v>352.51</v>
      </c>
      <c r="AL16" s="397">
        <v>3801.49</v>
      </c>
      <c r="AM16" s="40">
        <v>9410.51</v>
      </c>
      <c r="AN16" s="40">
        <v>3025.03</v>
      </c>
      <c r="AO16" s="40">
        <v>0</v>
      </c>
      <c r="AP16" s="40">
        <v>382.97</v>
      </c>
      <c r="AQ16" s="40">
        <v>456.95</v>
      </c>
      <c r="AR16" s="40">
        <v>1345.65</v>
      </c>
      <c r="AS16" s="40">
        <v>1253.9000000000001</v>
      </c>
      <c r="AT16" s="40">
        <v>590.69000000000005</v>
      </c>
      <c r="AU16" s="40">
        <v>1840.25</v>
      </c>
      <c r="AV16" s="40">
        <v>324.38</v>
      </c>
      <c r="AW16" s="40">
        <v>661.43</v>
      </c>
      <c r="AX16" s="168">
        <v>6812.98</v>
      </c>
      <c r="AY16" s="40">
        <v>15547.44</v>
      </c>
      <c r="AZ16" s="40">
        <v>1312.54</v>
      </c>
      <c r="BA16" s="40">
        <v>7.46</v>
      </c>
      <c r="BB16" s="40">
        <v>0</v>
      </c>
      <c r="BC16" s="40">
        <v>195.46</v>
      </c>
      <c r="BD16" s="40">
        <v>0</v>
      </c>
      <c r="BE16" s="40">
        <v>0</v>
      </c>
      <c r="BF16" s="40">
        <v>2621.6</v>
      </c>
      <c r="BG16" s="163">
        <f t="shared" si="4"/>
        <v>343.81993939291328</v>
      </c>
    </row>
    <row r="17" spans="1:59" s="308" customFormat="1" x14ac:dyDescent="0.25">
      <c r="A17" s="59" t="s">
        <v>63</v>
      </c>
      <c r="B17" s="393">
        <v>793.81</v>
      </c>
      <c r="C17" s="394">
        <v>991.24</v>
      </c>
      <c r="D17" s="394">
        <v>2701.87</v>
      </c>
      <c r="E17" s="394">
        <v>9234.7800000000007</v>
      </c>
      <c r="F17" s="394">
        <v>4785.83</v>
      </c>
      <c r="G17" s="394">
        <v>1048.3399999999999</v>
      </c>
      <c r="H17" s="394">
        <v>508.27</v>
      </c>
      <c r="I17" s="394">
        <v>11668.34</v>
      </c>
      <c r="J17" s="394">
        <v>3594.5</v>
      </c>
      <c r="K17" s="394">
        <v>570.87</v>
      </c>
      <c r="L17" s="394">
        <v>736.01</v>
      </c>
      <c r="M17" s="385">
        <v>1914.56</v>
      </c>
      <c r="N17" s="393">
        <v>1108.45</v>
      </c>
      <c r="O17" s="394">
        <v>4578.16</v>
      </c>
      <c r="P17" s="394">
        <v>4918.51</v>
      </c>
      <c r="Q17" s="394">
        <v>1261.46</v>
      </c>
      <c r="R17" s="394">
        <v>957.92</v>
      </c>
      <c r="S17" s="394">
        <v>254.32</v>
      </c>
      <c r="T17" s="394">
        <v>553.74</v>
      </c>
      <c r="U17" s="395">
        <v>250.36</v>
      </c>
      <c r="V17" s="395">
        <v>200.41</v>
      </c>
      <c r="W17" s="396">
        <v>308.07</v>
      </c>
      <c r="X17" s="396">
        <v>305.47000000000003</v>
      </c>
      <c r="Y17" s="396">
        <v>887.94</v>
      </c>
      <c r="Z17" s="398">
        <v>601.28</v>
      </c>
      <c r="AA17" s="394">
        <v>1238.24</v>
      </c>
      <c r="AB17" s="394">
        <v>4413.1899999999996</v>
      </c>
      <c r="AC17" s="394">
        <v>955.06</v>
      </c>
      <c r="AD17" s="394">
        <v>1507.14</v>
      </c>
      <c r="AE17" s="394">
        <v>9266.44</v>
      </c>
      <c r="AF17" s="394">
        <v>1615.08</v>
      </c>
      <c r="AG17" s="394">
        <v>764.79</v>
      </c>
      <c r="AH17" s="394">
        <v>477.41</v>
      </c>
      <c r="AI17" s="394">
        <v>4168.8599999999997</v>
      </c>
      <c r="AJ17" s="394">
        <v>991.72</v>
      </c>
      <c r="AK17" s="394">
        <v>596.22</v>
      </c>
      <c r="AL17" s="398">
        <v>563.54999999999995</v>
      </c>
      <c r="AM17" s="40">
        <v>784.87</v>
      </c>
      <c r="AN17" s="40">
        <v>785.13</v>
      </c>
      <c r="AO17" s="40">
        <v>740.51</v>
      </c>
      <c r="AP17" s="40">
        <v>4632.82</v>
      </c>
      <c r="AQ17" s="40">
        <v>20957.2</v>
      </c>
      <c r="AR17" s="40">
        <v>10483.620000000001</v>
      </c>
      <c r="AS17" s="40">
        <v>10530.58</v>
      </c>
      <c r="AT17" s="40">
        <v>6200.36</v>
      </c>
      <c r="AU17" s="40">
        <v>7352.61</v>
      </c>
      <c r="AV17" s="40">
        <v>2518.11</v>
      </c>
      <c r="AW17" s="40">
        <v>2986.19</v>
      </c>
      <c r="AX17" s="168">
        <v>1381.9</v>
      </c>
      <c r="AY17" s="40">
        <v>2243.21</v>
      </c>
      <c r="AZ17" s="40">
        <v>1550.64</v>
      </c>
      <c r="BA17" s="40">
        <v>855.19</v>
      </c>
      <c r="BB17" s="40">
        <v>1359.91</v>
      </c>
      <c r="BC17" s="40">
        <v>5990.21</v>
      </c>
      <c r="BD17" s="40">
        <v>5889.13</v>
      </c>
      <c r="BE17" s="40">
        <v>2483.71</v>
      </c>
      <c r="BF17" s="40">
        <v>1187.83</v>
      </c>
      <c r="BG17" s="163">
        <f t="shared" si="4"/>
        <v>-80.842563980155987</v>
      </c>
    </row>
    <row r="18" spans="1:59" s="308" customFormat="1" x14ac:dyDescent="0.25">
      <c r="A18" s="59" t="s">
        <v>64</v>
      </c>
      <c r="B18" s="387">
        <v>0</v>
      </c>
      <c r="C18" s="304">
        <v>0</v>
      </c>
      <c r="D18" s="394">
        <v>22.47</v>
      </c>
      <c r="E18" s="394">
        <v>57.25</v>
      </c>
      <c r="F18" s="394">
        <v>15.99</v>
      </c>
      <c r="G18" s="394">
        <v>98.73</v>
      </c>
      <c r="H18" s="394">
        <v>25.43</v>
      </c>
      <c r="I18" s="304">
        <v>0</v>
      </c>
      <c r="J18" s="304">
        <v>0</v>
      </c>
      <c r="K18" s="304">
        <v>0</v>
      </c>
      <c r="L18" s="304">
        <v>0</v>
      </c>
      <c r="M18" s="388">
        <v>0</v>
      </c>
      <c r="N18" s="387">
        <v>104.71</v>
      </c>
      <c r="O18" s="304">
        <v>6038.27</v>
      </c>
      <c r="P18" s="304">
        <v>2714.03</v>
      </c>
      <c r="Q18" s="304">
        <v>0</v>
      </c>
      <c r="R18" s="304">
        <v>10.41</v>
      </c>
      <c r="S18" s="304">
        <v>67.92</v>
      </c>
      <c r="T18" s="304">
        <v>0</v>
      </c>
      <c r="U18" s="399">
        <v>168.08</v>
      </c>
      <c r="V18" s="399">
        <v>143.36000000000001</v>
      </c>
      <c r="W18" s="400">
        <v>382.51</v>
      </c>
      <c r="X18" s="400">
        <v>534.28</v>
      </c>
      <c r="Y18" s="400">
        <v>148</v>
      </c>
      <c r="Z18" s="397">
        <v>305.45999999999998</v>
      </c>
      <c r="AA18" s="304">
        <v>132.01</v>
      </c>
      <c r="AB18" s="304">
        <v>132.19</v>
      </c>
      <c r="AC18" s="304">
        <v>33.28</v>
      </c>
      <c r="AD18" s="304">
        <v>83.78</v>
      </c>
      <c r="AE18" s="304">
        <v>441.36</v>
      </c>
      <c r="AF18" s="304">
        <v>358.28</v>
      </c>
      <c r="AG18" s="304">
        <v>643.27</v>
      </c>
      <c r="AH18" s="304">
        <v>256.68</v>
      </c>
      <c r="AI18" s="304">
        <v>67.64</v>
      </c>
      <c r="AJ18" s="304">
        <v>156.74</v>
      </c>
      <c r="AK18" s="304">
        <v>103.22</v>
      </c>
      <c r="AL18" s="397">
        <v>92.51</v>
      </c>
      <c r="AM18" s="40">
        <v>108.99</v>
      </c>
      <c r="AN18" s="40">
        <v>1955.43</v>
      </c>
      <c r="AO18" s="40">
        <v>198.03</v>
      </c>
      <c r="AP18" s="40">
        <v>2590.37</v>
      </c>
      <c r="AQ18" s="40">
        <v>5351.13</v>
      </c>
      <c r="AR18" s="40">
        <v>1094.22</v>
      </c>
      <c r="AS18" s="40">
        <v>1709.96</v>
      </c>
      <c r="AT18" s="40">
        <v>661.53</v>
      </c>
      <c r="AU18" s="40">
        <v>515.14</v>
      </c>
      <c r="AV18" s="40">
        <v>257.19</v>
      </c>
      <c r="AW18" s="40">
        <v>185.78</v>
      </c>
      <c r="AX18" s="168">
        <v>327.72</v>
      </c>
      <c r="AY18" s="40">
        <v>149.59</v>
      </c>
      <c r="AZ18" s="40">
        <v>6.2</v>
      </c>
      <c r="BA18" s="40">
        <v>152.68</v>
      </c>
      <c r="BB18" s="40">
        <v>92.48</v>
      </c>
      <c r="BC18" s="40">
        <v>306.02999999999997</v>
      </c>
      <c r="BD18" s="40">
        <v>1206.3</v>
      </c>
      <c r="BE18" s="40">
        <v>427.46</v>
      </c>
      <c r="BF18" s="40">
        <v>375.54</v>
      </c>
      <c r="BG18" s="163">
        <f t="shared" si="4"/>
        <v>-43.231599473946758</v>
      </c>
    </row>
    <row r="19" spans="1:59" s="308" customFormat="1" x14ac:dyDescent="0.25">
      <c r="A19" s="59" t="s">
        <v>77</v>
      </c>
      <c r="B19" s="393">
        <v>125.51</v>
      </c>
      <c r="C19" s="394">
        <v>91.65</v>
      </c>
      <c r="D19" s="394">
        <v>8.33</v>
      </c>
      <c r="E19" s="394">
        <v>168.43</v>
      </c>
      <c r="F19" s="394">
        <v>63.22</v>
      </c>
      <c r="G19" s="394">
        <v>200.11</v>
      </c>
      <c r="H19" s="394">
        <v>115.9</v>
      </c>
      <c r="I19" s="394">
        <v>103.59</v>
      </c>
      <c r="J19" s="394">
        <v>153.05000000000001</v>
      </c>
      <c r="K19" s="394">
        <v>162.38</v>
      </c>
      <c r="L19" s="394">
        <v>83.24</v>
      </c>
      <c r="M19" s="385">
        <v>40.659999999999997</v>
      </c>
      <c r="N19" s="387">
        <v>0</v>
      </c>
      <c r="O19" s="304">
        <v>87.91</v>
      </c>
      <c r="P19" s="304">
        <v>89.38</v>
      </c>
      <c r="Q19" s="304">
        <v>40.130000000000003</v>
      </c>
      <c r="R19" s="304">
        <v>78.5</v>
      </c>
      <c r="S19" s="304">
        <v>71.39</v>
      </c>
      <c r="T19" s="304">
        <v>64.72</v>
      </c>
      <c r="U19" s="399">
        <v>59.79</v>
      </c>
      <c r="V19" s="399">
        <v>7.21</v>
      </c>
      <c r="W19" s="400">
        <v>37.520000000000003</v>
      </c>
      <c r="X19" s="400">
        <v>123.32</v>
      </c>
      <c r="Y19" s="400">
        <v>83.47</v>
      </c>
      <c r="Z19" s="397">
        <v>0</v>
      </c>
      <c r="AA19" s="304">
        <v>0</v>
      </c>
      <c r="AB19" s="304">
        <v>0</v>
      </c>
      <c r="AC19" s="304">
        <v>54.68</v>
      </c>
      <c r="AD19" s="304">
        <v>25.34</v>
      </c>
      <c r="AE19" s="304">
        <v>60.12</v>
      </c>
      <c r="AF19" s="304">
        <v>90.3</v>
      </c>
      <c r="AG19" s="304">
        <v>103.58</v>
      </c>
      <c r="AH19" s="304">
        <v>103.59</v>
      </c>
      <c r="AI19" s="304">
        <v>103.25</v>
      </c>
      <c r="AJ19" s="304">
        <v>110.35</v>
      </c>
      <c r="AK19" s="304">
        <v>71.66</v>
      </c>
      <c r="AL19" s="397">
        <v>100.48</v>
      </c>
      <c r="AM19" s="40">
        <v>0</v>
      </c>
      <c r="AN19" s="40">
        <v>26.12</v>
      </c>
      <c r="AO19" s="40">
        <v>0</v>
      </c>
      <c r="AP19" s="40">
        <v>0</v>
      </c>
      <c r="AQ19" s="40">
        <v>40.33</v>
      </c>
      <c r="AR19" s="40">
        <v>176.58</v>
      </c>
      <c r="AS19" s="40">
        <v>32.979999999999997</v>
      </c>
      <c r="AT19" s="40">
        <v>0</v>
      </c>
      <c r="AU19" s="40">
        <v>28.73</v>
      </c>
      <c r="AV19" s="40">
        <v>11.54</v>
      </c>
      <c r="AW19" s="40">
        <v>7.92</v>
      </c>
      <c r="AX19" s="168">
        <v>327.72</v>
      </c>
      <c r="AY19" s="40">
        <v>0</v>
      </c>
      <c r="AZ19" s="40">
        <v>0</v>
      </c>
      <c r="BA19" s="40">
        <v>0</v>
      </c>
      <c r="BB19" s="40">
        <v>0</v>
      </c>
      <c r="BC19" s="40">
        <v>0</v>
      </c>
      <c r="BD19" s="40">
        <v>0</v>
      </c>
      <c r="BE19" s="40">
        <v>0</v>
      </c>
      <c r="BF19" s="40">
        <v>0</v>
      </c>
      <c r="BG19" s="163" t="str">
        <f t="shared" si="4"/>
        <v>-</v>
      </c>
    </row>
    <row r="20" spans="1:59" s="308" customFormat="1" x14ac:dyDescent="0.25">
      <c r="A20" s="59" t="s">
        <v>78</v>
      </c>
      <c r="B20" s="393">
        <v>206.03</v>
      </c>
      <c r="C20" s="394">
        <v>105.56</v>
      </c>
      <c r="D20" s="394">
        <v>9.5399999999999991</v>
      </c>
      <c r="E20" s="394">
        <v>53.72</v>
      </c>
      <c r="F20" s="394">
        <v>277.2</v>
      </c>
      <c r="G20" s="394">
        <v>458.66</v>
      </c>
      <c r="H20" s="394">
        <v>304.89999999999998</v>
      </c>
      <c r="I20" s="394">
        <v>31.83</v>
      </c>
      <c r="J20" s="394">
        <v>67.53</v>
      </c>
      <c r="K20" s="394">
        <v>33.25</v>
      </c>
      <c r="L20" s="394">
        <v>18.18</v>
      </c>
      <c r="M20" s="385">
        <v>147.46</v>
      </c>
      <c r="N20" s="393">
        <v>575.88</v>
      </c>
      <c r="O20" s="394">
        <v>3973.53</v>
      </c>
      <c r="P20" s="394">
        <v>58.93</v>
      </c>
      <c r="Q20" s="394">
        <v>11.66</v>
      </c>
      <c r="R20" s="394">
        <v>162.54</v>
      </c>
      <c r="S20" s="394">
        <v>87.89</v>
      </c>
      <c r="T20" s="394">
        <v>36.479999999999997</v>
      </c>
      <c r="U20" s="395">
        <v>13.5</v>
      </c>
      <c r="V20" s="304">
        <v>0</v>
      </c>
      <c r="W20" s="304">
        <v>10.38</v>
      </c>
      <c r="X20" s="304">
        <v>132.37</v>
      </c>
      <c r="Y20" s="304">
        <v>78.209999999999994</v>
      </c>
      <c r="Z20" s="397">
        <v>11.44</v>
      </c>
      <c r="AA20" s="394">
        <v>5.09</v>
      </c>
      <c r="AB20" s="394">
        <v>0</v>
      </c>
      <c r="AC20" s="394">
        <v>18.46</v>
      </c>
      <c r="AD20" s="394">
        <v>47.34</v>
      </c>
      <c r="AE20" s="394">
        <v>85.92</v>
      </c>
      <c r="AF20" s="394">
        <v>63.29</v>
      </c>
      <c r="AG20" s="394">
        <v>9.69</v>
      </c>
      <c r="AH20" s="394">
        <v>6.43</v>
      </c>
      <c r="AI20" s="394">
        <v>0</v>
      </c>
      <c r="AJ20" s="394">
        <v>944.82</v>
      </c>
      <c r="AK20" s="394">
        <v>0</v>
      </c>
      <c r="AL20" s="397">
        <v>0</v>
      </c>
      <c r="AM20" s="40">
        <v>1.58</v>
      </c>
      <c r="AN20" s="40">
        <v>52.52</v>
      </c>
      <c r="AO20" s="40">
        <v>97.71</v>
      </c>
      <c r="AP20" s="40">
        <v>193.28</v>
      </c>
      <c r="AQ20" s="40">
        <v>0</v>
      </c>
      <c r="AR20" s="40">
        <v>53.39</v>
      </c>
      <c r="AS20" s="40">
        <v>16.61</v>
      </c>
      <c r="AT20" s="40">
        <v>0</v>
      </c>
      <c r="AU20" s="40">
        <v>0</v>
      </c>
      <c r="AV20" s="40">
        <v>0</v>
      </c>
      <c r="AW20" s="40">
        <v>6.05</v>
      </c>
      <c r="AX20" s="168">
        <v>0</v>
      </c>
      <c r="AY20" s="40">
        <v>0</v>
      </c>
      <c r="AZ20" s="40">
        <v>14.26</v>
      </c>
      <c r="BA20" s="40">
        <v>0</v>
      </c>
      <c r="BB20" s="40">
        <v>45.51</v>
      </c>
      <c r="BC20" s="40">
        <v>0</v>
      </c>
      <c r="BD20" s="40">
        <v>0</v>
      </c>
      <c r="BE20" s="40">
        <v>0</v>
      </c>
      <c r="BF20" s="40">
        <v>0</v>
      </c>
      <c r="BG20" s="163" t="str">
        <f t="shared" si="4"/>
        <v>-</v>
      </c>
    </row>
    <row r="21" spans="1:59" s="308" customFormat="1" x14ac:dyDescent="0.25">
      <c r="A21" s="59" t="s">
        <v>79</v>
      </c>
      <c r="B21" s="393">
        <v>6.69</v>
      </c>
      <c r="C21" s="304">
        <v>0</v>
      </c>
      <c r="D21" s="394">
        <v>10.75</v>
      </c>
      <c r="E21" s="304">
        <v>0</v>
      </c>
      <c r="F21" s="304">
        <v>0</v>
      </c>
      <c r="G21" s="304">
        <v>0</v>
      </c>
      <c r="H21" s="304">
        <v>0</v>
      </c>
      <c r="I21" s="304">
        <v>0</v>
      </c>
      <c r="J21" s="304">
        <v>0</v>
      </c>
      <c r="K21" s="304">
        <v>0</v>
      </c>
      <c r="L21" s="304">
        <v>0</v>
      </c>
      <c r="M21" s="388">
        <v>0</v>
      </c>
      <c r="N21" s="387">
        <v>0</v>
      </c>
      <c r="O21" s="304"/>
      <c r="P21" s="304">
        <v>0</v>
      </c>
      <c r="Q21" s="304">
        <v>0</v>
      </c>
      <c r="R21" s="304">
        <v>0</v>
      </c>
      <c r="S21" s="304">
        <v>0</v>
      </c>
      <c r="T21" s="304">
        <v>0</v>
      </c>
      <c r="U21" s="304">
        <v>0</v>
      </c>
      <c r="V21" s="304">
        <v>0</v>
      </c>
      <c r="W21" s="304">
        <v>0</v>
      </c>
      <c r="X21" s="304">
        <v>0</v>
      </c>
      <c r="Y21" s="304">
        <v>0</v>
      </c>
      <c r="Z21" s="397">
        <v>0</v>
      </c>
      <c r="AA21" s="304">
        <v>0</v>
      </c>
      <c r="AB21" s="304">
        <v>0</v>
      </c>
      <c r="AC21" s="304">
        <v>0</v>
      </c>
      <c r="AD21" s="304">
        <v>0</v>
      </c>
      <c r="AE21" s="304">
        <v>0</v>
      </c>
      <c r="AF21" s="304">
        <v>0</v>
      </c>
      <c r="AG21" s="304">
        <v>0</v>
      </c>
      <c r="AH21" s="304">
        <v>0</v>
      </c>
      <c r="AI21" s="304">
        <v>0</v>
      </c>
      <c r="AJ21" s="304">
        <v>0</v>
      </c>
      <c r="AK21" s="304">
        <v>0</v>
      </c>
      <c r="AL21" s="397">
        <v>0</v>
      </c>
      <c r="AM21" s="40">
        <v>0</v>
      </c>
      <c r="AN21" s="40">
        <v>0</v>
      </c>
      <c r="AO21" s="40">
        <v>0</v>
      </c>
      <c r="AP21" s="40">
        <v>0</v>
      </c>
      <c r="AQ21" s="40">
        <v>0</v>
      </c>
      <c r="AR21" s="40">
        <v>0</v>
      </c>
      <c r="AS21" s="40">
        <v>0</v>
      </c>
      <c r="AT21" s="40">
        <v>0</v>
      </c>
      <c r="AU21" s="40">
        <v>0</v>
      </c>
      <c r="AV21" s="40">
        <v>0</v>
      </c>
      <c r="AW21" s="40">
        <v>0</v>
      </c>
      <c r="AX21" s="168">
        <v>0</v>
      </c>
      <c r="AY21" s="40">
        <v>0</v>
      </c>
      <c r="AZ21" s="40">
        <v>0</v>
      </c>
      <c r="BA21" s="40">
        <v>0</v>
      </c>
      <c r="BB21" s="40">
        <v>0</v>
      </c>
      <c r="BC21" s="40">
        <v>0</v>
      </c>
      <c r="BD21" s="40">
        <v>0</v>
      </c>
      <c r="BE21" s="40">
        <v>0</v>
      </c>
      <c r="BF21" s="40">
        <v>0</v>
      </c>
      <c r="BG21" s="163" t="str">
        <f t="shared" si="4"/>
        <v>-</v>
      </c>
    </row>
    <row r="22" spans="1:59" s="308" customFormat="1" x14ac:dyDescent="0.25">
      <c r="A22" s="59" t="s">
        <v>68</v>
      </c>
      <c r="B22" s="393">
        <v>645.59</v>
      </c>
      <c r="C22" s="394">
        <v>2071.67</v>
      </c>
      <c r="D22" s="394">
        <v>4253.3100000000004</v>
      </c>
      <c r="E22" s="394">
        <v>2548.62</v>
      </c>
      <c r="F22" s="394">
        <v>3213.52</v>
      </c>
      <c r="G22" s="394">
        <v>773.96</v>
      </c>
      <c r="H22" s="394">
        <v>1845.29</v>
      </c>
      <c r="I22" s="394">
        <v>8645.75</v>
      </c>
      <c r="J22" s="394">
        <v>4023.52</v>
      </c>
      <c r="K22" s="394">
        <v>5260.7</v>
      </c>
      <c r="L22" s="394">
        <v>3980.09</v>
      </c>
      <c r="M22" s="385">
        <v>2480.34</v>
      </c>
      <c r="N22" s="393">
        <v>3508.16</v>
      </c>
      <c r="O22" s="394">
        <v>9784.94</v>
      </c>
      <c r="P22" s="394">
        <v>21842.959999999999</v>
      </c>
      <c r="Q22" s="394">
        <v>4656</v>
      </c>
      <c r="R22" s="394">
        <v>3884.27</v>
      </c>
      <c r="S22" s="394">
        <v>712.88</v>
      </c>
      <c r="T22" s="394">
        <v>1945.06</v>
      </c>
      <c r="U22" s="395">
        <v>482.84</v>
      </c>
      <c r="V22" s="395">
        <v>375.34</v>
      </c>
      <c r="W22" s="396">
        <v>731.7</v>
      </c>
      <c r="X22" s="396">
        <v>904.97</v>
      </c>
      <c r="Y22" s="396">
        <v>1643.8</v>
      </c>
      <c r="Z22" s="397">
        <v>1298.03</v>
      </c>
      <c r="AA22" s="394">
        <v>495.84</v>
      </c>
      <c r="AB22" s="394">
        <v>8566.6299999999992</v>
      </c>
      <c r="AC22" s="394">
        <v>2070.62</v>
      </c>
      <c r="AD22" s="394">
        <v>3263.32</v>
      </c>
      <c r="AE22" s="394">
        <v>4861.46</v>
      </c>
      <c r="AF22" s="394">
        <v>2196.73</v>
      </c>
      <c r="AG22" s="394">
        <v>6378.12</v>
      </c>
      <c r="AH22" s="394">
        <v>364.26</v>
      </c>
      <c r="AI22" s="394">
        <v>7468.7</v>
      </c>
      <c r="AJ22" s="394">
        <v>6500.71</v>
      </c>
      <c r="AK22" s="394">
        <v>341.35</v>
      </c>
      <c r="AL22" s="397">
        <v>10318.98</v>
      </c>
      <c r="AM22" s="40">
        <v>25203.49</v>
      </c>
      <c r="AN22" s="40">
        <v>5937.06</v>
      </c>
      <c r="AO22" s="40">
        <v>265.67</v>
      </c>
      <c r="AP22" s="40">
        <v>1420.24</v>
      </c>
      <c r="AQ22" s="40">
        <v>1624.74</v>
      </c>
      <c r="AR22" s="40">
        <v>1219.32</v>
      </c>
      <c r="AS22" s="40">
        <v>1878.94</v>
      </c>
      <c r="AT22" s="40">
        <v>549.46</v>
      </c>
      <c r="AU22" s="40">
        <v>2038.4</v>
      </c>
      <c r="AV22" s="40">
        <v>322.95</v>
      </c>
      <c r="AW22" s="40">
        <v>381.01</v>
      </c>
      <c r="AX22" s="168">
        <v>13171.21</v>
      </c>
      <c r="AY22" s="40">
        <v>29228.18</v>
      </c>
      <c r="AZ22" s="40">
        <v>1924.62</v>
      </c>
      <c r="BA22" s="40">
        <v>0</v>
      </c>
      <c r="BB22" s="40">
        <v>173</v>
      </c>
      <c r="BC22" s="40">
        <v>1605.72</v>
      </c>
      <c r="BD22" s="40">
        <v>351.38</v>
      </c>
      <c r="BE22" s="40">
        <v>89.11</v>
      </c>
      <c r="BF22" s="40">
        <v>7994.68</v>
      </c>
      <c r="BG22" s="163">
        <f t="shared" si="4"/>
        <v>1355.006733884177</v>
      </c>
    </row>
    <row r="23" spans="1:59" s="308" customFormat="1" x14ac:dyDescent="0.25">
      <c r="A23" s="59" t="s">
        <v>225</v>
      </c>
      <c r="B23" s="393"/>
      <c r="C23" s="394"/>
      <c r="D23" s="394"/>
      <c r="E23" s="394"/>
      <c r="F23" s="394"/>
      <c r="G23" s="394"/>
      <c r="H23" s="394"/>
      <c r="I23" s="394"/>
      <c r="J23" s="394"/>
      <c r="K23" s="394"/>
      <c r="L23" s="394"/>
      <c r="M23" s="385"/>
      <c r="N23" s="387">
        <v>0</v>
      </c>
      <c r="O23" s="304">
        <v>0</v>
      </c>
      <c r="P23" s="304">
        <v>0</v>
      </c>
      <c r="Q23" s="304">
        <v>0</v>
      </c>
      <c r="R23" s="304">
        <v>0</v>
      </c>
      <c r="S23" s="304">
        <v>0</v>
      </c>
      <c r="T23" s="304">
        <v>0</v>
      </c>
      <c r="U23" s="304">
        <v>0</v>
      </c>
      <c r="V23" s="304">
        <v>0</v>
      </c>
      <c r="W23" s="304">
        <v>0</v>
      </c>
      <c r="X23" s="304">
        <v>0</v>
      </c>
      <c r="Y23" s="304">
        <v>0</v>
      </c>
      <c r="Z23" s="397">
        <v>5265.02</v>
      </c>
      <c r="AA23" s="304">
        <v>2553.7800000000002</v>
      </c>
      <c r="AB23" s="304">
        <v>1289.43</v>
      </c>
      <c r="AC23" s="304">
        <v>1297.6099999999999</v>
      </c>
      <c r="AD23" s="304">
        <v>238.74</v>
      </c>
      <c r="AE23" s="304">
        <v>498.2</v>
      </c>
      <c r="AF23" s="304">
        <v>2054.2199999999998</v>
      </c>
      <c r="AG23" s="304">
        <v>451.34</v>
      </c>
      <c r="AH23" s="304">
        <v>382.37</v>
      </c>
      <c r="AI23" s="304">
        <v>95.83</v>
      </c>
      <c r="AJ23" s="304">
        <v>538.48</v>
      </c>
      <c r="AK23" s="304">
        <v>136.74</v>
      </c>
      <c r="AL23" s="397">
        <v>50.62</v>
      </c>
      <c r="AM23" s="40">
        <v>48.96</v>
      </c>
      <c r="AN23" s="40">
        <v>76.11</v>
      </c>
      <c r="AO23" s="40">
        <v>25.94</v>
      </c>
      <c r="AP23" s="40">
        <v>233.37</v>
      </c>
      <c r="AQ23" s="40">
        <v>671.63</v>
      </c>
      <c r="AR23" s="40">
        <v>74.17</v>
      </c>
      <c r="AS23" s="40">
        <v>756.95</v>
      </c>
      <c r="AT23" s="40">
        <v>336.62</v>
      </c>
      <c r="AU23" s="40">
        <v>226.48</v>
      </c>
      <c r="AV23" s="40">
        <v>43.82</v>
      </c>
      <c r="AW23" s="40">
        <v>63.21</v>
      </c>
      <c r="AX23" s="168">
        <v>105.07</v>
      </c>
      <c r="AY23" s="40">
        <v>42</v>
      </c>
      <c r="AZ23" s="40">
        <v>199.72</v>
      </c>
      <c r="BA23" s="40">
        <v>0</v>
      </c>
      <c r="BB23" s="40">
        <v>32.01</v>
      </c>
      <c r="BC23" s="40">
        <v>149.47</v>
      </c>
      <c r="BD23" s="40">
        <v>21.95</v>
      </c>
      <c r="BE23" s="40">
        <v>0</v>
      </c>
      <c r="BF23" s="40">
        <v>0.27</v>
      </c>
      <c r="BG23" s="163">
        <f t="shared" si="4"/>
        <v>-99.919790862099703</v>
      </c>
    </row>
    <row r="24" spans="1:59" s="308" customFormat="1" x14ac:dyDescent="0.25">
      <c r="A24" s="59" t="s">
        <v>274</v>
      </c>
      <c r="B24" s="387">
        <v>0</v>
      </c>
      <c r="C24" s="304">
        <v>0</v>
      </c>
      <c r="D24" s="304">
        <v>0</v>
      </c>
      <c r="E24" s="304">
        <v>0</v>
      </c>
      <c r="F24" s="304">
        <v>0</v>
      </c>
      <c r="G24" s="304">
        <v>0</v>
      </c>
      <c r="H24" s="304">
        <v>0</v>
      </c>
      <c r="I24" s="304">
        <v>0</v>
      </c>
      <c r="J24" s="304">
        <v>0</v>
      </c>
      <c r="K24" s="304">
        <v>0</v>
      </c>
      <c r="L24" s="304">
        <v>0</v>
      </c>
      <c r="M24" s="388">
        <v>0</v>
      </c>
      <c r="N24" s="387">
        <v>0</v>
      </c>
      <c r="O24" s="304">
        <v>0</v>
      </c>
      <c r="P24" s="304">
        <v>0</v>
      </c>
      <c r="Q24" s="304">
        <v>0</v>
      </c>
      <c r="R24" s="304">
        <v>0</v>
      </c>
      <c r="S24" s="304">
        <v>0</v>
      </c>
      <c r="T24" s="304">
        <v>0</v>
      </c>
      <c r="U24" s="304">
        <v>0</v>
      </c>
      <c r="V24" s="304">
        <v>0</v>
      </c>
      <c r="W24" s="304">
        <v>0</v>
      </c>
      <c r="X24" s="304">
        <v>0</v>
      </c>
      <c r="Y24" s="304">
        <v>0</v>
      </c>
      <c r="Z24" s="397">
        <v>0</v>
      </c>
      <c r="AA24" s="304">
        <v>0</v>
      </c>
      <c r="AB24" s="304">
        <v>0</v>
      </c>
      <c r="AC24" s="304">
        <v>0</v>
      </c>
      <c r="AD24" s="304">
        <v>0</v>
      </c>
      <c r="AE24" s="304">
        <v>0</v>
      </c>
      <c r="AF24" s="304">
        <v>0</v>
      </c>
      <c r="AG24" s="304">
        <v>0</v>
      </c>
      <c r="AH24" s="304">
        <v>0</v>
      </c>
      <c r="AI24" s="304">
        <v>0</v>
      </c>
      <c r="AJ24" s="304">
        <v>0</v>
      </c>
      <c r="AK24" s="304">
        <v>0</v>
      </c>
      <c r="AL24" s="397">
        <v>0</v>
      </c>
      <c r="AM24" s="40">
        <v>0</v>
      </c>
      <c r="AN24" s="40">
        <v>0</v>
      </c>
      <c r="AO24" s="40">
        <v>0</v>
      </c>
      <c r="AP24" s="40">
        <v>0</v>
      </c>
      <c r="AQ24" s="40">
        <v>0</v>
      </c>
      <c r="AR24" s="40">
        <v>0</v>
      </c>
      <c r="AS24" s="40">
        <v>0</v>
      </c>
      <c r="AT24" s="40">
        <v>0</v>
      </c>
      <c r="AU24" s="40">
        <v>0</v>
      </c>
      <c r="AV24" s="40">
        <v>0</v>
      </c>
      <c r="AW24" s="40">
        <v>0</v>
      </c>
      <c r="AX24" s="168">
        <v>0</v>
      </c>
      <c r="AY24" s="40">
        <v>0</v>
      </c>
      <c r="AZ24" s="40">
        <v>0</v>
      </c>
      <c r="BA24" s="40">
        <v>0</v>
      </c>
      <c r="BB24" s="40">
        <v>0</v>
      </c>
      <c r="BC24" s="40">
        <v>0</v>
      </c>
      <c r="BD24" s="40">
        <v>10.16</v>
      </c>
      <c r="BE24" s="40">
        <v>0</v>
      </c>
      <c r="BF24" s="40">
        <v>0.05</v>
      </c>
      <c r="BG24" s="163" t="str">
        <f t="shared" si="4"/>
        <v>-</v>
      </c>
    </row>
    <row r="25" spans="1:59" s="308" customFormat="1" x14ac:dyDescent="0.25">
      <c r="A25" s="59" t="s">
        <v>69</v>
      </c>
      <c r="B25" s="393">
        <v>855.35</v>
      </c>
      <c r="C25" s="394">
        <v>736.65</v>
      </c>
      <c r="D25" s="394">
        <v>705.8</v>
      </c>
      <c r="E25" s="394">
        <v>456.63</v>
      </c>
      <c r="F25" s="394">
        <v>544.95000000000005</v>
      </c>
      <c r="G25" s="394">
        <v>432.98</v>
      </c>
      <c r="H25" s="394">
        <v>1162.05</v>
      </c>
      <c r="I25" s="394">
        <v>707.42</v>
      </c>
      <c r="J25" s="394">
        <v>1212.5999999999999</v>
      </c>
      <c r="K25" s="394">
        <v>3781.24</v>
      </c>
      <c r="L25" s="394">
        <v>1589.22</v>
      </c>
      <c r="M25" s="385">
        <v>3029.02</v>
      </c>
      <c r="N25" s="393">
        <v>1987.96</v>
      </c>
      <c r="O25" s="394">
        <v>1482.54</v>
      </c>
      <c r="P25" s="394">
        <v>1870.83</v>
      </c>
      <c r="Q25" s="394">
        <v>2291.9699999999998</v>
      </c>
      <c r="R25" s="394">
        <v>953.92</v>
      </c>
      <c r="S25" s="394">
        <v>473.59</v>
      </c>
      <c r="T25" s="394">
        <v>477.35</v>
      </c>
      <c r="U25" s="395">
        <v>432.14</v>
      </c>
      <c r="V25" s="395">
        <v>268.02999999999997</v>
      </c>
      <c r="W25" s="396">
        <v>209.2</v>
      </c>
      <c r="X25" s="396">
        <v>975.46</v>
      </c>
      <c r="Y25" s="396">
        <v>1567.29</v>
      </c>
      <c r="Z25" s="397">
        <v>282.39</v>
      </c>
      <c r="AA25" s="394">
        <v>213.19</v>
      </c>
      <c r="AB25" s="394">
        <v>281.48</v>
      </c>
      <c r="AC25" s="394">
        <v>144.81</v>
      </c>
      <c r="AD25" s="394">
        <v>49.27</v>
      </c>
      <c r="AE25" s="394">
        <v>266.95999999999998</v>
      </c>
      <c r="AF25" s="394">
        <v>580.15</v>
      </c>
      <c r="AG25" s="394">
        <v>738.49</v>
      </c>
      <c r="AH25" s="394">
        <v>1338.04</v>
      </c>
      <c r="AI25" s="394">
        <v>3275.22</v>
      </c>
      <c r="AJ25" s="394">
        <v>1145.75</v>
      </c>
      <c r="AK25" s="394">
        <v>406.71</v>
      </c>
      <c r="AL25" s="397">
        <v>235.11</v>
      </c>
      <c r="AM25" s="40">
        <v>12202.69</v>
      </c>
      <c r="AN25" s="40">
        <v>4240.6099999999997</v>
      </c>
      <c r="AO25" s="40">
        <v>2714.32</v>
      </c>
      <c r="AP25" s="40">
        <v>1940.39</v>
      </c>
      <c r="AQ25" s="40">
        <v>1972.37</v>
      </c>
      <c r="AR25" s="40">
        <v>3512.12</v>
      </c>
      <c r="AS25" s="40">
        <v>2998.68</v>
      </c>
      <c r="AT25" s="40">
        <v>5422.31</v>
      </c>
      <c r="AU25" s="40">
        <v>8935.7900000000009</v>
      </c>
      <c r="AV25" s="40">
        <v>1510.92</v>
      </c>
      <c r="AW25" s="40">
        <v>2521.91</v>
      </c>
      <c r="AX25" s="168">
        <v>2571.66</v>
      </c>
      <c r="AY25" s="40">
        <v>2471.8000000000002</v>
      </c>
      <c r="AZ25" s="40">
        <v>1689.27</v>
      </c>
      <c r="BA25" s="40">
        <v>82.88</v>
      </c>
      <c r="BB25" s="40">
        <v>590.58000000000004</v>
      </c>
      <c r="BC25" s="40">
        <v>1996.7</v>
      </c>
      <c r="BD25" s="40">
        <v>2104.62</v>
      </c>
      <c r="BE25" s="40">
        <v>1801.25</v>
      </c>
      <c r="BF25" s="40">
        <v>1385.56</v>
      </c>
      <c r="BG25" s="163">
        <f t="shared" si="4"/>
        <v>-74.447053008773011</v>
      </c>
    </row>
    <row r="26" spans="1:59" s="308" customFormat="1" x14ac:dyDescent="0.25">
      <c r="A26" s="59" t="s">
        <v>81</v>
      </c>
      <c r="B26" s="387">
        <v>0</v>
      </c>
      <c r="C26" s="304">
        <v>0</v>
      </c>
      <c r="D26" s="394">
        <v>126.99</v>
      </c>
      <c r="E26" s="304">
        <v>0</v>
      </c>
      <c r="F26" s="304">
        <v>0</v>
      </c>
      <c r="G26" s="304">
        <v>0</v>
      </c>
      <c r="H26" s="394">
        <v>15.66</v>
      </c>
      <c r="I26" s="394">
        <v>21.23</v>
      </c>
      <c r="J26" s="304">
        <v>0</v>
      </c>
      <c r="K26" s="304">
        <v>0</v>
      </c>
      <c r="L26" s="304">
        <v>0</v>
      </c>
      <c r="M26" s="388">
        <v>0</v>
      </c>
      <c r="N26" s="387">
        <v>0</v>
      </c>
      <c r="O26" s="304">
        <v>7.13</v>
      </c>
      <c r="P26" s="304">
        <v>0</v>
      </c>
      <c r="Q26" s="304">
        <v>0</v>
      </c>
      <c r="R26" s="304">
        <v>0</v>
      </c>
      <c r="S26" s="304">
        <v>0</v>
      </c>
      <c r="T26" s="304">
        <v>0</v>
      </c>
      <c r="U26" s="304">
        <v>0</v>
      </c>
      <c r="V26" s="304">
        <v>0</v>
      </c>
      <c r="W26" s="304">
        <v>0</v>
      </c>
      <c r="X26" s="304">
        <v>0</v>
      </c>
      <c r="Y26" s="304">
        <v>0</v>
      </c>
      <c r="Z26" s="397">
        <v>0</v>
      </c>
      <c r="AA26" s="304">
        <v>0</v>
      </c>
      <c r="AB26" s="304">
        <v>1299.22</v>
      </c>
      <c r="AC26" s="304">
        <v>0</v>
      </c>
      <c r="AD26" s="304">
        <v>0</v>
      </c>
      <c r="AE26" s="304">
        <v>0</v>
      </c>
      <c r="AF26" s="304">
        <v>0</v>
      </c>
      <c r="AG26" s="304">
        <v>0</v>
      </c>
      <c r="AH26" s="304">
        <v>0</v>
      </c>
      <c r="AI26" s="304">
        <v>186.33</v>
      </c>
      <c r="AJ26" s="304">
        <v>3133.18</v>
      </c>
      <c r="AK26" s="304">
        <v>0</v>
      </c>
      <c r="AL26" s="397">
        <v>0</v>
      </c>
      <c r="AM26" s="40">
        <v>338.43</v>
      </c>
      <c r="AN26" s="40">
        <v>6.21</v>
      </c>
      <c r="AO26" s="40">
        <v>0</v>
      </c>
      <c r="AP26" s="40">
        <v>0</v>
      </c>
      <c r="AQ26" s="40">
        <v>0</v>
      </c>
      <c r="AR26" s="40">
        <v>0</v>
      </c>
      <c r="AS26" s="40">
        <v>0</v>
      </c>
      <c r="AT26" s="40">
        <v>0</v>
      </c>
      <c r="AU26" s="40">
        <v>0</v>
      </c>
      <c r="AV26" s="40">
        <v>0</v>
      </c>
      <c r="AW26" s="40">
        <v>0</v>
      </c>
      <c r="AX26" s="168">
        <v>0</v>
      </c>
      <c r="AY26" s="40">
        <v>12115.69</v>
      </c>
      <c r="AZ26" s="40">
        <v>1849.48</v>
      </c>
      <c r="BA26" s="40">
        <v>0</v>
      </c>
      <c r="BB26" s="40">
        <v>0</v>
      </c>
      <c r="BC26" s="40">
        <v>0</v>
      </c>
      <c r="BD26" s="40">
        <v>0</v>
      </c>
      <c r="BE26" s="40">
        <v>0</v>
      </c>
      <c r="BF26" s="40">
        <v>0</v>
      </c>
      <c r="BG26" s="163" t="str">
        <f t="shared" si="4"/>
        <v>-</v>
      </c>
    </row>
    <row r="27" spans="1:59" s="308" customFormat="1" x14ac:dyDescent="0.25">
      <c r="A27" s="59" t="s">
        <v>237</v>
      </c>
      <c r="B27" s="387"/>
      <c r="C27" s="304"/>
      <c r="D27" s="394"/>
      <c r="E27" s="304"/>
      <c r="F27" s="304"/>
      <c r="G27" s="304"/>
      <c r="H27" s="394"/>
      <c r="I27" s="394"/>
      <c r="J27" s="304"/>
      <c r="K27" s="304"/>
      <c r="L27" s="304"/>
      <c r="M27" s="388"/>
      <c r="N27" s="387"/>
      <c r="O27" s="304"/>
      <c r="P27" s="304"/>
      <c r="Q27" s="304"/>
      <c r="R27" s="304"/>
      <c r="S27" s="304"/>
      <c r="T27" s="304"/>
      <c r="U27" s="304"/>
      <c r="V27" s="304"/>
      <c r="W27" s="304"/>
      <c r="X27" s="304"/>
      <c r="Y27" s="304"/>
      <c r="Z27" s="397"/>
      <c r="AA27" s="304"/>
      <c r="AB27" s="304"/>
      <c r="AC27" s="304"/>
      <c r="AD27" s="304"/>
      <c r="AE27" s="304"/>
      <c r="AF27" s="304"/>
      <c r="AG27" s="304"/>
      <c r="AH27" s="304"/>
      <c r="AI27" s="304"/>
      <c r="AJ27" s="304"/>
      <c r="AK27" s="304"/>
      <c r="AL27" s="397">
        <v>2987.76</v>
      </c>
      <c r="AM27" s="40">
        <v>941.16</v>
      </c>
      <c r="AN27" s="40">
        <v>1.58</v>
      </c>
      <c r="AO27" s="40">
        <v>20.45</v>
      </c>
      <c r="AP27" s="40">
        <v>1.77</v>
      </c>
      <c r="AQ27" s="40">
        <v>47.79</v>
      </c>
      <c r="AR27" s="40">
        <v>30.6</v>
      </c>
      <c r="AS27" s="40">
        <v>48.75</v>
      </c>
      <c r="AT27" s="40">
        <v>51.11</v>
      </c>
      <c r="AU27" s="40">
        <v>71.459999999999994</v>
      </c>
      <c r="AV27" s="40">
        <v>5.28</v>
      </c>
      <c r="AW27" s="40">
        <v>3.48</v>
      </c>
      <c r="AX27" s="168">
        <v>30.38</v>
      </c>
      <c r="AY27" s="40">
        <v>2.59</v>
      </c>
      <c r="AZ27" s="40">
        <v>3.32</v>
      </c>
      <c r="BA27" s="40">
        <v>0</v>
      </c>
      <c r="BB27" s="40">
        <v>0</v>
      </c>
      <c r="BC27" s="40">
        <v>0</v>
      </c>
      <c r="BD27" s="40">
        <v>11</v>
      </c>
      <c r="BE27" s="40">
        <v>0</v>
      </c>
      <c r="BF27" s="40">
        <v>0</v>
      </c>
      <c r="BG27" s="163">
        <f t="shared" ref="BG27:BG33" si="5">+IFERROR((BF27/AT27-1)*100,"-")</f>
        <v>-100</v>
      </c>
    </row>
    <row r="28" spans="1:59" s="308" customFormat="1" x14ac:dyDescent="0.25">
      <c r="A28" s="59" t="s">
        <v>82</v>
      </c>
      <c r="B28" s="393">
        <v>491</v>
      </c>
      <c r="C28" s="394">
        <v>964.6</v>
      </c>
      <c r="D28" s="394">
        <v>478.09</v>
      </c>
      <c r="E28" s="394">
        <v>30.97</v>
      </c>
      <c r="F28" s="394">
        <v>1.75</v>
      </c>
      <c r="G28" s="394">
        <v>44.92</v>
      </c>
      <c r="H28" s="394">
        <v>977.2</v>
      </c>
      <c r="I28" s="394">
        <v>733.85</v>
      </c>
      <c r="J28" s="394">
        <v>881.77</v>
      </c>
      <c r="K28" s="394">
        <v>1387.77</v>
      </c>
      <c r="L28" s="394">
        <v>30.19</v>
      </c>
      <c r="M28" s="385">
        <v>73.53</v>
      </c>
      <c r="N28" s="393">
        <v>167.24</v>
      </c>
      <c r="O28" s="394">
        <v>205.76</v>
      </c>
      <c r="P28" s="394">
        <v>380.77</v>
      </c>
      <c r="Q28" s="394">
        <v>34.61</v>
      </c>
      <c r="R28" s="394">
        <v>3.39</v>
      </c>
      <c r="S28" s="394">
        <v>0</v>
      </c>
      <c r="T28" s="394">
        <v>37.15</v>
      </c>
      <c r="U28" s="395">
        <v>90.91</v>
      </c>
      <c r="V28" s="304">
        <v>0</v>
      </c>
      <c r="W28" s="304">
        <v>0</v>
      </c>
      <c r="X28" s="304">
        <v>176.93</v>
      </c>
      <c r="Y28" s="304">
        <v>49.5</v>
      </c>
      <c r="Z28" s="397">
        <v>13.8</v>
      </c>
      <c r="AA28" s="394">
        <v>149</v>
      </c>
      <c r="AB28" s="394">
        <v>0</v>
      </c>
      <c r="AC28" s="394">
        <v>4.68</v>
      </c>
      <c r="AD28" s="394">
        <v>6.82</v>
      </c>
      <c r="AE28" s="394">
        <v>12.8</v>
      </c>
      <c r="AF28" s="394">
        <v>18.73</v>
      </c>
      <c r="AG28" s="394">
        <v>1628.2</v>
      </c>
      <c r="AH28" s="394">
        <v>165.52</v>
      </c>
      <c r="AI28" s="394">
        <v>817.69</v>
      </c>
      <c r="AJ28" s="394">
        <v>40.44</v>
      </c>
      <c r="AK28" s="394">
        <v>334.91</v>
      </c>
      <c r="AL28" s="397">
        <v>394</v>
      </c>
      <c r="AM28" s="40">
        <v>83.53</v>
      </c>
      <c r="AN28" s="40">
        <v>0.99</v>
      </c>
      <c r="AO28" s="40">
        <v>84.69</v>
      </c>
      <c r="AP28" s="40">
        <v>356.41</v>
      </c>
      <c r="AQ28" s="40">
        <v>390.6</v>
      </c>
      <c r="AR28" s="40">
        <v>350.54</v>
      </c>
      <c r="AS28" s="40">
        <v>167.77</v>
      </c>
      <c r="AT28" s="40">
        <v>66.37</v>
      </c>
      <c r="AU28" s="40">
        <v>115.58</v>
      </c>
      <c r="AV28" s="40">
        <v>56.73</v>
      </c>
      <c r="AW28" s="40">
        <v>158.25</v>
      </c>
      <c r="AX28" s="168">
        <v>3411.37</v>
      </c>
      <c r="AY28" s="40">
        <v>100.87</v>
      </c>
      <c r="AZ28" s="40">
        <v>23.55</v>
      </c>
      <c r="BA28" s="40">
        <v>0</v>
      </c>
      <c r="BB28" s="40">
        <v>0</v>
      </c>
      <c r="BC28" s="40">
        <v>6.73</v>
      </c>
      <c r="BD28" s="40">
        <v>5.12</v>
      </c>
      <c r="BE28" s="40">
        <v>56.89</v>
      </c>
      <c r="BF28" s="40">
        <v>41.17</v>
      </c>
      <c r="BG28" s="163">
        <f t="shared" si="5"/>
        <v>-37.968961880367637</v>
      </c>
    </row>
    <row r="29" spans="1:59" x14ac:dyDescent="0.25">
      <c r="A29" s="59" t="s">
        <v>83</v>
      </c>
      <c r="B29" s="70">
        <v>2281.5700000000002</v>
      </c>
      <c r="C29" s="35">
        <v>967.17</v>
      </c>
      <c r="D29" s="35">
        <v>361.83</v>
      </c>
      <c r="E29" s="35">
        <v>181.57</v>
      </c>
      <c r="F29" s="35">
        <v>1382.83</v>
      </c>
      <c r="G29" s="35">
        <v>2507.2600000000002</v>
      </c>
      <c r="H29" s="35">
        <v>4036.04</v>
      </c>
      <c r="I29" s="35">
        <v>770.09</v>
      </c>
      <c r="J29" s="35">
        <v>1180.94</v>
      </c>
      <c r="K29" s="35">
        <v>523</v>
      </c>
      <c r="L29" s="35">
        <v>224.32</v>
      </c>
      <c r="M29" s="71">
        <v>1176.56</v>
      </c>
      <c r="N29" s="70">
        <v>1466.45</v>
      </c>
      <c r="O29" s="35">
        <v>1029.6600000000001</v>
      </c>
      <c r="P29" s="35">
        <v>998.36</v>
      </c>
      <c r="Q29" s="35">
        <v>282</v>
      </c>
      <c r="R29" s="35">
        <v>443.07</v>
      </c>
      <c r="S29" s="35">
        <v>1212.75</v>
      </c>
      <c r="T29" s="35">
        <v>1966.93</v>
      </c>
      <c r="U29" s="292">
        <v>711.39</v>
      </c>
      <c r="V29" s="292">
        <v>185.21</v>
      </c>
      <c r="W29" s="315">
        <v>116.94</v>
      </c>
      <c r="X29" s="315">
        <v>1232.0999999999999</v>
      </c>
      <c r="Y29" s="315">
        <v>674.76</v>
      </c>
      <c r="Z29" s="328">
        <v>993.89</v>
      </c>
      <c r="AA29" s="35">
        <v>414</v>
      </c>
      <c r="AB29" s="35">
        <v>213.53</v>
      </c>
      <c r="AC29" s="35">
        <v>197.11</v>
      </c>
      <c r="AD29" s="35">
        <v>136.26</v>
      </c>
      <c r="AE29" s="35">
        <v>230.14</v>
      </c>
      <c r="AF29" s="35">
        <v>32.72</v>
      </c>
      <c r="AG29" s="35">
        <v>360.26</v>
      </c>
      <c r="AH29" s="35">
        <v>257.17</v>
      </c>
      <c r="AI29" s="35">
        <v>2075.25</v>
      </c>
      <c r="AJ29" s="35">
        <v>1696.93</v>
      </c>
      <c r="AK29" s="35">
        <v>683.59</v>
      </c>
      <c r="AL29" s="328">
        <v>742.16</v>
      </c>
      <c r="AM29" s="40">
        <v>108.54</v>
      </c>
      <c r="AN29" s="40">
        <v>201.2</v>
      </c>
      <c r="AO29" s="40">
        <v>1143.6300000000001</v>
      </c>
      <c r="AP29" s="40">
        <v>1134.08</v>
      </c>
      <c r="AQ29" s="40">
        <v>3598.74</v>
      </c>
      <c r="AR29" s="40">
        <v>2049.66</v>
      </c>
      <c r="AS29" s="40">
        <v>2342.4</v>
      </c>
      <c r="AT29" s="40">
        <v>4173.2299999999996</v>
      </c>
      <c r="AU29" s="40">
        <v>1446.66</v>
      </c>
      <c r="AV29" s="40">
        <v>1699.84</v>
      </c>
      <c r="AW29" s="40">
        <v>2239.23</v>
      </c>
      <c r="AX29" s="168">
        <v>3007.29</v>
      </c>
      <c r="AY29" s="40">
        <v>1145.52</v>
      </c>
      <c r="AZ29" s="40">
        <v>220.53</v>
      </c>
      <c r="BA29" s="40">
        <v>17.809999999999999</v>
      </c>
      <c r="BB29" s="40">
        <v>40.18</v>
      </c>
      <c r="BC29" s="40">
        <v>234.17</v>
      </c>
      <c r="BD29" s="40">
        <v>108.03</v>
      </c>
      <c r="BE29" s="40">
        <v>55.62</v>
      </c>
      <c r="BF29" s="40">
        <v>18.440000000000001</v>
      </c>
      <c r="BG29" s="163">
        <f t="shared" si="5"/>
        <v>-99.558136024134782</v>
      </c>
    </row>
    <row r="30" spans="1:59" x14ac:dyDescent="0.25">
      <c r="A30" s="59" t="s">
        <v>201</v>
      </c>
      <c r="B30" s="70">
        <v>110.14</v>
      </c>
      <c r="C30" s="35">
        <v>382.2</v>
      </c>
      <c r="D30" s="35">
        <v>10.6</v>
      </c>
      <c r="E30" s="35">
        <v>281.92</v>
      </c>
      <c r="F30" s="35">
        <v>13.6</v>
      </c>
      <c r="G30" s="35">
        <v>8.7799999999999994</v>
      </c>
      <c r="H30" s="35">
        <v>303.29000000000002</v>
      </c>
      <c r="I30" s="35">
        <v>61.57</v>
      </c>
      <c r="J30" s="35">
        <v>15.98</v>
      </c>
      <c r="K30" s="35">
        <v>11.34</v>
      </c>
      <c r="L30" s="35">
        <v>15.19</v>
      </c>
      <c r="M30" s="71">
        <v>5.7</v>
      </c>
      <c r="N30" s="70">
        <v>127.14</v>
      </c>
      <c r="O30" s="35">
        <v>106.36</v>
      </c>
      <c r="P30" s="35">
        <v>19.059999999999999</v>
      </c>
      <c r="Q30" s="35">
        <v>0</v>
      </c>
      <c r="R30" s="35">
        <v>0</v>
      </c>
      <c r="S30" s="35">
        <v>0</v>
      </c>
      <c r="T30" s="35">
        <v>59.54</v>
      </c>
      <c r="U30" s="292">
        <v>19.52</v>
      </c>
      <c r="V30" s="40">
        <v>0</v>
      </c>
      <c r="W30" s="40">
        <v>0</v>
      </c>
      <c r="X30" s="40">
        <v>3.63</v>
      </c>
      <c r="Y30" s="40">
        <v>114.18</v>
      </c>
      <c r="Z30" s="328">
        <v>184.46</v>
      </c>
      <c r="AA30" s="35">
        <v>48.13</v>
      </c>
      <c r="AB30" s="35">
        <v>0</v>
      </c>
      <c r="AC30" s="35">
        <v>0</v>
      </c>
      <c r="AD30" s="35">
        <v>0</v>
      </c>
      <c r="AE30" s="35">
        <v>1.36</v>
      </c>
      <c r="AF30" s="35">
        <v>7.61</v>
      </c>
      <c r="AG30" s="35">
        <v>3.39</v>
      </c>
      <c r="AH30" s="35">
        <v>0</v>
      </c>
      <c r="AI30" s="35">
        <v>49.87</v>
      </c>
      <c r="AJ30" s="35">
        <v>120.53</v>
      </c>
      <c r="AK30" s="35">
        <v>166.3</v>
      </c>
      <c r="AL30" s="328">
        <v>250.08</v>
      </c>
      <c r="AM30" s="40">
        <v>54.09</v>
      </c>
      <c r="AN30" s="40">
        <v>0</v>
      </c>
      <c r="AO30" s="40">
        <v>0</v>
      </c>
      <c r="AP30" s="40">
        <v>8.0500000000000007</v>
      </c>
      <c r="AQ30" s="40">
        <v>45.65</v>
      </c>
      <c r="AR30" s="40">
        <v>0</v>
      </c>
      <c r="AS30" s="40">
        <v>0</v>
      </c>
      <c r="AT30" s="40">
        <v>0</v>
      </c>
      <c r="AU30" s="40">
        <v>0</v>
      </c>
      <c r="AV30" s="40">
        <v>0</v>
      </c>
      <c r="AW30" s="40">
        <v>18.82</v>
      </c>
      <c r="AX30" s="168">
        <v>13.74</v>
      </c>
      <c r="AY30" s="40">
        <v>0</v>
      </c>
      <c r="AZ30" s="40">
        <v>0</v>
      </c>
      <c r="BA30" s="40">
        <v>0</v>
      </c>
      <c r="BB30" s="40">
        <v>0</v>
      </c>
      <c r="BC30" s="40">
        <v>0</v>
      </c>
      <c r="BD30" s="40">
        <v>0</v>
      </c>
      <c r="BE30" s="40">
        <v>0</v>
      </c>
      <c r="BF30" s="40">
        <v>32.42</v>
      </c>
      <c r="BG30" s="163" t="str">
        <f t="shared" si="5"/>
        <v>-</v>
      </c>
    </row>
    <row r="31" spans="1:59" x14ac:dyDescent="0.25">
      <c r="A31" s="59" t="s">
        <v>70</v>
      </c>
      <c r="B31" s="70">
        <v>1352.81</v>
      </c>
      <c r="C31" s="35">
        <v>1238.1099999999999</v>
      </c>
      <c r="D31" s="35">
        <v>456.06</v>
      </c>
      <c r="E31" s="35">
        <v>283.29000000000002</v>
      </c>
      <c r="F31" s="35">
        <v>637.62</v>
      </c>
      <c r="G31" s="35">
        <v>2064.5500000000002</v>
      </c>
      <c r="H31" s="35">
        <v>3223.4</v>
      </c>
      <c r="I31" s="35">
        <v>720.12</v>
      </c>
      <c r="J31" s="35">
        <v>359.71</v>
      </c>
      <c r="K31" s="35">
        <v>214.98</v>
      </c>
      <c r="L31" s="35">
        <v>273.63</v>
      </c>
      <c r="M31" s="71">
        <v>1173.55</v>
      </c>
      <c r="N31" s="70">
        <v>1841.17</v>
      </c>
      <c r="O31" s="35">
        <v>2393.27</v>
      </c>
      <c r="P31" s="35">
        <v>2139.84</v>
      </c>
      <c r="Q31" s="35">
        <v>1189.27</v>
      </c>
      <c r="R31" s="35">
        <v>101.5</v>
      </c>
      <c r="S31" s="35">
        <v>509.14</v>
      </c>
      <c r="T31" s="35">
        <v>2332.79</v>
      </c>
      <c r="U31" s="292">
        <v>291.37</v>
      </c>
      <c r="V31" s="292">
        <v>25.93</v>
      </c>
      <c r="W31" s="315">
        <v>225.8</v>
      </c>
      <c r="X31" s="315">
        <v>1026.77</v>
      </c>
      <c r="Y31" s="315">
        <v>596.23</v>
      </c>
      <c r="Z31" s="328">
        <v>993.09</v>
      </c>
      <c r="AA31" s="35">
        <v>1767.99</v>
      </c>
      <c r="AB31" s="35">
        <v>353.99</v>
      </c>
      <c r="AC31" s="35">
        <v>52.41</v>
      </c>
      <c r="AD31" s="35">
        <v>127.04</v>
      </c>
      <c r="AE31" s="35">
        <v>300.7</v>
      </c>
      <c r="AF31" s="35">
        <v>252.56</v>
      </c>
      <c r="AG31" s="35">
        <v>1831.63</v>
      </c>
      <c r="AH31" s="35">
        <v>47.93</v>
      </c>
      <c r="AI31" s="35">
        <v>93.8</v>
      </c>
      <c r="AJ31" s="35">
        <v>407.68</v>
      </c>
      <c r="AK31" s="35">
        <v>501.37</v>
      </c>
      <c r="AL31" s="328">
        <v>707.71</v>
      </c>
      <c r="AM31" s="40">
        <v>137.81</v>
      </c>
      <c r="AN31" s="40">
        <v>4.8899999999999997</v>
      </c>
      <c r="AO31" s="40">
        <v>34.590000000000003</v>
      </c>
      <c r="AP31" s="40">
        <v>18.86</v>
      </c>
      <c r="AQ31" s="40">
        <v>346.53</v>
      </c>
      <c r="AR31" s="40">
        <v>335.34</v>
      </c>
      <c r="AS31" s="40">
        <v>68.97</v>
      </c>
      <c r="AT31" s="40">
        <v>25.71</v>
      </c>
      <c r="AU31" s="40">
        <v>181.82</v>
      </c>
      <c r="AV31" s="40">
        <v>169.37</v>
      </c>
      <c r="AW31" s="40">
        <v>198.21</v>
      </c>
      <c r="AX31" s="168">
        <v>160.54</v>
      </c>
      <c r="AY31" s="40">
        <v>7.91</v>
      </c>
      <c r="AZ31" s="40">
        <v>88.46</v>
      </c>
      <c r="BA31" s="40">
        <v>33.08</v>
      </c>
      <c r="BB31" s="40">
        <v>7.62</v>
      </c>
      <c r="BC31" s="40">
        <v>42.94</v>
      </c>
      <c r="BD31" s="40">
        <v>41.29</v>
      </c>
      <c r="BE31" s="40">
        <v>65.849999999999994</v>
      </c>
      <c r="BF31" s="40">
        <v>107.68</v>
      </c>
      <c r="BG31" s="163">
        <f t="shared" si="5"/>
        <v>318.8253597821859</v>
      </c>
    </row>
    <row r="32" spans="1:59" x14ac:dyDescent="0.25">
      <c r="A32" s="59" t="s">
        <v>228</v>
      </c>
      <c r="B32" s="70">
        <v>116.72</v>
      </c>
      <c r="C32" s="35">
        <v>135.94</v>
      </c>
      <c r="D32" s="35">
        <v>773.48</v>
      </c>
      <c r="E32" s="35">
        <v>50.78</v>
      </c>
      <c r="F32" s="35">
        <v>52.13</v>
      </c>
      <c r="G32" s="35">
        <v>284</v>
      </c>
      <c r="H32" s="35">
        <v>1168.18</v>
      </c>
      <c r="I32" s="35">
        <v>331.74</v>
      </c>
      <c r="J32" s="40">
        <v>0</v>
      </c>
      <c r="K32" s="40">
        <v>0</v>
      </c>
      <c r="L32" s="35">
        <v>27.07</v>
      </c>
      <c r="M32" s="71">
        <v>42.4</v>
      </c>
      <c r="N32" s="70">
        <v>26.71</v>
      </c>
      <c r="O32" s="35">
        <v>6.22</v>
      </c>
      <c r="P32" s="35">
        <v>0</v>
      </c>
      <c r="Q32" s="35">
        <v>0</v>
      </c>
      <c r="R32" s="35">
        <v>0</v>
      </c>
      <c r="S32" s="35">
        <v>0</v>
      </c>
      <c r="T32" s="35">
        <v>82.69</v>
      </c>
      <c r="U32" s="40">
        <v>0</v>
      </c>
      <c r="V32" s="40">
        <v>0</v>
      </c>
      <c r="W32" s="40">
        <v>0</v>
      </c>
      <c r="X32" s="40">
        <v>16.37</v>
      </c>
      <c r="Y32" s="40">
        <v>31.04</v>
      </c>
      <c r="Z32" s="328">
        <v>108.15</v>
      </c>
      <c r="AA32" s="35">
        <v>109.95</v>
      </c>
      <c r="AB32" s="35">
        <v>0</v>
      </c>
      <c r="AC32" s="35">
        <v>0</v>
      </c>
      <c r="AD32" s="35">
        <v>6.18</v>
      </c>
      <c r="AE32" s="35">
        <v>411.45</v>
      </c>
      <c r="AF32" s="35">
        <v>69.77</v>
      </c>
      <c r="AG32" s="35">
        <v>185.81</v>
      </c>
      <c r="AH32" s="35">
        <v>5.25</v>
      </c>
      <c r="AI32" s="35">
        <v>19.18</v>
      </c>
      <c r="AJ32" s="35">
        <v>66.569999999999993</v>
      </c>
      <c r="AK32" s="35">
        <v>86.81</v>
      </c>
      <c r="AL32" s="328">
        <v>136.91999999999999</v>
      </c>
      <c r="AM32" s="40">
        <v>16.04</v>
      </c>
      <c r="AN32" s="40">
        <v>10.48</v>
      </c>
      <c r="AO32" s="40">
        <v>34.33</v>
      </c>
      <c r="AP32" s="40">
        <v>30.76</v>
      </c>
      <c r="AQ32" s="40">
        <v>493.89</v>
      </c>
      <c r="AR32" s="40">
        <v>485.91</v>
      </c>
      <c r="AS32" s="40">
        <v>962.45</v>
      </c>
      <c r="AT32" s="40">
        <v>93.84</v>
      </c>
      <c r="AU32" s="40">
        <v>94.52</v>
      </c>
      <c r="AV32" s="40">
        <v>300.11</v>
      </c>
      <c r="AW32" s="40">
        <v>314.14</v>
      </c>
      <c r="AX32" s="168">
        <v>180.53</v>
      </c>
      <c r="AY32" s="40">
        <v>30.41</v>
      </c>
      <c r="AZ32" s="40">
        <v>7.18</v>
      </c>
      <c r="BA32" s="40">
        <v>13.06</v>
      </c>
      <c r="BB32" s="40">
        <v>38.39</v>
      </c>
      <c r="BC32" s="40">
        <v>71.010000000000005</v>
      </c>
      <c r="BD32" s="40">
        <v>86.32</v>
      </c>
      <c r="BE32" s="40">
        <v>46.9</v>
      </c>
      <c r="BF32" s="40">
        <v>50.69</v>
      </c>
      <c r="BG32" s="163">
        <f t="shared" si="5"/>
        <v>-45.982523444160272</v>
      </c>
    </row>
    <row r="33" spans="1:59" x14ac:dyDescent="0.25">
      <c r="A33" s="54" t="s">
        <v>72</v>
      </c>
      <c r="B33" s="72">
        <v>1764.83</v>
      </c>
      <c r="C33" s="73">
        <v>977.72</v>
      </c>
      <c r="D33" s="73">
        <v>5567.38</v>
      </c>
      <c r="E33" s="73">
        <v>2288.36</v>
      </c>
      <c r="F33" s="73">
        <v>3631.74</v>
      </c>
      <c r="G33" s="73">
        <v>1300.57</v>
      </c>
      <c r="H33" s="73">
        <v>5293.28</v>
      </c>
      <c r="I33" s="73">
        <v>9768.1200000000008</v>
      </c>
      <c r="J33" s="73">
        <v>5482</v>
      </c>
      <c r="K33" s="73">
        <v>8435.7999999999993</v>
      </c>
      <c r="L33" s="73">
        <v>6238.09</v>
      </c>
      <c r="M33" s="58">
        <v>5739.47</v>
      </c>
      <c r="N33" s="72">
        <v>5060.71</v>
      </c>
      <c r="O33" s="73">
        <v>3087.89</v>
      </c>
      <c r="P33" s="73">
        <v>4182.63</v>
      </c>
      <c r="Q33" s="73">
        <v>3853.09</v>
      </c>
      <c r="R33" s="73">
        <v>5646.46</v>
      </c>
      <c r="S33" s="73">
        <v>3220.15</v>
      </c>
      <c r="T33" s="73">
        <v>1242.31</v>
      </c>
      <c r="U33" s="294">
        <v>2116.0500000000002</v>
      </c>
      <c r="V33" s="294">
        <v>2357.64</v>
      </c>
      <c r="W33" s="316">
        <v>3707.82</v>
      </c>
      <c r="X33" s="316">
        <v>7057.17</v>
      </c>
      <c r="Y33" s="316">
        <v>12280.4</v>
      </c>
      <c r="Z33" s="329">
        <v>2536.39</v>
      </c>
      <c r="AA33" s="73">
        <v>3108.98</v>
      </c>
      <c r="AB33" s="73">
        <v>2934.93</v>
      </c>
      <c r="AC33" s="73">
        <v>3979.84</v>
      </c>
      <c r="AD33" s="73">
        <v>2367.33</v>
      </c>
      <c r="AE33" s="73">
        <v>1075.78</v>
      </c>
      <c r="AF33" s="73">
        <v>925.26</v>
      </c>
      <c r="AG33" s="73">
        <v>2063.86</v>
      </c>
      <c r="AH33" s="73">
        <v>2770.2</v>
      </c>
      <c r="AI33" s="73">
        <v>2444.9299999999998</v>
      </c>
      <c r="AJ33" s="73">
        <v>3759.11</v>
      </c>
      <c r="AK33" s="73">
        <v>2648.96</v>
      </c>
      <c r="AL33" s="329">
        <v>5458.21</v>
      </c>
      <c r="AM33" s="426">
        <v>5442.58</v>
      </c>
      <c r="AN33" s="426">
        <v>1101.3499999999999</v>
      </c>
      <c r="AO33" s="426">
        <v>1603.75</v>
      </c>
      <c r="AP33" s="426">
        <v>2358.84</v>
      </c>
      <c r="AQ33" s="426">
        <v>4688.62</v>
      </c>
      <c r="AR33" s="426">
        <v>2678.65</v>
      </c>
      <c r="AS33" s="426">
        <v>2825.71</v>
      </c>
      <c r="AT33" s="426">
        <v>1778.22</v>
      </c>
      <c r="AU33" s="426">
        <v>3875.57</v>
      </c>
      <c r="AV33" s="426">
        <v>3333.07</v>
      </c>
      <c r="AW33" s="426">
        <v>4004.76</v>
      </c>
      <c r="AX33" s="169">
        <v>4698.05</v>
      </c>
      <c r="AY33" s="170">
        <v>2619.34</v>
      </c>
      <c r="AZ33" s="170">
        <v>2009.99</v>
      </c>
      <c r="BA33" s="170">
        <v>817.62</v>
      </c>
      <c r="BB33" s="170">
        <v>1287.81</v>
      </c>
      <c r="BC33" s="170">
        <v>5326.13</v>
      </c>
      <c r="BD33" s="170">
        <v>9363.4500000000007</v>
      </c>
      <c r="BE33" s="170">
        <v>7687.61</v>
      </c>
      <c r="BF33" s="170">
        <v>7586.59</v>
      </c>
      <c r="BG33" s="164">
        <f t="shared" si="5"/>
        <v>326.6395609092238</v>
      </c>
    </row>
    <row r="34" spans="1:59" x14ac:dyDescent="0.25">
      <c r="A34" s="2" t="s">
        <v>23</v>
      </c>
      <c r="B34" s="12"/>
      <c r="C34" s="1"/>
      <c r="D34" s="1"/>
      <c r="E34" s="1"/>
      <c r="F34" s="1"/>
      <c r="G34" s="1"/>
      <c r="H34" s="1"/>
      <c r="I34" s="1"/>
      <c r="J34" s="4"/>
      <c r="K34" s="4"/>
      <c r="L34" s="4"/>
      <c r="M34" s="13"/>
      <c r="N34" s="14"/>
      <c r="O34" s="14"/>
      <c r="P34" s="14"/>
      <c r="Q34" s="245"/>
      <c r="R34" s="245"/>
      <c r="S34" s="245"/>
      <c r="T34" s="245"/>
      <c r="U34" s="290"/>
      <c r="V34" s="245"/>
      <c r="W34" s="245"/>
      <c r="X34" s="245"/>
      <c r="Y34" s="245"/>
    </row>
    <row r="35" spans="1:59" x14ac:dyDescent="0.25">
      <c r="A35" s="2" t="s">
        <v>24</v>
      </c>
      <c r="B35" s="12"/>
      <c r="C35" s="1"/>
      <c r="D35" s="1"/>
      <c r="E35" s="1"/>
      <c r="F35" s="1"/>
      <c r="G35" s="1"/>
      <c r="H35" s="1"/>
      <c r="I35" s="1"/>
      <c r="J35" s="4"/>
      <c r="K35" s="4"/>
      <c r="L35" s="4"/>
      <c r="M35" s="13"/>
      <c r="N35" s="14"/>
      <c r="O35" s="14"/>
      <c r="P35" s="14"/>
      <c r="Q35" s="245"/>
      <c r="R35" s="245"/>
      <c r="S35" s="245"/>
      <c r="T35" s="245"/>
      <c r="U35" s="290"/>
      <c r="V35" s="245"/>
      <c r="W35" s="245"/>
      <c r="X35" s="245"/>
      <c r="Y35" s="349"/>
      <c r="Z35" s="349"/>
      <c r="AL35" s="234"/>
    </row>
    <row r="36" spans="1:59" x14ac:dyDescent="0.25">
      <c r="A36" s="3" t="s">
        <v>207</v>
      </c>
      <c r="B36" s="12"/>
      <c r="C36" s="1"/>
      <c r="D36" s="1"/>
      <c r="E36" s="1"/>
      <c r="F36" s="1"/>
      <c r="G36" s="1"/>
      <c r="H36" s="1"/>
      <c r="I36" s="1"/>
      <c r="J36" s="5"/>
      <c r="K36" s="5"/>
      <c r="L36" s="5"/>
      <c r="M36" s="13"/>
      <c r="N36" s="14"/>
      <c r="O36" s="14"/>
      <c r="P36" s="14"/>
      <c r="Q36" s="245"/>
      <c r="R36" s="245"/>
      <c r="S36" s="245"/>
      <c r="T36" s="245"/>
      <c r="U36" s="290"/>
      <c r="V36" s="245"/>
      <c r="W36" s="245"/>
      <c r="X36" s="245"/>
      <c r="Y36" s="349"/>
      <c r="Z36" s="349"/>
      <c r="AL36" s="234"/>
    </row>
    <row r="37" spans="1:59" x14ac:dyDescent="0.25">
      <c r="Y37" s="349"/>
      <c r="Z37" s="349"/>
      <c r="AL37" s="234"/>
    </row>
    <row r="38" spans="1:59" x14ac:dyDescent="0.25">
      <c r="Y38" s="349"/>
      <c r="Z38" s="349"/>
      <c r="AL38" s="234"/>
    </row>
  </sheetData>
  <mergeCells count="6">
    <mergeCell ref="AX6:BG6"/>
    <mergeCell ref="A6:A7"/>
    <mergeCell ref="B6:M6"/>
    <mergeCell ref="N6:Y6"/>
    <mergeCell ref="Z6:AK6"/>
    <mergeCell ref="AL6:AW6"/>
  </mergeCells>
  <phoneticPr fontId="19" type="noConversion"/>
  <hyperlinks>
    <hyperlink ref="A1" location="INDICE!A1" display="INDICE"/>
  </hyperlink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6"/>
  <sheetViews>
    <sheetView showGridLines="0" zoomScale="60" zoomScaleNormal="60" workbookViewId="0">
      <pane xSplit="1" ySplit="7" topLeftCell="Q8" activePane="bottomRight" state="frozen"/>
      <selection activeCell="E38" sqref="E38"/>
      <selection pane="topRight" activeCell="E38" sqref="E38"/>
      <selection pane="bottomLeft" activeCell="E38" sqref="E38"/>
      <selection pane="bottomRight" activeCell="AI11" sqref="AI11"/>
    </sheetView>
  </sheetViews>
  <sheetFormatPr baseColWidth="10" defaultRowHeight="15" x14ac:dyDescent="0.25"/>
  <cols>
    <col min="1" max="1" width="15.42578125" customWidth="1"/>
    <col min="2" max="2" width="13.28515625" bestFit="1" customWidth="1"/>
    <col min="3" max="3" width="11.5703125" bestFit="1" customWidth="1"/>
    <col min="4" max="4" width="11.140625" style="349" bestFit="1" customWidth="1"/>
    <col min="5" max="5" width="14.85546875" style="349" bestFit="1" customWidth="1"/>
    <col min="6" max="6" width="14.7109375" style="349" bestFit="1" customWidth="1"/>
    <col min="7" max="12" width="13.85546875" style="349" customWidth="1"/>
    <col min="13" max="13" width="14.7109375" style="349" bestFit="1" customWidth="1"/>
    <col min="14" max="17" width="13" style="349" customWidth="1"/>
    <col min="18" max="18" width="15.140625" style="349" bestFit="1" customWidth="1"/>
    <col min="19" max="30" width="13" style="349" customWidth="1"/>
    <col min="31" max="31" width="14.85546875" style="349" bestFit="1" customWidth="1"/>
    <col min="32" max="32" width="14.140625" style="349" customWidth="1"/>
    <col min="33" max="33" width="14.140625" style="580" customWidth="1"/>
    <col min="34" max="34" width="12.85546875" bestFit="1" customWidth="1"/>
    <col min="35" max="35" width="12.42578125" bestFit="1" customWidth="1"/>
    <col min="36" max="36" width="16.140625" bestFit="1" customWidth="1"/>
    <col min="37" max="37" width="15.85546875" bestFit="1" customWidth="1"/>
  </cols>
  <sheetData>
    <row r="1" spans="1:37" x14ac:dyDescent="0.25">
      <c r="A1" s="36" t="s">
        <v>198</v>
      </c>
    </row>
    <row r="2" spans="1:37" x14ac:dyDescent="0.25">
      <c r="A2" s="36"/>
    </row>
    <row r="3" spans="1:37" x14ac:dyDescent="0.25">
      <c r="A3" s="17" t="s">
        <v>84</v>
      </c>
    </row>
    <row r="4" spans="1:37" ht="15" customHeight="1" x14ac:dyDescent="0.25">
      <c r="A4" s="63" t="s">
        <v>249</v>
      </c>
    </row>
    <row r="5" spans="1:37" x14ac:dyDescent="0.25">
      <c r="A5" s="63" t="s">
        <v>211</v>
      </c>
      <c r="AH5" s="234"/>
    </row>
    <row r="6" spans="1:37" x14ac:dyDescent="0.25">
      <c r="A6" s="631" t="s">
        <v>26</v>
      </c>
      <c r="B6" s="614">
        <v>2018</v>
      </c>
      <c r="C6" s="614"/>
      <c r="D6" s="614"/>
      <c r="E6" s="614"/>
      <c r="F6" s="614"/>
      <c r="G6" s="614"/>
      <c r="H6" s="614"/>
      <c r="I6" s="614"/>
      <c r="J6" s="614"/>
      <c r="K6" s="614"/>
      <c r="L6" s="614"/>
      <c r="M6" s="614"/>
      <c r="N6" s="616">
        <v>2019</v>
      </c>
      <c r="O6" s="623"/>
      <c r="P6" s="623"/>
      <c r="Q6" s="623"/>
      <c r="R6" s="623"/>
      <c r="S6" s="623"/>
      <c r="T6" s="623"/>
      <c r="U6" s="623"/>
      <c r="V6" s="623"/>
      <c r="W6" s="623"/>
      <c r="X6" s="623"/>
      <c r="Y6" s="630"/>
      <c r="Z6" s="605">
        <v>2020</v>
      </c>
      <c r="AA6" s="606"/>
      <c r="AB6" s="606"/>
      <c r="AC6" s="606"/>
      <c r="AD6" s="606"/>
      <c r="AE6" s="606"/>
      <c r="AF6" s="606"/>
      <c r="AG6" s="606"/>
      <c r="AH6" s="606"/>
      <c r="AI6" s="606"/>
      <c r="AK6" s="234"/>
    </row>
    <row r="7" spans="1:37" ht="25.5" x14ac:dyDescent="0.25">
      <c r="A7" s="631"/>
      <c r="B7" s="473" t="s">
        <v>1</v>
      </c>
      <c r="C7" s="474" t="s">
        <v>2</v>
      </c>
      <c r="D7" s="473" t="s">
        <v>3</v>
      </c>
      <c r="E7" s="475" t="s">
        <v>4</v>
      </c>
      <c r="F7" s="475" t="s">
        <v>5</v>
      </c>
      <c r="G7" s="475" t="s">
        <v>6</v>
      </c>
      <c r="H7" s="475" t="s">
        <v>7</v>
      </c>
      <c r="I7" s="475" t="s">
        <v>8</v>
      </c>
      <c r="J7" s="475" t="s">
        <v>9</v>
      </c>
      <c r="K7" s="475" t="s">
        <v>10</v>
      </c>
      <c r="L7" s="475" t="s">
        <v>11</v>
      </c>
      <c r="M7" s="475" t="s">
        <v>12</v>
      </c>
      <c r="N7" s="465" t="s">
        <v>1</v>
      </c>
      <c r="O7" s="465" t="s">
        <v>2</v>
      </c>
      <c r="P7" s="471" t="s">
        <v>3</v>
      </c>
      <c r="Q7" s="465" t="s">
        <v>4</v>
      </c>
      <c r="R7" s="563" t="s">
        <v>5</v>
      </c>
      <c r="S7" s="471" t="s">
        <v>6</v>
      </c>
      <c r="T7" s="471" t="s">
        <v>7</v>
      </c>
      <c r="U7" s="471" t="s">
        <v>8</v>
      </c>
      <c r="V7" s="471" t="s">
        <v>9</v>
      </c>
      <c r="W7" s="471" t="s">
        <v>10</v>
      </c>
      <c r="X7" s="471" t="s">
        <v>11</v>
      </c>
      <c r="Y7" s="471" t="s">
        <v>12</v>
      </c>
      <c r="Z7" s="543" t="s">
        <v>1</v>
      </c>
      <c r="AA7" s="543" t="s">
        <v>2</v>
      </c>
      <c r="AB7" s="553" t="s">
        <v>3</v>
      </c>
      <c r="AC7" s="567" t="s">
        <v>4</v>
      </c>
      <c r="AD7" s="567" t="s">
        <v>5</v>
      </c>
      <c r="AE7" s="577" t="s">
        <v>6</v>
      </c>
      <c r="AF7" s="579" t="s">
        <v>7</v>
      </c>
      <c r="AG7" s="585" t="s">
        <v>8</v>
      </c>
      <c r="AH7" s="591" t="s">
        <v>9</v>
      </c>
      <c r="AI7" s="591" t="s">
        <v>282</v>
      </c>
    </row>
    <row r="8" spans="1:37" x14ac:dyDescent="0.25">
      <c r="A8" s="74" t="s">
        <v>13</v>
      </c>
      <c r="B8" s="272">
        <f t="shared" ref="B8:F8" si="0">SUM(B27,B34)</f>
        <v>686332.72000000009</v>
      </c>
      <c r="C8" s="272">
        <f t="shared" si="0"/>
        <v>74769.22</v>
      </c>
      <c r="D8" s="272">
        <f t="shared" si="0"/>
        <v>21319.34</v>
      </c>
      <c r="E8" s="272">
        <f t="shared" si="0"/>
        <v>1092607.77</v>
      </c>
      <c r="F8" s="272">
        <f t="shared" si="0"/>
        <v>1643985.4499999997</v>
      </c>
      <c r="G8" s="361">
        <f>SUM(G27,G34)</f>
        <v>567344.26</v>
      </c>
      <c r="H8" s="368">
        <v>60152.7</v>
      </c>
      <c r="I8" s="368">
        <v>1383</v>
      </c>
      <c r="J8" s="77">
        <f>SUM(J27,J34)</f>
        <v>0</v>
      </c>
      <c r="K8" s="77">
        <f>SUM(K27,K34)</f>
        <v>5520.1</v>
      </c>
      <c r="L8" s="77">
        <f>SUM(L27,L34)</f>
        <v>866913.26</v>
      </c>
      <c r="M8" s="77">
        <f>SUM(M27,M34)</f>
        <v>1033596.4099999999</v>
      </c>
      <c r="N8" s="76">
        <f t="shared" ref="N8:S8" si="1">+N27+N34</f>
        <v>301845.40000000002</v>
      </c>
      <c r="O8" s="77">
        <f t="shared" si="1"/>
        <v>32904.71</v>
      </c>
      <c r="P8" s="77">
        <f t="shared" si="1"/>
        <v>0</v>
      </c>
      <c r="Q8" s="77">
        <f t="shared" si="1"/>
        <v>110964.87</v>
      </c>
      <c r="R8" s="77">
        <f t="shared" si="1"/>
        <v>1049268.44</v>
      </c>
      <c r="S8" s="77">
        <f t="shared" si="1"/>
        <v>679153.55</v>
      </c>
      <c r="T8" s="77">
        <f t="shared" ref="T8:AA8" si="2">+T27+T34</f>
        <v>200052.64</v>
      </c>
      <c r="U8" s="77">
        <f t="shared" si="2"/>
        <v>3507.52</v>
      </c>
      <c r="V8" s="77">
        <f t="shared" si="2"/>
        <v>69.98</v>
      </c>
      <c r="W8" s="77">
        <f t="shared" si="2"/>
        <v>2102.3200000000002</v>
      </c>
      <c r="X8" s="77">
        <f t="shared" si="2"/>
        <v>701837.33</v>
      </c>
      <c r="Y8" s="77">
        <f t="shared" si="2"/>
        <v>297569.43999999994</v>
      </c>
      <c r="Z8" s="274">
        <f t="shared" si="2"/>
        <v>5220.5</v>
      </c>
      <c r="AA8" s="77">
        <f t="shared" si="2"/>
        <v>0</v>
      </c>
      <c r="AB8" s="77">
        <f>+AB27+AB34</f>
        <v>0</v>
      </c>
      <c r="AC8" s="77">
        <f>+AC27+AC34</f>
        <v>0</v>
      </c>
      <c r="AD8" s="77">
        <f>+AD27+AD34</f>
        <v>553014.62999999989</v>
      </c>
      <c r="AE8" s="77">
        <v>1330696.45</v>
      </c>
      <c r="AF8" s="77">
        <v>489815.9</v>
      </c>
      <c r="AG8" s="77">
        <v>262.56</v>
      </c>
      <c r="AH8" s="77">
        <v>0</v>
      </c>
      <c r="AI8" s="572">
        <f>+IFERROR((AH8/V8-1)*100,"-")</f>
        <v>-100</v>
      </c>
    </row>
    <row r="9" spans="1:37" x14ac:dyDescent="0.25">
      <c r="A9" s="75" t="s">
        <v>85</v>
      </c>
      <c r="B9" s="15">
        <f t="shared" ref="B9:H9" si="3">SUM(B10:B17)</f>
        <v>552284.93000000005</v>
      </c>
      <c r="C9" s="15">
        <f t="shared" si="3"/>
        <v>0</v>
      </c>
      <c r="D9" s="15">
        <f t="shared" si="3"/>
        <v>1949.98</v>
      </c>
      <c r="E9" s="15">
        <f t="shared" si="3"/>
        <v>631109.16</v>
      </c>
      <c r="F9" s="15">
        <f t="shared" si="3"/>
        <v>849345.43</v>
      </c>
      <c r="G9" s="15">
        <f t="shared" si="3"/>
        <v>241714.53999999998</v>
      </c>
      <c r="H9" s="15">
        <f t="shared" si="3"/>
        <v>0</v>
      </c>
      <c r="I9" s="15">
        <v>0</v>
      </c>
      <c r="J9" s="15">
        <f>SUM(J10:J17)</f>
        <v>0</v>
      </c>
      <c r="K9" s="15">
        <f>SUM(K10:K17)</f>
        <v>0</v>
      </c>
      <c r="L9" s="15">
        <f>SUM(L10:L17)</f>
        <v>485597.14</v>
      </c>
      <c r="M9" s="15">
        <f>SUM(M10:M17)</f>
        <v>564300.91</v>
      </c>
      <c r="N9" s="78">
        <f t="shared" ref="N9:S9" si="4">+SUM(N10:N17)</f>
        <v>131479.63</v>
      </c>
      <c r="O9" s="15">
        <f t="shared" si="4"/>
        <v>0</v>
      </c>
      <c r="P9" s="15">
        <f t="shared" si="4"/>
        <v>0</v>
      </c>
      <c r="Q9" s="15">
        <f t="shared" si="4"/>
        <v>48286.33</v>
      </c>
      <c r="R9" s="15">
        <f t="shared" si="4"/>
        <v>558256.28</v>
      </c>
      <c r="S9" s="15">
        <f t="shared" si="4"/>
        <v>412221.93000000005</v>
      </c>
      <c r="T9" s="15">
        <f t="shared" ref="T9:AA9" si="5">+SUM(T10:T17)</f>
        <v>199458.14</v>
      </c>
      <c r="U9" s="15">
        <f t="shared" si="5"/>
        <v>619.21</v>
      </c>
      <c r="V9" s="15">
        <f t="shared" si="5"/>
        <v>69.98</v>
      </c>
      <c r="W9" s="15">
        <f t="shared" si="5"/>
        <v>0</v>
      </c>
      <c r="X9" s="15">
        <f t="shared" si="5"/>
        <v>574953.42999999993</v>
      </c>
      <c r="Y9" s="15">
        <f t="shared" si="5"/>
        <v>159953.37</v>
      </c>
      <c r="Z9" s="153">
        <f t="shared" si="5"/>
        <v>5220.5</v>
      </c>
      <c r="AA9" s="15">
        <f t="shared" si="5"/>
        <v>0</v>
      </c>
      <c r="AB9" s="15">
        <f>+SUM(AB10:AB17)</f>
        <v>0</v>
      </c>
      <c r="AC9" s="15">
        <f>+SUM(AC10:AC17)</f>
        <v>0</v>
      </c>
      <c r="AD9" s="15">
        <f>+SUM(AD10:AD17)</f>
        <v>381618.16</v>
      </c>
      <c r="AE9" s="15">
        <v>817970.69000000006</v>
      </c>
      <c r="AF9" s="15">
        <v>365234.74</v>
      </c>
      <c r="AG9" s="15">
        <v>262.56</v>
      </c>
      <c r="AH9" s="15">
        <v>0</v>
      </c>
      <c r="AI9" s="573">
        <f t="shared" ref="AI8:AI27" si="6">+IFERROR((AH9/V9-1)*100,"-")</f>
        <v>-100</v>
      </c>
    </row>
    <row r="10" spans="1:37" x14ac:dyDescent="0.25">
      <c r="A10" s="59" t="s">
        <v>60</v>
      </c>
      <c r="B10" s="40">
        <v>0</v>
      </c>
      <c r="C10" s="40">
        <v>0</v>
      </c>
      <c r="D10" s="40">
        <v>0</v>
      </c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0</v>
      </c>
      <c r="L10" s="40">
        <v>0</v>
      </c>
      <c r="M10" s="40">
        <v>0</v>
      </c>
      <c r="N10" s="47">
        <v>0</v>
      </c>
      <c r="O10" s="40">
        <v>0</v>
      </c>
      <c r="P10" s="40">
        <v>0</v>
      </c>
      <c r="Q10" s="40">
        <v>0</v>
      </c>
      <c r="R10" s="40">
        <v>0</v>
      </c>
      <c r="S10" s="40">
        <v>0</v>
      </c>
      <c r="T10" s="40">
        <v>0</v>
      </c>
      <c r="U10" s="40">
        <v>0</v>
      </c>
      <c r="V10" s="40">
        <v>0</v>
      </c>
      <c r="W10" s="40">
        <v>0</v>
      </c>
      <c r="X10" s="40">
        <v>0</v>
      </c>
      <c r="Y10" s="40">
        <v>0</v>
      </c>
      <c r="Z10" s="168">
        <v>0</v>
      </c>
      <c r="AA10" s="40">
        <v>0</v>
      </c>
      <c r="AB10" s="40">
        <v>0</v>
      </c>
      <c r="AC10" s="40">
        <v>0</v>
      </c>
      <c r="AD10" s="40">
        <v>0</v>
      </c>
      <c r="AE10" s="40"/>
      <c r="AF10" s="40" t="s">
        <v>28</v>
      </c>
      <c r="AG10" s="40" t="s">
        <v>28</v>
      </c>
      <c r="AH10" s="40" t="s">
        <v>28</v>
      </c>
      <c r="AI10" s="574" t="str">
        <f>+IFERROR((AH10/V10-1)*100,"-")</f>
        <v>-</v>
      </c>
    </row>
    <row r="11" spans="1:37" x14ac:dyDescent="0.25">
      <c r="A11" s="59" t="s">
        <v>61</v>
      </c>
      <c r="B11" s="40">
        <v>0</v>
      </c>
      <c r="C11" s="40">
        <v>0</v>
      </c>
      <c r="D11" s="40">
        <v>0</v>
      </c>
      <c r="E11" s="40">
        <v>0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7">
        <v>0</v>
      </c>
      <c r="O11" s="40">
        <v>0</v>
      </c>
      <c r="P11" s="40">
        <v>0</v>
      </c>
      <c r="Q11" s="40">
        <v>0</v>
      </c>
      <c r="R11" s="40">
        <v>0</v>
      </c>
      <c r="S11" s="40">
        <v>0</v>
      </c>
      <c r="T11" s="40">
        <v>0</v>
      </c>
      <c r="U11" s="40">
        <v>0</v>
      </c>
      <c r="V11" s="40">
        <v>0</v>
      </c>
      <c r="W11" s="40">
        <v>0</v>
      </c>
      <c r="X11" s="40">
        <v>0</v>
      </c>
      <c r="Y11" s="40">
        <v>0</v>
      </c>
      <c r="Z11" s="168">
        <v>0</v>
      </c>
      <c r="AA11" s="40">
        <v>0</v>
      </c>
      <c r="AB11" s="40">
        <v>0</v>
      </c>
      <c r="AC11" s="40">
        <v>0</v>
      </c>
      <c r="AD11" s="40">
        <v>153.61000000000001</v>
      </c>
      <c r="AE11" s="40"/>
      <c r="AF11" s="40" t="s">
        <v>28</v>
      </c>
      <c r="AG11" s="40" t="s">
        <v>28</v>
      </c>
      <c r="AH11" s="40" t="s">
        <v>28</v>
      </c>
      <c r="AI11" s="574" t="str">
        <f t="shared" si="6"/>
        <v>-</v>
      </c>
    </row>
    <row r="12" spans="1:37" x14ac:dyDescent="0.25">
      <c r="A12" s="59" t="s">
        <v>86</v>
      </c>
      <c r="B12" s="40">
        <v>20050.5</v>
      </c>
      <c r="C12" s="40">
        <v>0</v>
      </c>
      <c r="D12" s="40">
        <v>0</v>
      </c>
      <c r="E12" s="40">
        <v>40717.629999999997</v>
      </c>
      <c r="F12" s="40">
        <v>43837.55</v>
      </c>
      <c r="G12" s="293">
        <v>25530.47</v>
      </c>
      <c r="H12" s="40">
        <v>0</v>
      </c>
      <c r="I12" s="40">
        <v>0</v>
      </c>
      <c r="J12" s="40">
        <v>0</v>
      </c>
      <c r="K12" s="40">
        <v>0</v>
      </c>
      <c r="L12" s="40">
        <v>11517.34</v>
      </c>
      <c r="M12" s="40">
        <v>13485.75</v>
      </c>
      <c r="N12" s="47">
        <v>0</v>
      </c>
      <c r="O12" s="40">
        <v>0</v>
      </c>
      <c r="P12" s="40">
        <v>0</v>
      </c>
      <c r="Q12" s="40">
        <v>1611.2</v>
      </c>
      <c r="R12" s="40">
        <v>26101.02</v>
      </c>
      <c r="S12" s="40">
        <v>62069.42</v>
      </c>
      <c r="T12" s="40">
        <v>40027.730000000003</v>
      </c>
      <c r="U12" s="40">
        <v>0</v>
      </c>
      <c r="V12" s="40">
        <v>0</v>
      </c>
      <c r="W12" s="40">
        <v>0</v>
      </c>
      <c r="X12" s="40">
        <v>3176.89</v>
      </c>
      <c r="Y12" s="40">
        <v>7357.77</v>
      </c>
      <c r="Z12" s="168">
        <v>475.53</v>
      </c>
      <c r="AA12" s="40">
        <v>0</v>
      </c>
      <c r="AB12" s="40">
        <v>0</v>
      </c>
      <c r="AC12" s="40">
        <v>0</v>
      </c>
      <c r="AD12" s="40">
        <v>0</v>
      </c>
      <c r="AE12" s="40">
        <v>58086.080000000002</v>
      </c>
      <c r="AF12" s="40">
        <v>40834.400000000001</v>
      </c>
      <c r="AG12" s="40" t="s">
        <v>28</v>
      </c>
      <c r="AH12" s="40" t="s">
        <v>28</v>
      </c>
      <c r="AI12" s="574" t="str">
        <f t="shared" si="6"/>
        <v>-</v>
      </c>
    </row>
    <row r="13" spans="1:37" x14ac:dyDescent="0.25">
      <c r="A13" s="59" t="s">
        <v>87</v>
      </c>
      <c r="B13" s="40">
        <v>240344.16</v>
      </c>
      <c r="C13" s="40">
        <v>0</v>
      </c>
      <c r="D13" s="40">
        <v>0</v>
      </c>
      <c r="E13" s="40">
        <v>207924.04</v>
      </c>
      <c r="F13" s="40">
        <v>294150.86</v>
      </c>
      <c r="G13" s="293">
        <v>60726.65</v>
      </c>
      <c r="H13" s="40">
        <v>0</v>
      </c>
      <c r="I13" s="40">
        <v>0</v>
      </c>
      <c r="J13" s="40">
        <v>0</v>
      </c>
      <c r="K13" s="40">
        <v>0</v>
      </c>
      <c r="L13" s="40">
        <v>171103.69</v>
      </c>
      <c r="M13" s="40">
        <v>217381.09</v>
      </c>
      <c r="N13" s="47">
        <v>27968.83</v>
      </c>
      <c r="O13" s="40">
        <v>0</v>
      </c>
      <c r="P13" s="40">
        <v>0</v>
      </c>
      <c r="Q13" s="40">
        <v>9072.69</v>
      </c>
      <c r="R13" s="40">
        <v>225880.12</v>
      </c>
      <c r="S13" s="40">
        <v>229691.84</v>
      </c>
      <c r="T13" s="40">
        <v>105256.66</v>
      </c>
      <c r="U13" s="40">
        <v>0</v>
      </c>
      <c r="V13" s="40">
        <v>0</v>
      </c>
      <c r="W13" s="40">
        <v>0</v>
      </c>
      <c r="X13" s="40">
        <v>198141.17</v>
      </c>
      <c r="Y13" s="40">
        <v>74294.11</v>
      </c>
      <c r="Z13" s="168">
        <v>4744.97</v>
      </c>
      <c r="AA13" s="40">
        <v>0</v>
      </c>
      <c r="AB13" s="40">
        <v>0</v>
      </c>
      <c r="AC13" s="40">
        <v>0</v>
      </c>
      <c r="AD13" s="40">
        <v>141131.57999999999</v>
      </c>
      <c r="AE13" s="40">
        <v>333088.53999999998</v>
      </c>
      <c r="AF13" s="40">
        <v>208160.41</v>
      </c>
      <c r="AG13" s="40">
        <v>262.56</v>
      </c>
      <c r="AH13" s="40" t="s">
        <v>28</v>
      </c>
      <c r="AI13" s="574" t="str">
        <f t="shared" si="6"/>
        <v>-</v>
      </c>
    </row>
    <row r="14" spans="1:37" x14ac:dyDescent="0.25">
      <c r="A14" s="59" t="s">
        <v>62</v>
      </c>
      <c r="B14" s="40">
        <v>48748.35</v>
      </c>
      <c r="C14" s="40">
        <v>0</v>
      </c>
      <c r="D14" s="40">
        <v>0</v>
      </c>
      <c r="E14" s="40">
        <v>116086.57</v>
      </c>
      <c r="F14" s="40">
        <v>86404.68</v>
      </c>
      <c r="G14" s="293">
        <v>29789.71</v>
      </c>
      <c r="H14" s="40">
        <v>0</v>
      </c>
      <c r="I14" s="40">
        <v>0</v>
      </c>
      <c r="J14" s="40">
        <v>0</v>
      </c>
      <c r="K14" s="40">
        <v>0</v>
      </c>
      <c r="L14" s="40">
        <v>49236.22</v>
      </c>
      <c r="M14" s="40">
        <v>59324.83</v>
      </c>
      <c r="N14" s="47">
        <v>1213.58</v>
      </c>
      <c r="O14" s="40">
        <v>0</v>
      </c>
      <c r="P14" s="40">
        <v>0</v>
      </c>
      <c r="Q14" s="40">
        <v>4147.5200000000004</v>
      </c>
      <c r="R14" s="40">
        <v>60260.66</v>
      </c>
      <c r="S14" s="40">
        <v>12344.4</v>
      </c>
      <c r="T14" s="40">
        <v>2244.46</v>
      </c>
      <c r="U14" s="40">
        <v>0</v>
      </c>
      <c r="V14" s="40">
        <v>0</v>
      </c>
      <c r="W14" s="40">
        <v>0</v>
      </c>
      <c r="X14" s="40">
        <v>60674.67</v>
      </c>
      <c r="Y14" s="40">
        <v>17844.3</v>
      </c>
      <c r="Z14" s="168">
        <v>0</v>
      </c>
      <c r="AA14" s="40">
        <v>0</v>
      </c>
      <c r="AB14" s="40">
        <v>0</v>
      </c>
      <c r="AC14" s="40">
        <v>0</v>
      </c>
      <c r="AD14" s="40">
        <v>83098.58</v>
      </c>
      <c r="AE14" s="40">
        <v>150289.71</v>
      </c>
      <c r="AF14" s="40">
        <v>47744.28</v>
      </c>
      <c r="AG14" s="40" t="s">
        <v>28</v>
      </c>
      <c r="AH14" s="40" t="s">
        <v>28</v>
      </c>
      <c r="AI14" s="574" t="str">
        <f t="shared" si="6"/>
        <v>-</v>
      </c>
    </row>
    <row r="15" spans="1:37" x14ac:dyDescent="0.25">
      <c r="A15" s="59" t="s">
        <v>63</v>
      </c>
      <c r="B15" s="40">
        <v>230094.07</v>
      </c>
      <c r="C15" s="40">
        <v>0</v>
      </c>
      <c r="D15" s="40">
        <v>1949.98</v>
      </c>
      <c r="E15" s="40">
        <v>248645.28</v>
      </c>
      <c r="F15" s="40">
        <v>401694.68</v>
      </c>
      <c r="G15" s="293">
        <v>123958.14</v>
      </c>
      <c r="H15" s="40">
        <v>0</v>
      </c>
      <c r="I15" s="40">
        <v>0</v>
      </c>
      <c r="J15" s="40">
        <v>0</v>
      </c>
      <c r="K15" s="40">
        <v>0</v>
      </c>
      <c r="L15" s="40">
        <v>238341.03</v>
      </c>
      <c r="M15" s="40">
        <v>263256.95</v>
      </c>
      <c r="N15" s="47">
        <v>97365.119999999995</v>
      </c>
      <c r="O15" s="40">
        <v>0</v>
      </c>
      <c r="P15" s="40">
        <v>0</v>
      </c>
      <c r="Q15" s="40">
        <v>31710.18</v>
      </c>
      <c r="R15" s="40">
        <v>232403.48</v>
      </c>
      <c r="S15" s="40">
        <v>107707.38</v>
      </c>
      <c r="T15" s="40">
        <v>50442.28</v>
      </c>
      <c r="U15" s="40">
        <v>619.21</v>
      </c>
      <c r="V15" s="40">
        <v>69.98</v>
      </c>
      <c r="W15" s="40">
        <v>0</v>
      </c>
      <c r="X15" s="40">
        <v>294968.24</v>
      </c>
      <c r="Y15" s="40">
        <v>58054.48</v>
      </c>
      <c r="Z15" s="168">
        <v>0</v>
      </c>
      <c r="AA15" s="40">
        <v>0</v>
      </c>
      <c r="AB15" s="40">
        <v>0</v>
      </c>
      <c r="AC15" s="40">
        <v>0</v>
      </c>
      <c r="AD15" s="40">
        <v>154993.07999999999</v>
      </c>
      <c r="AE15" s="40">
        <v>272046.69</v>
      </c>
      <c r="AF15" s="40">
        <v>68495.649999999994</v>
      </c>
      <c r="AG15" s="40" t="s">
        <v>28</v>
      </c>
      <c r="AH15" s="40" t="s">
        <v>28</v>
      </c>
      <c r="AI15" s="574" t="str">
        <f t="shared" si="6"/>
        <v>-</v>
      </c>
    </row>
    <row r="16" spans="1:37" x14ac:dyDescent="0.25">
      <c r="A16" s="59" t="s">
        <v>64</v>
      </c>
      <c r="B16" s="40">
        <v>13047.85</v>
      </c>
      <c r="C16" s="40">
        <v>0</v>
      </c>
      <c r="D16" s="40">
        <v>0</v>
      </c>
      <c r="E16" s="40">
        <v>17735.64</v>
      </c>
      <c r="F16" s="40">
        <v>23257.66</v>
      </c>
      <c r="G16" s="293">
        <v>1709.57</v>
      </c>
      <c r="H16" s="40">
        <v>0</v>
      </c>
      <c r="I16" s="40">
        <v>0</v>
      </c>
      <c r="J16" s="40">
        <v>0</v>
      </c>
      <c r="K16" s="40">
        <v>0</v>
      </c>
      <c r="L16" s="40">
        <v>15398.86</v>
      </c>
      <c r="M16" s="40">
        <v>10852.29</v>
      </c>
      <c r="N16" s="47">
        <v>4932.1000000000004</v>
      </c>
      <c r="O16" s="40">
        <v>0</v>
      </c>
      <c r="P16" s="40">
        <v>0</v>
      </c>
      <c r="Q16" s="40">
        <v>1744.74</v>
      </c>
      <c r="R16" s="40">
        <v>13611</v>
      </c>
      <c r="S16" s="40">
        <v>408.89</v>
      </c>
      <c r="T16" s="40">
        <v>1487.01</v>
      </c>
      <c r="U16" s="40">
        <v>0</v>
      </c>
      <c r="V16" s="40">
        <v>0</v>
      </c>
      <c r="W16" s="40">
        <v>0</v>
      </c>
      <c r="X16" s="40">
        <v>17992.46</v>
      </c>
      <c r="Y16" s="40">
        <v>2402.71</v>
      </c>
      <c r="Z16" s="168">
        <v>0</v>
      </c>
      <c r="AA16" s="40">
        <v>0</v>
      </c>
      <c r="AB16" s="40">
        <v>0</v>
      </c>
      <c r="AC16" s="40">
        <v>0</v>
      </c>
      <c r="AD16" s="40">
        <v>2241.31</v>
      </c>
      <c r="AE16" s="40">
        <v>4459.67</v>
      </c>
      <c r="AF16" s="40" t="s">
        <v>28</v>
      </c>
      <c r="AG16" s="40" t="s">
        <v>28</v>
      </c>
      <c r="AH16" s="40" t="s">
        <v>28</v>
      </c>
      <c r="AI16" s="574" t="str">
        <f t="shared" si="6"/>
        <v>-</v>
      </c>
    </row>
    <row r="17" spans="1:37" x14ac:dyDescent="0.25">
      <c r="A17" s="59" t="s">
        <v>78</v>
      </c>
      <c r="B17" s="40">
        <v>0</v>
      </c>
      <c r="C17" s="40">
        <v>0</v>
      </c>
      <c r="D17" s="40">
        <v>0</v>
      </c>
      <c r="E17" s="40">
        <v>0</v>
      </c>
      <c r="F17" s="40">
        <v>0</v>
      </c>
      <c r="G17" s="40">
        <v>0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40">
        <v>0</v>
      </c>
      <c r="N17" s="47">
        <v>0</v>
      </c>
      <c r="O17" s="40">
        <v>0</v>
      </c>
      <c r="P17" s="40">
        <v>0</v>
      </c>
      <c r="Q17" s="40">
        <v>0</v>
      </c>
      <c r="R17" s="40">
        <v>0</v>
      </c>
      <c r="S17" s="40">
        <v>0</v>
      </c>
      <c r="T17" s="40">
        <v>0</v>
      </c>
      <c r="U17" s="40">
        <v>0</v>
      </c>
      <c r="V17" s="40">
        <v>0</v>
      </c>
      <c r="W17" s="40">
        <v>0</v>
      </c>
      <c r="X17" s="40">
        <v>0</v>
      </c>
      <c r="Y17" s="40">
        <v>0</v>
      </c>
      <c r="Z17" s="168">
        <v>0</v>
      </c>
      <c r="AA17" s="40">
        <v>0</v>
      </c>
      <c r="AB17" s="40">
        <v>0</v>
      </c>
      <c r="AC17" s="40">
        <v>0</v>
      </c>
      <c r="AD17" s="40">
        <v>0</v>
      </c>
      <c r="AE17" s="40"/>
      <c r="AF17" s="40" t="s">
        <v>28</v>
      </c>
      <c r="AG17" s="40" t="s">
        <v>28</v>
      </c>
      <c r="AH17" s="40" t="s">
        <v>28</v>
      </c>
      <c r="AI17" s="574" t="str">
        <f t="shared" si="6"/>
        <v>-</v>
      </c>
    </row>
    <row r="18" spans="1:37" x14ac:dyDescent="0.25">
      <c r="A18" s="75" t="s">
        <v>88</v>
      </c>
      <c r="B18" s="15">
        <f t="shared" ref="B18:D18" si="7">SUM(B19:B26)</f>
        <v>129135.55000000002</v>
      </c>
      <c r="C18" s="15">
        <f t="shared" si="7"/>
        <v>0</v>
      </c>
      <c r="D18" s="15">
        <f t="shared" si="7"/>
        <v>204.88</v>
      </c>
      <c r="E18" s="15">
        <f>SUM(E19:E26)</f>
        <v>458325.23</v>
      </c>
      <c r="F18" s="15">
        <v>791272.6399999999</v>
      </c>
      <c r="G18" s="362">
        <f>SUM(G19:G26)</f>
        <v>268593.43000000005</v>
      </c>
      <c r="H18" s="362">
        <f>SUM(H19:H26)</f>
        <v>3600.09</v>
      </c>
      <c r="I18" s="362">
        <v>310.42</v>
      </c>
      <c r="J18" s="15">
        <f>SUM(J19:J26)</f>
        <v>0</v>
      </c>
      <c r="K18" s="15">
        <f>SUM(K19:K26)</f>
        <v>0</v>
      </c>
      <c r="L18" s="15">
        <f>SUM(L19:L26)</f>
        <v>372306.27</v>
      </c>
      <c r="M18" s="15">
        <f>SUM(M19:M26)</f>
        <v>469295.49999999994</v>
      </c>
      <c r="N18" s="78">
        <f t="shared" ref="N18:W18" si="8">+SUM(N19:N26)</f>
        <v>37571.67</v>
      </c>
      <c r="O18" s="15">
        <f t="shared" si="8"/>
        <v>0</v>
      </c>
      <c r="P18" s="15">
        <f t="shared" si="8"/>
        <v>0</v>
      </c>
      <c r="Q18" s="15">
        <f t="shared" si="8"/>
        <v>62678.54</v>
      </c>
      <c r="R18" s="15">
        <f t="shared" si="8"/>
        <v>491012.16</v>
      </c>
      <c r="S18" s="15">
        <f t="shared" si="8"/>
        <v>228621.14</v>
      </c>
      <c r="T18" s="15">
        <f t="shared" si="8"/>
        <v>594.5</v>
      </c>
      <c r="U18" s="15">
        <f t="shared" si="8"/>
        <v>39.67</v>
      </c>
      <c r="V18" s="15">
        <f t="shared" si="8"/>
        <v>0</v>
      </c>
      <c r="W18" s="15">
        <f t="shared" si="8"/>
        <v>199.03</v>
      </c>
      <c r="X18" s="15">
        <f t="shared" ref="X18:AD18" si="9">+SUM(X19:X26)</f>
        <v>126883.9</v>
      </c>
      <c r="Y18" s="15">
        <f t="shared" si="9"/>
        <v>137616.06999999998</v>
      </c>
      <c r="Z18" s="153">
        <f t="shared" si="9"/>
        <v>0</v>
      </c>
      <c r="AA18" s="15">
        <f t="shared" si="9"/>
        <v>0</v>
      </c>
      <c r="AB18" s="15">
        <f t="shared" si="9"/>
        <v>0</v>
      </c>
      <c r="AC18" s="15">
        <f t="shared" si="9"/>
        <v>0</v>
      </c>
      <c r="AD18" s="15">
        <f t="shared" si="9"/>
        <v>171396.46999999997</v>
      </c>
      <c r="AE18" s="15">
        <v>512725.75999999995</v>
      </c>
      <c r="AF18" s="15">
        <v>124581.16</v>
      </c>
      <c r="AG18" s="15">
        <v>0</v>
      </c>
      <c r="AH18" s="15">
        <v>0</v>
      </c>
      <c r="AI18" s="573" t="str">
        <f t="shared" si="6"/>
        <v>-</v>
      </c>
    </row>
    <row r="19" spans="1:37" x14ac:dyDescent="0.25">
      <c r="A19" s="59" t="s">
        <v>65</v>
      </c>
      <c r="B19" s="40">
        <v>56737.61</v>
      </c>
      <c r="C19" s="40">
        <v>0</v>
      </c>
      <c r="D19" s="40">
        <v>0</v>
      </c>
      <c r="E19" s="40">
        <v>80383.039999999994</v>
      </c>
      <c r="F19" s="40">
        <v>126626.19</v>
      </c>
      <c r="G19" s="293">
        <v>8457.27</v>
      </c>
      <c r="H19" s="40">
        <v>0</v>
      </c>
      <c r="I19" s="40">
        <v>0</v>
      </c>
      <c r="J19" s="40">
        <v>0</v>
      </c>
      <c r="K19" s="40">
        <v>0</v>
      </c>
      <c r="L19" s="40">
        <v>59946.27</v>
      </c>
      <c r="M19" s="40">
        <v>71550.11</v>
      </c>
      <c r="N19" s="47">
        <v>776.09</v>
      </c>
      <c r="O19" s="40">
        <v>0</v>
      </c>
      <c r="P19" s="40">
        <v>0</v>
      </c>
      <c r="Q19" s="40">
        <v>12973.43</v>
      </c>
      <c r="R19" s="40">
        <v>62712.160000000003</v>
      </c>
      <c r="S19" s="40">
        <v>925.62</v>
      </c>
      <c r="T19" s="40">
        <v>0</v>
      </c>
      <c r="U19" s="40">
        <v>0</v>
      </c>
      <c r="V19" s="40">
        <v>0</v>
      </c>
      <c r="W19" s="40">
        <v>0</v>
      </c>
      <c r="X19" s="40">
        <v>32237.439999999999</v>
      </c>
      <c r="Y19" s="40">
        <v>33082.300000000003</v>
      </c>
      <c r="Z19" s="168">
        <v>0</v>
      </c>
      <c r="AA19" s="40">
        <v>0</v>
      </c>
      <c r="AB19" s="40">
        <v>0</v>
      </c>
      <c r="AC19" s="40">
        <v>0</v>
      </c>
      <c r="AD19" s="40">
        <v>16706.32</v>
      </c>
      <c r="AE19" s="40">
        <v>41932.43</v>
      </c>
      <c r="AF19" s="40">
        <v>7795.65</v>
      </c>
      <c r="AG19" s="40" t="s">
        <v>28</v>
      </c>
      <c r="AH19" s="40" t="s">
        <v>28</v>
      </c>
      <c r="AI19" s="574" t="str">
        <f t="shared" si="6"/>
        <v>-</v>
      </c>
    </row>
    <row r="20" spans="1:37" x14ac:dyDescent="0.25">
      <c r="A20" s="59" t="s">
        <v>89</v>
      </c>
      <c r="B20" s="40">
        <v>31111.18</v>
      </c>
      <c r="C20" s="40">
        <v>0</v>
      </c>
      <c r="D20" s="40">
        <v>0</v>
      </c>
      <c r="E20" s="40">
        <v>56988.61</v>
      </c>
      <c r="F20" s="40">
        <v>99938.93</v>
      </c>
      <c r="G20" s="293">
        <v>9453.2999999999993</v>
      </c>
      <c r="H20" s="40">
        <v>0</v>
      </c>
      <c r="I20" s="40">
        <v>0</v>
      </c>
      <c r="J20" s="40">
        <v>0</v>
      </c>
      <c r="K20" s="40">
        <v>0</v>
      </c>
      <c r="L20" s="40">
        <v>40569.17</v>
      </c>
      <c r="M20" s="40">
        <v>61698.48</v>
      </c>
      <c r="N20" s="47">
        <v>1013.27</v>
      </c>
      <c r="O20" s="40">
        <v>0</v>
      </c>
      <c r="P20" s="40">
        <v>0</v>
      </c>
      <c r="Q20" s="40">
        <v>9075.08</v>
      </c>
      <c r="R20" s="40">
        <v>50646.6</v>
      </c>
      <c r="S20" s="40">
        <v>0</v>
      </c>
      <c r="T20" s="40">
        <v>217.84</v>
      </c>
      <c r="U20" s="40">
        <v>0</v>
      </c>
      <c r="V20" s="40">
        <v>0</v>
      </c>
      <c r="W20" s="40">
        <v>0</v>
      </c>
      <c r="X20" s="40">
        <v>26331.21</v>
      </c>
      <c r="Y20" s="40">
        <v>27473.439999999999</v>
      </c>
      <c r="Z20" s="168">
        <v>0</v>
      </c>
      <c r="AA20" s="40">
        <v>0</v>
      </c>
      <c r="AB20" s="40">
        <v>0</v>
      </c>
      <c r="AC20" s="40">
        <v>0</v>
      </c>
      <c r="AD20" s="40">
        <v>15285.46</v>
      </c>
      <c r="AE20" s="40">
        <v>83491.28</v>
      </c>
      <c r="AF20" s="40">
        <v>27115.38</v>
      </c>
      <c r="AG20" s="40" t="s">
        <v>28</v>
      </c>
      <c r="AH20" s="40" t="s">
        <v>28</v>
      </c>
      <c r="AI20" s="574" t="str">
        <f t="shared" si="6"/>
        <v>-</v>
      </c>
    </row>
    <row r="21" spans="1:37" x14ac:dyDescent="0.25">
      <c r="A21" s="59" t="s">
        <v>79</v>
      </c>
      <c r="B21" s="40">
        <v>18477.689999999999</v>
      </c>
      <c r="C21" s="40">
        <v>0</v>
      </c>
      <c r="D21" s="40">
        <v>0</v>
      </c>
      <c r="E21" s="40">
        <v>33305.96</v>
      </c>
      <c r="F21" s="40">
        <v>64103.4</v>
      </c>
      <c r="G21" s="293">
        <v>25860.15</v>
      </c>
      <c r="H21" s="40">
        <v>0</v>
      </c>
      <c r="I21" s="40">
        <v>0</v>
      </c>
      <c r="J21" s="40">
        <v>0</v>
      </c>
      <c r="K21" s="40">
        <v>0</v>
      </c>
      <c r="L21" s="40">
        <v>28017.91</v>
      </c>
      <c r="M21" s="40">
        <v>41869.96</v>
      </c>
      <c r="N21" s="47">
        <v>1000.87</v>
      </c>
      <c r="O21" s="40">
        <v>0</v>
      </c>
      <c r="P21" s="40">
        <v>0</v>
      </c>
      <c r="Q21" s="40">
        <v>3372.36</v>
      </c>
      <c r="R21" s="40">
        <v>28629.68</v>
      </c>
      <c r="S21" s="40">
        <v>850.08</v>
      </c>
      <c r="T21" s="40">
        <v>0</v>
      </c>
      <c r="U21" s="40">
        <v>0</v>
      </c>
      <c r="V21" s="40">
        <v>0</v>
      </c>
      <c r="W21" s="40">
        <v>0</v>
      </c>
      <c r="X21" s="40">
        <v>13086</v>
      </c>
      <c r="Y21" s="40">
        <v>16072.72</v>
      </c>
      <c r="Z21" s="168">
        <v>0</v>
      </c>
      <c r="AA21" s="40">
        <v>0</v>
      </c>
      <c r="AB21" s="40">
        <v>0</v>
      </c>
      <c r="AC21" s="40">
        <v>0</v>
      </c>
      <c r="AD21" s="40">
        <v>18927.18</v>
      </c>
      <c r="AE21" s="40">
        <v>47047.35</v>
      </c>
      <c r="AF21" s="40">
        <v>20886.14</v>
      </c>
      <c r="AG21" s="40" t="s">
        <v>28</v>
      </c>
      <c r="AH21" s="40" t="s">
        <v>28</v>
      </c>
      <c r="AI21" s="574" t="str">
        <f t="shared" si="6"/>
        <v>-</v>
      </c>
    </row>
    <row r="22" spans="1:37" x14ac:dyDescent="0.25">
      <c r="A22" s="59" t="s">
        <v>66</v>
      </c>
      <c r="B22" s="40">
        <v>0</v>
      </c>
      <c r="C22" s="40">
        <v>0</v>
      </c>
      <c r="D22" s="40">
        <v>0</v>
      </c>
      <c r="E22" s="40">
        <v>0</v>
      </c>
      <c r="F22" s="40">
        <v>0</v>
      </c>
      <c r="G22" s="40">
        <v>0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7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40">
        <v>0</v>
      </c>
      <c r="U22" s="40">
        <v>0</v>
      </c>
      <c r="V22" s="40">
        <v>0</v>
      </c>
      <c r="W22" s="40">
        <v>0</v>
      </c>
      <c r="X22" s="40">
        <v>0</v>
      </c>
      <c r="Y22" s="40">
        <v>0</v>
      </c>
      <c r="Z22" s="168">
        <v>0</v>
      </c>
      <c r="AA22" s="40">
        <v>0</v>
      </c>
      <c r="AB22" s="40">
        <v>0</v>
      </c>
      <c r="AC22" s="40">
        <v>0</v>
      </c>
      <c r="AD22" s="40">
        <v>0</v>
      </c>
      <c r="AE22" s="40"/>
      <c r="AF22" s="40" t="s">
        <v>28</v>
      </c>
      <c r="AG22" s="40" t="s">
        <v>28</v>
      </c>
      <c r="AH22" s="40" t="s">
        <v>28</v>
      </c>
      <c r="AI22" s="574" t="str">
        <f t="shared" si="6"/>
        <v>-</v>
      </c>
    </row>
    <row r="23" spans="1:37" x14ac:dyDescent="0.25">
      <c r="A23" s="59" t="s">
        <v>67</v>
      </c>
      <c r="B23" s="40">
        <v>19097.22</v>
      </c>
      <c r="C23" s="40">
        <v>0</v>
      </c>
      <c r="D23" s="40">
        <v>0</v>
      </c>
      <c r="E23" s="40">
        <v>74849.84</v>
      </c>
      <c r="F23" s="40">
        <v>167835.33</v>
      </c>
      <c r="G23" s="293">
        <v>45393.73</v>
      </c>
      <c r="H23" s="40">
        <v>0</v>
      </c>
      <c r="I23" s="40">
        <v>0</v>
      </c>
      <c r="J23" s="40">
        <v>0</v>
      </c>
      <c r="K23" s="40">
        <v>0</v>
      </c>
      <c r="L23" s="40">
        <v>42193.57</v>
      </c>
      <c r="M23" s="40">
        <v>83774.17</v>
      </c>
      <c r="N23" s="47">
        <v>2680.85</v>
      </c>
      <c r="O23" s="40">
        <v>0</v>
      </c>
      <c r="P23" s="40">
        <v>0</v>
      </c>
      <c r="Q23" s="40">
        <v>9303.5400000000009</v>
      </c>
      <c r="R23" s="40">
        <v>70210.649999999994</v>
      </c>
      <c r="S23" s="40">
        <v>10505.52</v>
      </c>
      <c r="T23" s="40">
        <v>0</v>
      </c>
      <c r="U23" s="40">
        <v>0</v>
      </c>
      <c r="V23" s="40">
        <v>0</v>
      </c>
      <c r="W23" s="40">
        <v>0</v>
      </c>
      <c r="X23" s="40">
        <v>14908.86</v>
      </c>
      <c r="Y23" s="40">
        <v>33342.35</v>
      </c>
      <c r="Z23" s="168">
        <v>0</v>
      </c>
      <c r="AA23" s="40">
        <v>0</v>
      </c>
      <c r="AB23" s="40">
        <v>0</v>
      </c>
      <c r="AC23" s="40">
        <v>0</v>
      </c>
      <c r="AD23" s="40">
        <v>8815.9500000000007</v>
      </c>
      <c r="AE23" s="40">
        <v>76857.53</v>
      </c>
      <c r="AF23" s="40">
        <v>27010.46</v>
      </c>
      <c r="AG23" s="40" t="s">
        <v>28</v>
      </c>
      <c r="AH23" s="40" t="s">
        <v>28</v>
      </c>
      <c r="AI23" s="574" t="str">
        <f t="shared" si="6"/>
        <v>-</v>
      </c>
    </row>
    <row r="24" spans="1:37" x14ac:dyDescent="0.25">
      <c r="A24" s="59" t="s">
        <v>68</v>
      </c>
      <c r="B24" s="40">
        <v>3711.85</v>
      </c>
      <c r="C24" s="40">
        <v>0</v>
      </c>
      <c r="D24" s="40">
        <v>204.88</v>
      </c>
      <c r="E24" s="40">
        <v>94139.22</v>
      </c>
      <c r="F24" s="40">
        <v>183639.79</v>
      </c>
      <c r="G24" s="293">
        <v>48575.41</v>
      </c>
      <c r="H24" s="40">
        <v>3600.09</v>
      </c>
      <c r="I24" s="40">
        <v>0</v>
      </c>
      <c r="J24" s="40">
        <v>0</v>
      </c>
      <c r="K24" s="40">
        <v>0</v>
      </c>
      <c r="L24" s="40">
        <v>35018.699999999997</v>
      </c>
      <c r="M24" s="40">
        <v>115680.23</v>
      </c>
      <c r="N24" s="47">
        <v>19452.52</v>
      </c>
      <c r="O24" s="40">
        <v>0</v>
      </c>
      <c r="P24" s="40">
        <v>0</v>
      </c>
      <c r="Q24" s="40">
        <v>9527.27</v>
      </c>
      <c r="R24" s="40">
        <v>124646.2</v>
      </c>
      <c r="S24" s="40">
        <v>34938.160000000003</v>
      </c>
      <c r="T24" s="40">
        <v>376.66</v>
      </c>
      <c r="U24" s="40">
        <v>39.67</v>
      </c>
      <c r="V24" s="40">
        <v>0</v>
      </c>
      <c r="W24" s="40">
        <v>199.03</v>
      </c>
      <c r="X24" s="40">
        <v>24687.53</v>
      </c>
      <c r="Y24" s="40">
        <v>24413.21</v>
      </c>
      <c r="Z24" s="168">
        <v>0</v>
      </c>
      <c r="AA24" s="40">
        <v>0</v>
      </c>
      <c r="AB24" s="40">
        <v>0</v>
      </c>
      <c r="AC24" s="40">
        <v>0</v>
      </c>
      <c r="AD24" s="40">
        <v>72269.62</v>
      </c>
      <c r="AE24" s="40">
        <v>189643.38</v>
      </c>
      <c r="AF24" s="40">
        <v>37271.78</v>
      </c>
      <c r="AG24" s="40" t="s">
        <v>28</v>
      </c>
      <c r="AH24" s="40" t="s">
        <v>28</v>
      </c>
      <c r="AI24" s="574" t="str">
        <f t="shared" si="6"/>
        <v>-</v>
      </c>
    </row>
    <row r="25" spans="1:37" x14ac:dyDescent="0.25">
      <c r="A25" s="59" t="s">
        <v>81</v>
      </c>
      <c r="B25" s="40">
        <v>0</v>
      </c>
      <c r="C25" s="40">
        <v>0</v>
      </c>
      <c r="D25" s="40">
        <v>0</v>
      </c>
      <c r="E25" s="40">
        <v>50863.37</v>
      </c>
      <c r="F25" s="40">
        <v>65412.57</v>
      </c>
      <c r="G25" s="293">
        <v>64478.98</v>
      </c>
      <c r="H25" s="40">
        <v>0</v>
      </c>
      <c r="I25" s="40">
        <v>0</v>
      </c>
      <c r="J25" s="40">
        <v>0</v>
      </c>
      <c r="K25" s="40">
        <v>0</v>
      </c>
      <c r="L25" s="40">
        <v>66378.710000000006</v>
      </c>
      <c r="M25" s="40">
        <v>27855.55</v>
      </c>
      <c r="N25" s="47">
        <v>1740.28</v>
      </c>
      <c r="O25" s="40">
        <v>0</v>
      </c>
      <c r="P25" s="40">
        <v>0</v>
      </c>
      <c r="Q25" s="40">
        <v>4302.4799999999996</v>
      </c>
      <c r="R25" s="40">
        <v>55461.38</v>
      </c>
      <c r="S25" s="40">
        <v>53059.53</v>
      </c>
      <c r="T25" s="40">
        <v>0</v>
      </c>
      <c r="U25" s="40">
        <v>0</v>
      </c>
      <c r="V25" s="40">
        <v>0</v>
      </c>
      <c r="W25" s="40">
        <v>0</v>
      </c>
      <c r="X25" s="40">
        <v>7582.33</v>
      </c>
      <c r="Y25" s="40">
        <v>1468.28</v>
      </c>
      <c r="Z25" s="168">
        <v>0</v>
      </c>
      <c r="AA25" s="40">
        <v>0</v>
      </c>
      <c r="AB25" s="40">
        <v>0</v>
      </c>
      <c r="AC25" s="40">
        <v>0</v>
      </c>
      <c r="AD25" s="40">
        <v>35425.89</v>
      </c>
      <c r="AE25" s="40">
        <v>48262.34</v>
      </c>
      <c r="AF25" s="40">
        <v>4415.82</v>
      </c>
      <c r="AG25" s="40" t="s">
        <v>28</v>
      </c>
      <c r="AH25" s="40" t="s">
        <v>28</v>
      </c>
      <c r="AI25" s="574" t="str">
        <f t="shared" si="6"/>
        <v>-</v>
      </c>
    </row>
    <row r="26" spans="1:37" x14ac:dyDescent="0.25">
      <c r="A26" s="59" t="s">
        <v>69</v>
      </c>
      <c r="B26" s="40">
        <v>0</v>
      </c>
      <c r="C26" s="40">
        <v>0</v>
      </c>
      <c r="D26" s="40">
        <v>0</v>
      </c>
      <c r="E26" s="40">
        <v>67795.19</v>
      </c>
      <c r="F26" s="40">
        <v>83716.429999999993</v>
      </c>
      <c r="G26" s="293">
        <v>66374.59</v>
      </c>
      <c r="H26" s="40">
        <v>0</v>
      </c>
      <c r="I26" s="40">
        <v>310.42</v>
      </c>
      <c r="J26" s="40">
        <v>0</v>
      </c>
      <c r="K26" s="40">
        <v>0</v>
      </c>
      <c r="L26" s="40">
        <v>100181.94</v>
      </c>
      <c r="M26" s="40">
        <v>66867</v>
      </c>
      <c r="N26" s="47">
        <v>10907.79</v>
      </c>
      <c r="O26" s="40">
        <v>0</v>
      </c>
      <c r="P26" s="40">
        <v>0</v>
      </c>
      <c r="Q26" s="40">
        <v>14124.38</v>
      </c>
      <c r="R26" s="40">
        <v>98705.49</v>
      </c>
      <c r="S26" s="40">
        <v>128342.23</v>
      </c>
      <c r="T26" s="40">
        <v>0</v>
      </c>
      <c r="U26" s="40">
        <v>0</v>
      </c>
      <c r="V26" s="40">
        <v>0</v>
      </c>
      <c r="W26" s="40">
        <v>0</v>
      </c>
      <c r="X26" s="40">
        <v>8050.53</v>
      </c>
      <c r="Y26" s="40">
        <v>1763.77</v>
      </c>
      <c r="Z26" s="168">
        <v>0</v>
      </c>
      <c r="AA26" s="40">
        <v>0</v>
      </c>
      <c r="AB26" s="40">
        <v>0</v>
      </c>
      <c r="AC26" s="40">
        <v>0</v>
      </c>
      <c r="AD26" s="40">
        <v>3966.05</v>
      </c>
      <c r="AE26" s="40">
        <v>25491.45</v>
      </c>
      <c r="AF26" s="40">
        <v>85.93</v>
      </c>
      <c r="AG26" s="40" t="s">
        <v>28</v>
      </c>
      <c r="AH26" s="40" t="s">
        <v>28</v>
      </c>
      <c r="AI26" s="574" t="str">
        <f t="shared" si="6"/>
        <v>-</v>
      </c>
    </row>
    <row r="27" spans="1:37" x14ac:dyDescent="0.25">
      <c r="A27" s="431" t="s">
        <v>90</v>
      </c>
      <c r="B27" s="432">
        <f>+B9+B18</f>
        <v>681420.4800000001</v>
      </c>
      <c r="C27" s="432">
        <f>+C9+C18</f>
        <v>0</v>
      </c>
      <c r="D27" s="432">
        <f>+D9+D18</f>
        <v>2154.86</v>
      </c>
      <c r="E27" s="432">
        <f>+E9+E18</f>
        <v>1089434.3900000001</v>
      </c>
      <c r="F27" s="432">
        <v>1640618.0699999998</v>
      </c>
      <c r="G27" s="433">
        <f>+G9+G18</f>
        <v>510307.97000000003</v>
      </c>
      <c r="H27" s="433">
        <f>+H9+H18</f>
        <v>3600.09</v>
      </c>
      <c r="I27" s="362">
        <v>310.42</v>
      </c>
      <c r="J27" s="15">
        <f>+J9+J18</f>
        <v>0</v>
      </c>
      <c r="K27" s="15">
        <f>+K9+K18</f>
        <v>0</v>
      </c>
      <c r="L27" s="15">
        <f>+L9+L18</f>
        <v>857903.41</v>
      </c>
      <c r="M27" s="15">
        <f>+M9+M18</f>
        <v>1033596.4099999999</v>
      </c>
      <c r="N27" s="78">
        <f t="shared" ref="N27:W27" si="10">+SUM(N18,N9)</f>
        <v>169051.3</v>
      </c>
      <c r="O27" s="15">
        <f t="shared" si="10"/>
        <v>0</v>
      </c>
      <c r="P27" s="15">
        <f t="shared" si="10"/>
        <v>0</v>
      </c>
      <c r="Q27" s="15">
        <f t="shared" si="10"/>
        <v>110964.87</v>
      </c>
      <c r="R27" s="15">
        <f t="shared" si="10"/>
        <v>1049268.44</v>
      </c>
      <c r="S27" s="15">
        <f t="shared" si="10"/>
        <v>640843.07000000007</v>
      </c>
      <c r="T27" s="15">
        <f t="shared" si="10"/>
        <v>200052.64</v>
      </c>
      <c r="U27" s="15">
        <f t="shared" si="10"/>
        <v>658.88</v>
      </c>
      <c r="V27" s="15">
        <f t="shared" si="10"/>
        <v>69.98</v>
      </c>
      <c r="W27" s="15">
        <f t="shared" si="10"/>
        <v>199.03</v>
      </c>
      <c r="X27" s="15">
        <f t="shared" ref="X27:AD27" si="11">+SUM(X18,X9)</f>
        <v>701837.33</v>
      </c>
      <c r="Y27" s="15">
        <f t="shared" si="11"/>
        <v>297569.43999999994</v>
      </c>
      <c r="Z27" s="153">
        <f t="shared" si="11"/>
        <v>5220.5</v>
      </c>
      <c r="AA27" s="15">
        <f t="shared" si="11"/>
        <v>0</v>
      </c>
      <c r="AB27" s="15">
        <f t="shared" si="11"/>
        <v>0</v>
      </c>
      <c r="AC27" s="15">
        <f t="shared" si="11"/>
        <v>0</v>
      </c>
      <c r="AD27" s="15">
        <f t="shared" si="11"/>
        <v>553014.62999999989</v>
      </c>
      <c r="AE27" s="15">
        <v>1330696.45</v>
      </c>
      <c r="AF27" s="15">
        <v>489815.9</v>
      </c>
      <c r="AG27" s="15">
        <v>262.56</v>
      </c>
      <c r="AH27" s="15">
        <v>0</v>
      </c>
      <c r="AI27" s="575">
        <f t="shared" si="6"/>
        <v>-100</v>
      </c>
    </row>
    <row r="28" spans="1:37" x14ac:dyDescent="0.25">
      <c r="A28" s="60" t="s">
        <v>82</v>
      </c>
      <c r="B28" s="40">
        <v>898.08</v>
      </c>
      <c r="C28" s="40">
        <v>5236.99</v>
      </c>
      <c r="D28" s="40">
        <v>0</v>
      </c>
      <c r="E28" s="40">
        <v>0</v>
      </c>
      <c r="F28" s="40">
        <v>0</v>
      </c>
      <c r="G28" s="293">
        <v>2225.81</v>
      </c>
      <c r="H28" s="293">
        <v>1123.98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7">
        <v>33214.03</v>
      </c>
      <c r="O28" s="434">
        <v>4301.97</v>
      </c>
      <c r="P28" s="40">
        <v>0</v>
      </c>
      <c r="Q28" s="40">
        <v>0</v>
      </c>
      <c r="R28" s="40">
        <v>0</v>
      </c>
      <c r="S28" s="40">
        <v>5742.27</v>
      </c>
      <c r="T28" s="40">
        <v>0</v>
      </c>
      <c r="U28" s="40">
        <v>340.47</v>
      </c>
      <c r="V28" s="40">
        <v>0</v>
      </c>
      <c r="W28" s="40">
        <v>109.97</v>
      </c>
      <c r="X28" s="40">
        <v>0</v>
      </c>
      <c r="Y28" s="40">
        <v>0</v>
      </c>
      <c r="Z28" s="168">
        <v>0</v>
      </c>
      <c r="AA28" s="40">
        <v>0</v>
      </c>
      <c r="AB28" s="40">
        <v>0</v>
      </c>
      <c r="AC28" s="40">
        <v>0</v>
      </c>
      <c r="AD28" s="40">
        <v>0</v>
      </c>
      <c r="AE28" s="40" t="s">
        <v>28</v>
      </c>
      <c r="AF28" s="40" t="s">
        <v>28</v>
      </c>
      <c r="AG28" s="40" t="s">
        <v>28</v>
      </c>
      <c r="AH28" s="40" t="s">
        <v>28</v>
      </c>
      <c r="AI28" s="574" t="str">
        <f t="shared" ref="AI28:AI34" si="12">+IFERROR((AH28/V28-1)*100,"-")</f>
        <v>-</v>
      </c>
    </row>
    <row r="29" spans="1:37" x14ac:dyDescent="0.25">
      <c r="A29" s="60" t="s">
        <v>91</v>
      </c>
      <c r="B29" s="40">
        <v>410.05</v>
      </c>
      <c r="C29" s="40">
        <v>12688.41</v>
      </c>
      <c r="D29" s="40">
        <v>40.380000000000003</v>
      </c>
      <c r="E29" s="40">
        <v>0</v>
      </c>
      <c r="F29" s="40">
        <v>0</v>
      </c>
      <c r="G29" s="293">
        <v>1263.1099999999999</v>
      </c>
      <c r="H29" s="293">
        <v>11721.71</v>
      </c>
      <c r="I29" s="293">
        <v>165.4</v>
      </c>
      <c r="J29" s="40">
        <v>0</v>
      </c>
      <c r="K29" s="40">
        <v>9.7100000000000009</v>
      </c>
      <c r="L29" s="40">
        <v>0</v>
      </c>
      <c r="M29" s="40">
        <v>0</v>
      </c>
      <c r="N29" s="47">
        <v>26009.54</v>
      </c>
      <c r="O29" s="434">
        <v>4260.57</v>
      </c>
      <c r="P29" s="40">
        <v>0</v>
      </c>
      <c r="Q29" s="40">
        <v>0</v>
      </c>
      <c r="R29" s="40">
        <v>0</v>
      </c>
      <c r="S29" s="40">
        <v>1155.56</v>
      </c>
      <c r="T29" s="40">
        <v>0</v>
      </c>
      <c r="U29" s="40">
        <v>88.18</v>
      </c>
      <c r="V29" s="40">
        <v>0</v>
      </c>
      <c r="W29" s="40">
        <v>0</v>
      </c>
      <c r="X29" s="40">
        <v>0</v>
      </c>
      <c r="Y29" s="40">
        <v>0</v>
      </c>
      <c r="Z29" s="168">
        <v>0</v>
      </c>
      <c r="AA29" s="40">
        <v>0</v>
      </c>
      <c r="AB29" s="40">
        <v>0</v>
      </c>
      <c r="AC29" s="40">
        <v>0</v>
      </c>
      <c r="AD29" s="40">
        <v>0</v>
      </c>
      <c r="AE29" s="40" t="s">
        <v>28</v>
      </c>
      <c r="AF29" s="40" t="s">
        <v>28</v>
      </c>
      <c r="AG29" s="40" t="s">
        <v>28</v>
      </c>
      <c r="AH29" s="40" t="s">
        <v>28</v>
      </c>
      <c r="AI29" s="574" t="str">
        <f t="shared" si="12"/>
        <v>-</v>
      </c>
    </row>
    <row r="30" spans="1:37" x14ac:dyDescent="0.25">
      <c r="A30" s="60" t="s">
        <v>83</v>
      </c>
      <c r="B30" s="40">
        <v>1519.27</v>
      </c>
      <c r="C30" s="344">
        <v>6168.56</v>
      </c>
      <c r="D30" s="346">
        <v>2647.67</v>
      </c>
      <c r="E30" s="346">
        <v>0</v>
      </c>
      <c r="F30" s="271">
        <v>0</v>
      </c>
      <c r="G30" s="369">
        <v>18839.38</v>
      </c>
      <c r="H30" s="369">
        <v>13059.15</v>
      </c>
      <c r="I30" s="369">
        <v>115.64</v>
      </c>
      <c r="J30" s="40">
        <v>0</v>
      </c>
      <c r="K30" s="40">
        <v>0</v>
      </c>
      <c r="L30" s="40">
        <v>0</v>
      </c>
      <c r="M30" s="40">
        <v>0</v>
      </c>
      <c r="N30" s="47">
        <v>27795.15</v>
      </c>
      <c r="O30" s="434">
        <v>8884.2800000000007</v>
      </c>
      <c r="P30" s="40">
        <v>0</v>
      </c>
      <c r="Q30" s="40">
        <v>0</v>
      </c>
      <c r="R30" s="40">
        <v>0</v>
      </c>
      <c r="S30" s="40">
        <v>5706.3</v>
      </c>
      <c r="T30" s="40">
        <v>0</v>
      </c>
      <c r="U30" s="40">
        <v>0</v>
      </c>
      <c r="V30" s="40">
        <v>0</v>
      </c>
      <c r="W30" s="40">
        <v>1793.32</v>
      </c>
      <c r="X30" s="40">
        <v>0</v>
      </c>
      <c r="Y30" s="40">
        <v>0</v>
      </c>
      <c r="Z30" s="168">
        <v>0</v>
      </c>
      <c r="AA30" s="40">
        <v>0</v>
      </c>
      <c r="AB30" s="40">
        <v>0</v>
      </c>
      <c r="AC30" s="40">
        <v>0</v>
      </c>
      <c r="AD30" s="40">
        <v>0</v>
      </c>
      <c r="AE30" s="40" t="s">
        <v>28</v>
      </c>
      <c r="AF30" s="40" t="s">
        <v>28</v>
      </c>
      <c r="AG30" s="40" t="s">
        <v>28</v>
      </c>
      <c r="AH30" s="40" t="s">
        <v>28</v>
      </c>
      <c r="AI30" s="574" t="str">
        <f t="shared" si="12"/>
        <v>-</v>
      </c>
    </row>
    <row r="31" spans="1:37" x14ac:dyDescent="0.25">
      <c r="A31" s="60" t="s">
        <v>92</v>
      </c>
      <c r="B31" s="40">
        <v>0</v>
      </c>
      <c r="C31" s="345">
        <v>5352.35</v>
      </c>
      <c r="D31" s="346">
        <v>0</v>
      </c>
      <c r="E31" s="346">
        <v>0</v>
      </c>
      <c r="F31" s="271">
        <v>0</v>
      </c>
      <c r="G31" s="369">
        <v>10471.77</v>
      </c>
      <c r="H31" s="369">
        <v>7886.22</v>
      </c>
      <c r="I31" s="369">
        <v>36.22</v>
      </c>
      <c r="J31" s="40">
        <v>0</v>
      </c>
      <c r="K31" s="40">
        <v>0</v>
      </c>
      <c r="L31" s="40">
        <v>0</v>
      </c>
      <c r="M31" s="40">
        <v>0</v>
      </c>
      <c r="N31" s="47">
        <v>26195.02</v>
      </c>
      <c r="O31" s="434">
        <v>7128.22</v>
      </c>
      <c r="P31" s="40">
        <v>0</v>
      </c>
      <c r="Q31" s="40">
        <v>0</v>
      </c>
      <c r="R31" s="40">
        <v>0</v>
      </c>
      <c r="S31" s="40">
        <v>4117.42</v>
      </c>
      <c r="T31" s="40">
        <v>0</v>
      </c>
      <c r="U31" s="40">
        <v>0</v>
      </c>
      <c r="V31" s="40">
        <v>0</v>
      </c>
      <c r="W31" s="40">
        <v>0</v>
      </c>
      <c r="X31" s="40">
        <v>0</v>
      </c>
      <c r="Y31" s="40">
        <v>0</v>
      </c>
      <c r="Z31" s="168">
        <v>0</v>
      </c>
      <c r="AA31" s="40">
        <v>0</v>
      </c>
      <c r="AB31" s="40">
        <v>0</v>
      </c>
      <c r="AC31" s="40">
        <v>0</v>
      </c>
      <c r="AD31" s="40">
        <v>0</v>
      </c>
      <c r="AE31" s="40" t="s">
        <v>28</v>
      </c>
      <c r="AF31" s="40" t="s">
        <v>28</v>
      </c>
      <c r="AG31" s="40" t="s">
        <v>28</v>
      </c>
      <c r="AH31" s="40" t="s">
        <v>28</v>
      </c>
      <c r="AI31" s="574" t="str">
        <f t="shared" si="12"/>
        <v>-</v>
      </c>
    </row>
    <row r="32" spans="1:37" s="308" customFormat="1" x14ac:dyDescent="0.25">
      <c r="A32" s="386" t="s">
        <v>227</v>
      </c>
      <c r="B32" s="389">
        <v>832.2</v>
      </c>
      <c r="C32" s="389">
        <v>19606.09</v>
      </c>
      <c r="D32" s="389">
        <v>9053.84</v>
      </c>
      <c r="E32" s="389">
        <v>1987.7</v>
      </c>
      <c r="F32" s="390">
        <v>3367.38</v>
      </c>
      <c r="G32" s="391">
        <v>19599.849999999999</v>
      </c>
      <c r="H32" s="391">
        <v>14308.53</v>
      </c>
      <c r="I32" s="391">
        <v>755.32</v>
      </c>
      <c r="J32" s="304">
        <v>0</v>
      </c>
      <c r="K32" s="304">
        <v>5510.39</v>
      </c>
      <c r="L32" s="304">
        <v>9009.85</v>
      </c>
      <c r="M32" s="304">
        <v>0</v>
      </c>
      <c r="N32" s="387">
        <v>19580.36</v>
      </c>
      <c r="O32" s="434">
        <v>8329.67</v>
      </c>
      <c r="P32" s="40">
        <v>0</v>
      </c>
      <c r="Q32" s="40">
        <v>0</v>
      </c>
      <c r="R32" s="40">
        <v>0</v>
      </c>
      <c r="S32" s="40">
        <v>15689.74</v>
      </c>
      <c r="T32" s="40">
        <v>0</v>
      </c>
      <c r="U32" s="40">
        <v>2419.9899999999998</v>
      </c>
      <c r="V32" s="40">
        <v>0</v>
      </c>
      <c r="W32" s="40">
        <v>0</v>
      </c>
      <c r="X32" s="40">
        <v>0</v>
      </c>
      <c r="Y32" s="40">
        <v>0</v>
      </c>
      <c r="Z32" s="168">
        <v>0</v>
      </c>
      <c r="AA32" s="40">
        <v>0</v>
      </c>
      <c r="AB32" s="40">
        <v>0</v>
      </c>
      <c r="AC32" s="40">
        <v>0</v>
      </c>
      <c r="AD32" s="40">
        <v>0</v>
      </c>
      <c r="AE32" s="40" t="s">
        <v>28</v>
      </c>
      <c r="AF32" s="40" t="s">
        <v>28</v>
      </c>
      <c r="AG32" s="40" t="s">
        <v>28</v>
      </c>
      <c r="AH32" s="40" t="s">
        <v>28</v>
      </c>
      <c r="AI32" s="576" t="str">
        <f t="shared" si="12"/>
        <v>-</v>
      </c>
      <c r="AJ32"/>
      <c r="AK32"/>
    </row>
    <row r="33" spans="1:35" x14ac:dyDescent="0.25">
      <c r="A33" s="60" t="s">
        <v>70</v>
      </c>
      <c r="B33" s="346">
        <v>1252.6400000000001</v>
      </c>
      <c r="C33" s="40">
        <v>25716.82</v>
      </c>
      <c r="D33" s="40">
        <v>7422.59</v>
      </c>
      <c r="E33" s="40">
        <v>1185.68</v>
      </c>
      <c r="F33" s="40">
        <v>0</v>
      </c>
      <c r="G33" s="293">
        <v>4636.37</v>
      </c>
      <c r="H33" s="293">
        <v>8453.02</v>
      </c>
      <c r="I33" s="40">
        <v>0</v>
      </c>
      <c r="J33" s="40">
        <v>0</v>
      </c>
      <c r="K33" s="40">
        <v>0</v>
      </c>
      <c r="L33" s="40">
        <v>0</v>
      </c>
      <c r="M33" s="40">
        <v>0</v>
      </c>
      <c r="N33" s="47">
        <v>0</v>
      </c>
      <c r="O33" s="40">
        <v>0</v>
      </c>
      <c r="P33" s="40">
        <v>0</v>
      </c>
      <c r="Q33" s="40">
        <v>0</v>
      </c>
      <c r="R33" s="40">
        <v>0</v>
      </c>
      <c r="S33" s="40">
        <v>5899.19</v>
      </c>
      <c r="T33" s="40">
        <v>0</v>
      </c>
      <c r="U33" s="40">
        <v>0</v>
      </c>
      <c r="V33" s="40">
        <v>0</v>
      </c>
      <c r="W33" s="40">
        <v>0</v>
      </c>
      <c r="X33" s="40">
        <v>0</v>
      </c>
      <c r="Y33" s="40">
        <v>0</v>
      </c>
      <c r="Z33" s="168">
        <v>0</v>
      </c>
      <c r="AA33" s="40">
        <v>0</v>
      </c>
      <c r="AB33" s="40">
        <v>0</v>
      </c>
      <c r="AC33" s="40">
        <v>0</v>
      </c>
      <c r="AD33" s="40">
        <v>0</v>
      </c>
      <c r="AE33" s="40" t="s">
        <v>28</v>
      </c>
      <c r="AF33" s="40" t="s">
        <v>28</v>
      </c>
      <c r="AG33" s="40" t="s">
        <v>28</v>
      </c>
      <c r="AH33" s="40" t="s">
        <v>28</v>
      </c>
      <c r="AI33" s="574" t="str">
        <f t="shared" si="12"/>
        <v>-</v>
      </c>
    </row>
    <row r="34" spans="1:35" x14ac:dyDescent="0.25">
      <c r="A34" s="427" t="s">
        <v>93</v>
      </c>
      <c r="B34" s="428">
        <f>SUM(B28:B33)</f>
        <v>4912.2400000000007</v>
      </c>
      <c r="C34" s="428">
        <f t="shared" ref="C34" si="13">SUM(C28:C33)</f>
        <v>74769.22</v>
      </c>
      <c r="D34" s="428">
        <f>SUM(D28:D33)</f>
        <v>19164.48</v>
      </c>
      <c r="E34" s="428">
        <f>SUM(E28:E33)</f>
        <v>3173.38</v>
      </c>
      <c r="F34" s="428">
        <v>3367.38</v>
      </c>
      <c r="G34" s="429">
        <f>SUM(G28:G33)</f>
        <v>57036.290000000008</v>
      </c>
      <c r="H34" s="429">
        <f>SUM(H28:H33)</f>
        <v>56552.61</v>
      </c>
      <c r="I34" s="429">
        <v>1072.58</v>
      </c>
      <c r="J34" s="428">
        <f>SUM(J28:J33)</f>
        <v>0</v>
      </c>
      <c r="K34" s="429">
        <f>SUM(K28:K33)</f>
        <v>5520.1</v>
      </c>
      <c r="L34" s="429">
        <f>SUM(L28:L33)</f>
        <v>9009.85</v>
      </c>
      <c r="M34" s="430">
        <f>SUM(M28:M33)</f>
        <v>0</v>
      </c>
      <c r="N34" s="435">
        <f t="shared" ref="N34:X34" si="14">+SUM(N28:N33)</f>
        <v>132794.1</v>
      </c>
      <c r="O34" s="429">
        <f t="shared" si="14"/>
        <v>32904.71</v>
      </c>
      <c r="P34" s="428">
        <f t="shared" si="14"/>
        <v>0</v>
      </c>
      <c r="Q34" s="428">
        <f t="shared" si="14"/>
        <v>0</v>
      </c>
      <c r="R34" s="428">
        <f t="shared" si="14"/>
        <v>0</v>
      </c>
      <c r="S34" s="428">
        <f t="shared" si="14"/>
        <v>38310.480000000003</v>
      </c>
      <c r="T34" s="428">
        <f t="shared" si="14"/>
        <v>0</v>
      </c>
      <c r="U34" s="428">
        <f t="shared" si="14"/>
        <v>2848.64</v>
      </c>
      <c r="V34" s="428">
        <f t="shared" si="14"/>
        <v>0</v>
      </c>
      <c r="W34" s="428">
        <f t="shared" si="14"/>
        <v>1903.29</v>
      </c>
      <c r="X34" s="428">
        <f t="shared" si="14"/>
        <v>0</v>
      </c>
      <c r="Y34" s="428">
        <f t="shared" ref="Y34:AD34" si="15">+SUM(Y28:Y33)</f>
        <v>0</v>
      </c>
      <c r="Z34" s="548">
        <f t="shared" si="15"/>
        <v>0</v>
      </c>
      <c r="AA34" s="428">
        <f t="shared" si="15"/>
        <v>0</v>
      </c>
      <c r="AB34" s="428">
        <f t="shared" si="15"/>
        <v>0</v>
      </c>
      <c r="AC34" s="428">
        <f t="shared" si="15"/>
        <v>0</v>
      </c>
      <c r="AD34" s="428">
        <f t="shared" si="15"/>
        <v>0</v>
      </c>
      <c r="AE34" s="428">
        <v>0</v>
      </c>
      <c r="AF34" s="428">
        <v>0</v>
      </c>
      <c r="AG34" s="428">
        <v>0</v>
      </c>
      <c r="AH34" s="428">
        <v>0</v>
      </c>
      <c r="AI34" s="592" t="str">
        <f t="shared" si="12"/>
        <v>-</v>
      </c>
    </row>
    <row r="35" spans="1:35" s="349" customFormat="1" x14ac:dyDescent="0.25">
      <c r="A35" s="507" t="s">
        <v>272</v>
      </c>
      <c r="AG35" s="580"/>
    </row>
    <row r="36" spans="1:35" ht="14.25" customHeight="1" x14ac:dyDescent="0.25">
      <c r="A36" s="2" t="s">
        <v>23</v>
      </c>
    </row>
    <row r="37" spans="1:35" ht="18.75" x14ac:dyDescent="0.3">
      <c r="A37" s="2" t="s">
        <v>267</v>
      </c>
      <c r="B37" s="364"/>
      <c r="C37" s="364"/>
      <c r="H37" s="371"/>
      <c r="I37" s="371"/>
      <c r="J37" s="364"/>
      <c r="K37" s="371"/>
      <c r="L37" s="371"/>
      <c r="M37" s="371"/>
      <c r="N37" s="371"/>
      <c r="O37" s="371"/>
      <c r="P37" s="371"/>
      <c r="Q37" s="371"/>
      <c r="R37" s="371"/>
      <c r="S37" s="371"/>
      <c r="T37" s="371"/>
      <c r="U37" s="371"/>
      <c r="V37" s="371"/>
      <c r="W37" s="371"/>
      <c r="X37" s="371"/>
      <c r="Y37" s="371"/>
      <c r="Z37" s="371"/>
      <c r="AA37" s="371"/>
      <c r="AB37" s="371"/>
      <c r="AC37" s="371"/>
      <c r="AD37" s="371"/>
      <c r="AE37" s="371"/>
      <c r="AF37" s="371"/>
      <c r="AG37" s="371"/>
    </row>
    <row r="38" spans="1:35" x14ac:dyDescent="0.25">
      <c r="A38" s="3" t="s">
        <v>207</v>
      </c>
      <c r="B38" s="349"/>
      <c r="E38" s="234"/>
      <c r="H38" s="371"/>
      <c r="I38" s="371"/>
      <c r="J38" s="1"/>
      <c r="K38" s="371"/>
      <c r="L38" s="508"/>
      <c r="M38" s="371"/>
      <c r="N38" s="371"/>
      <c r="O38" s="371"/>
      <c r="P38" s="371"/>
      <c r="Q38" s="371"/>
      <c r="R38" s="371"/>
      <c r="S38" s="371"/>
      <c r="T38" s="371"/>
      <c r="U38" s="371"/>
      <c r="V38" s="371"/>
      <c r="W38" s="371"/>
      <c r="X38" s="508"/>
      <c r="Y38" s="371"/>
      <c r="Z38" s="371"/>
      <c r="AA38" s="371"/>
      <c r="AB38" s="371"/>
      <c r="AC38" s="371"/>
      <c r="AD38" s="371"/>
      <c r="AE38" s="371"/>
      <c r="AF38" s="371"/>
      <c r="AG38" s="371"/>
      <c r="AI38" s="380"/>
    </row>
    <row r="39" spans="1:35" ht="18.75" x14ac:dyDescent="0.3">
      <c r="A39" s="360" t="s">
        <v>232</v>
      </c>
      <c r="B39" s="363"/>
      <c r="C39" s="363"/>
      <c r="J39" s="363"/>
      <c r="N39" s="371"/>
      <c r="X39" s="233"/>
    </row>
    <row r="40" spans="1:35" x14ac:dyDescent="0.25">
      <c r="B40" s="349"/>
      <c r="D40" s="234"/>
      <c r="K40" s="234"/>
      <c r="N40" s="371"/>
    </row>
    <row r="41" spans="1:35" x14ac:dyDescent="0.25">
      <c r="B41" s="349"/>
      <c r="D41" s="234"/>
      <c r="K41" s="384"/>
      <c r="L41" s="22"/>
      <c r="M41" s="22"/>
      <c r="N41" s="371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</row>
    <row r="42" spans="1:35" x14ac:dyDescent="0.25">
      <c r="B42" s="349"/>
      <c r="D42" s="234"/>
      <c r="K42" s="384"/>
      <c r="N42" s="371"/>
    </row>
    <row r="43" spans="1:35" x14ac:dyDescent="0.25">
      <c r="B43" s="349"/>
      <c r="D43" s="234"/>
    </row>
    <row r="44" spans="1:35" ht="15.75" x14ac:dyDescent="0.25">
      <c r="D44" s="370"/>
      <c r="K44" s="234"/>
      <c r="L44" s="365"/>
      <c r="M44" s="365"/>
      <c r="N44" s="365"/>
      <c r="O44" s="365"/>
      <c r="P44" s="365"/>
      <c r="Q44" s="365"/>
      <c r="R44" s="365"/>
      <c r="S44" s="365"/>
      <c r="T44" s="365"/>
      <c r="U44" s="365"/>
      <c r="V44" s="365"/>
      <c r="W44" s="365"/>
      <c r="X44" s="365"/>
      <c r="Y44" s="365"/>
      <c r="Z44" s="365"/>
      <c r="AA44" s="365"/>
      <c r="AB44" s="365"/>
      <c r="AC44" s="365"/>
      <c r="AD44" s="365"/>
      <c r="AE44" s="365"/>
      <c r="AF44" s="365"/>
      <c r="AG44" s="365"/>
      <c r="AH44" s="366"/>
      <c r="AI44" s="349"/>
    </row>
    <row r="45" spans="1:35" ht="15.75" x14ac:dyDescent="0.25">
      <c r="D45" s="234"/>
      <c r="E45" s="365"/>
      <c r="F45" s="366"/>
    </row>
    <row r="46" spans="1:35" x14ac:dyDescent="0.25">
      <c r="K46" s="235"/>
    </row>
    <row r="47" spans="1:35" ht="18.75" x14ac:dyDescent="0.3">
      <c r="C47" s="364"/>
      <c r="G47" s="364"/>
      <c r="K47" s="235"/>
      <c r="L47" s="233"/>
    </row>
    <row r="48" spans="1:35" x14ac:dyDescent="0.25">
      <c r="C48" s="349"/>
    </row>
    <row r="49" spans="3:36" ht="18.75" x14ac:dyDescent="0.3">
      <c r="C49" s="363"/>
      <c r="G49" s="363"/>
    </row>
    <row r="50" spans="3:36" x14ac:dyDescent="0.25">
      <c r="D50" s="234"/>
      <c r="H50" s="370"/>
      <c r="I50" s="370"/>
      <c r="J50" s="370"/>
      <c r="K50" s="370"/>
      <c r="L50" s="370"/>
      <c r="M50" s="370"/>
      <c r="N50" s="370"/>
      <c r="O50" s="370"/>
      <c r="P50" s="370"/>
      <c r="Q50" s="370"/>
      <c r="R50" s="370"/>
      <c r="S50" s="370"/>
      <c r="T50" s="370"/>
      <c r="U50" s="370"/>
      <c r="V50" s="370"/>
      <c r="W50" s="370"/>
      <c r="X50" s="370"/>
      <c r="Y50" s="370"/>
      <c r="Z50" s="370"/>
      <c r="AA50" s="370"/>
      <c r="AB50" s="370"/>
      <c r="AC50" s="370"/>
      <c r="AD50" s="370"/>
      <c r="AE50" s="370"/>
      <c r="AF50" s="370"/>
      <c r="AG50" s="370"/>
    </row>
    <row r="51" spans="3:36" x14ac:dyDescent="0.25">
      <c r="D51" s="234"/>
      <c r="H51" s="370"/>
    </row>
    <row r="52" spans="3:36" x14ac:dyDescent="0.25">
      <c r="C52" s="349"/>
      <c r="D52" s="234"/>
    </row>
    <row r="53" spans="3:36" x14ac:dyDescent="0.25">
      <c r="C53" s="349"/>
      <c r="D53" s="234"/>
      <c r="H53" s="234"/>
    </row>
    <row r="54" spans="3:36" x14ac:dyDescent="0.25">
      <c r="C54" s="349"/>
      <c r="D54" s="234"/>
      <c r="H54" s="370"/>
    </row>
    <row r="55" spans="3:36" x14ac:dyDescent="0.25">
      <c r="C55" s="349"/>
      <c r="D55" s="234"/>
    </row>
    <row r="56" spans="3:36" ht="15.75" x14ac:dyDescent="0.25">
      <c r="D56" s="234"/>
      <c r="E56" s="365"/>
      <c r="F56" s="366"/>
      <c r="H56" s="370"/>
      <c r="I56" s="365"/>
      <c r="J56" s="365"/>
      <c r="K56" s="365"/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5"/>
      <c r="AA56" s="365"/>
      <c r="AB56" s="365"/>
      <c r="AC56" s="365"/>
      <c r="AD56" s="365"/>
      <c r="AE56" s="365"/>
      <c r="AF56" s="365"/>
      <c r="AG56" s="365"/>
      <c r="AH56" s="366"/>
      <c r="AJ56" s="349"/>
    </row>
  </sheetData>
  <mergeCells count="4">
    <mergeCell ref="Z6:AI6"/>
    <mergeCell ref="A6:A7"/>
    <mergeCell ref="B6:M6"/>
    <mergeCell ref="N6:Y6"/>
  </mergeCells>
  <phoneticPr fontId="19" type="noConversion"/>
  <hyperlinks>
    <hyperlink ref="A1" location="INDICE!A1" display="INDICE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INDICE</vt:lpstr>
      <vt:lpstr>Cdr 1 </vt:lpstr>
      <vt:lpstr>Cdr 2</vt:lpstr>
      <vt:lpstr>Cdr3</vt:lpstr>
      <vt:lpstr>Cdr4</vt:lpstr>
      <vt:lpstr>Cdr5</vt:lpstr>
      <vt:lpstr>Cdr6</vt:lpstr>
      <vt:lpstr>Cdr7</vt:lpstr>
      <vt:lpstr>Cdr8</vt:lpstr>
      <vt:lpstr>Cdr9</vt:lpstr>
      <vt:lpstr>Cdr10</vt:lpstr>
      <vt:lpstr>Crd11</vt:lpstr>
      <vt:lpstr>Cdr12</vt:lpstr>
      <vt:lpstr>Cdr13</vt:lpstr>
      <vt:lpstr>Cdr14</vt:lpstr>
      <vt:lpstr>Cdr15</vt:lpstr>
      <vt:lpstr>Cdr16</vt:lpstr>
      <vt:lpstr>Cdr17</vt:lpstr>
      <vt:lpstr>Cdr18</vt:lpstr>
      <vt:lpstr>Cdr19</vt:lpstr>
      <vt:lpstr>Cdr20 </vt:lpstr>
      <vt:lpstr>Cdr21</vt:lpstr>
      <vt:lpstr>Cdr22</vt:lpstr>
      <vt:lpstr>Cdr23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2020-11-19T00:40:00Z</dcterms:modified>
</cp:coreProperties>
</file>