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45" windowHeight="5115" tabRatio="669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52511"/>
</workbook>
</file>

<file path=xl/calcChain.xml><?xml version="1.0" encoding="utf-8"?>
<calcChain xmlns="http://schemas.openxmlformats.org/spreadsheetml/2006/main">
  <c r="X8" i="24" l="1"/>
  <c r="X10" i="22"/>
  <c r="X11" i="22"/>
  <c r="X12" i="22"/>
  <c r="X13" i="22"/>
  <c r="X14" i="22"/>
  <c r="X15" i="22"/>
  <c r="X16" i="22"/>
  <c r="X17" i="22"/>
  <c r="X18" i="22"/>
  <c r="X19" i="22"/>
  <c r="X9" i="22"/>
  <c r="W13" i="21"/>
  <c r="R13" i="21"/>
  <c r="S13" i="21"/>
  <c r="T13" i="21"/>
  <c r="U13" i="21"/>
  <c r="V13" i="21"/>
  <c r="X8" i="18" l="1"/>
  <c r="X23" i="24"/>
  <c r="X22" i="24"/>
  <c r="X21" i="24"/>
  <c r="X20" i="24"/>
  <c r="X19" i="24"/>
  <c r="X18" i="24"/>
  <c r="X17" i="24"/>
  <c r="X16" i="24"/>
  <c r="X15" i="24"/>
  <c r="X13" i="24"/>
  <c r="X12" i="24"/>
  <c r="X11" i="24"/>
  <c r="X10" i="24"/>
  <c r="X9" i="24"/>
  <c r="X8" i="21"/>
  <c r="X18" i="21"/>
  <c r="X17" i="21"/>
  <c r="X16" i="21"/>
  <c r="X15" i="21"/>
  <c r="X14" i="21"/>
  <c r="X13" i="21"/>
  <c r="X12" i="21"/>
  <c r="X11" i="21"/>
  <c r="X10" i="21"/>
  <c r="X9" i="21"/>
  <c r="P13" i="21"/>
  <c r="Q13" i="21"/>
  <c r="X8" i="20"/>
  <c r="X17" i="20"/>
  <c r="X16" i="20"/>
  <c r="X15" i="20"/>
  <c r="X14" i="20"/>
  <c r="X13" i="20"/>
  <c r="X12" i="20"/>
  <c r="X11" i="20"/>
  <c r="X10" i="20"/>
  <c r="X9" i="20"/>
  <c r="X8" i="19"/>
  <c r="X25" i="19"/>
  <c r="X24" i="19"/>
  <c r="X23" i="19"/>
  <c r="X22" i="19"/>
  <c r="X21" i="19"/>
  <c r="X20" i="19"/>
  <c r="X19" i="19"/>
  <c r="X18" i="19"/>
  <c r="X17" i="19"/>
  <c r="X16" i="19"/>
  <c r="X15" i="19"/>
  <c r="X14" i="19"/>
  <c r="X13" i="19"/>
  <c r="X12" i="19"/>
  <c r="X11" i="19"/>
  <c r="X10" i="19"/>
  <c r="X9" i="19"/>
  <c r="X25" i="18"/>
  <c r="X24" i="18"/>
  <c r="X23" i="18"/>
  <c r="X22" i="18"/>
  <c r="X21" i="18"/>
  <c r="X20" i="18"/>
  <c r="X19" i="18"/>
  <c r="X18" i="18"/>
  <c r="X17" i="18"/>
  <c r="X16" i="18"/>
  <c r="X15" i="18"/>
  <c r="X14" i="18"/>
  <c r="X13" i="18"/>
  <c r="X12" i="18"/>
  <c r="X11" i="18"/>
  <c r="X10" i="18"/>
  <c r="X9" i="18"/>
  <c r="X8" i="17"/>
  <c r="X10" i="17"/>
  <c r="X9" i="17"/>
  <c r="X21" i="16"/>
  <c r="X20" i="16"/>
  <c r="X19" i="16"/>
  <c r="X17" i="16"/>
  <c r="X16" i="16"/>
  <c r="X14" i="16"/>
  <c r="X13" i="16"/>
  <c r="X11" i="16"/>
  <c r="X10" i="16"/>
  <c r="X33" i="15"/>
  <c r="X32" i="15"/>
  <c r="X31" i="15"/>
  <c r="X30" i="15"/>
  <c r="X29" i="15"/>
  <c r="X28" i="15"/>
  <c r="X27" i="15"/>
  <c r="X26" i="15"/>
  <c r="X25" i="15"/>
  <c r="X24" i="15"/>
  <c r="X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10" i="15"/>
  <c r="X9" i="15"/>
  <c r="X8" i="14"/>
  <c r="X20" i="14"/>
  <c r="X19" i="14"/>
  <c r="X18" i="14"/>
  <c r="X17" i="14"/>
  <c r="X16" i="14"/>
  <c r="X15" i="14"/>
  <c r="X14" i="14"/>
  <c r="X13" i="14"/>
  <c r="X12" i="14"/>
  <c r="X11" i="14"/>
  <c r="X10" i="14"/>
  <c r="X9" i="14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X9" i="11"/>
  <c r="X20" i="11"/>
  <c r="X19" i="11"/>
  <c r="X17" i="11"/>
  <c r="X16" i="11"/>
  <c r="X14" i="11"/>
  <c r="X13" i="11"/>
  <c r="X11" i="11"/>
  <c r="Y31" i="10"/>
  <c r="Y27" i="10"/>
  <c r="Y26" i="10"/>
  <c r="Y23" i="10"/>
  <c r="Y22" i="10"/>
  <c r="Y19" i="10"/>
  <c r="Y18" i="10"/>
  <c r="Y15" i="10"/>
  <c r="X31" i="10"/>
  <c r="X27" i="10"/>
  <c r="X26" i="10"/>
  <c r="X25" i="10"/>
  <c r="X23" i="10"/>
  <c r="X22" i="10"/>
  <c r="X21" i="10"/>
  <c r="X19" i="10"/>
  <c r="X18" i="10"/>
  <c r="X17" i="10"/>
  <c r="X15" i="10"/>
  <c r="X14" i="10"/>
  <c r="X8" i="9"/>
  <c r="X33" i="9"/>
  <c r="X32" i="9"/>
  <c r="X31" i="9"/>
  <c r="X30" i="9"/>
  <c r="X29" i="9"/>
  <c r="X28" i="9"/>
  <c r="X26" i="9"/>
  <c r="X25" i="9"/>
  <c r="X24" i="9"/>
  <c r="X23" i="9"/>
  <c r="X22" i="9"/>
  <c r="X21" i="9"/>
  <c r="X20" i="9"/>
  <c r="X19" i="9"/>
  <c r="X17" i="9"/>
  <c r="X16" i="9"/>
  <c r="X15" i="9"/>
  <c r="X14" i="9"/>
  <c r="X13" i="9"/>
  <c r="X12" i="9"/>
  <c r="X11" i="9"/>
  <c r="X10" i="9"/>
  <c r="S8" i="9"/>
  <c r="T8" i="9"/>
  <c r="U8" i="9"/>
  <c r="V8" i="9"/>
  <c r="W8" i="9"/>
  <c r="X8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X20" i="8"/>
  <c r="X19" i="8"/>
  <c r="X18" i="8"/>
  <c r="X17" i="8"/>
  <c r="X16" i="8"/>
  <c r="X15" i="8"/>
  <c r="X14" i="8"/>
  <c r="X13" i="8"/>
  <c r="X12" i="8"/>
  <c r="X11" i="8"/>
  <c r="X10" i="8"/>
  <c r="X9" i="8"/>
  <c r="X23" i="7"/>
  <c r="X22" i="7"/>
  <c r="X21" i="7"/>
  <c r="X20" i="7"/>
  <c r="X19" i="7"/>
  <c r="X18" i="7"/>
  <c r="X17" i="7"/>
  <c r="X16" i="7"/>
  <c r="X15" i="7"/>
  <c r="X14" i="7"/>
  <c r="X13" i="7"/>
  <c r="X12" i="7"/>
  <c r="X11" i="7"/>
  <c r="X10" i="7"/>
  <c r="X9" i="7"/>
  <c r="X8" i="6"/>
  <c r="S8" i="6"/>
  <c r="R8" i="6"/>
  <c r="Q8" i="6"/>
  <c r="P8" i="6"/>
  <c r="O8" i="6"/>
  <c r="N8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5"/>
  <c r="X19" i="5"/>
  <c r="X18" i="5"/>
  <c r="X17" i="5"/>
  <c r="X16" i="5"/>
  <c r="X15" i="5"/>
  <c r="X14" i="5"/>
  <c r="X13" i="5"/>
  <c r="X12" i="5"/>
  <c r="X11" i="5"/>
  <c r="X10" i="5"/>
  <c r="X9" i="5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3"/>
  <c r="X8" i="2"/>
  <c r="X20" i="3"/>
  <c r="X19" i="3"/>
  <c r="X18" i="3"/>
  <c r="X17" i="3"/>
  <c r="X16" i="3"/>
  <c r="X15" i="3"/>
  <c r="X14" i="3"/>
  <c r="X13" i="3"/>
  <c r="X12" i="3"/>
  <c r="X11" i="3"/>
  <c r="X10" i="3"/>
  <c r="X9" i="3"/>
  <c r="X22" i="2"/>
  <c r="X21" i="2"/>
  <c r="X19" i="2"/>
  <c r="X18" i="2"/>
  <c r="X16" i="2"/>
  <c r="X15" i="2"/>
  <c r="X13" i="2"/>
  <c r="X12" i="2"/>
  <c r="X10" i="2"/>
  <c r="W8" i="19" l="1"/>
  <c r="W8" i="17"/>
  <c r="W29" i="10" l="1"/>
  <c r="V29" i="10" l="1"/>
  <c r="V25" i="10"/>
  <c r="V21" i="10"/>
  <c r="V17" i="10"/>
  <c r="V14" i="10"/>
  <c r="V12" i="10" l="1"/>
  <c r="V10" i="10" l="1"/>
  <c r="S8" i="18" l="1"/>
  <c r="S8" i="17"/>
  <c r="S18" i="16"/>
  <c r="S15" i="16"/>
  <c r="S12" i="16"/>
  <c r="S9" i="16" l="1"/>
  <c r="S8" i="16" s="1"/>
  <c r="S8" i="13"/>
  <c r="S8" i="12"/>
  <c r="R14" i="22" l="1"/>
  <c r="Q14" i="22"/>
  <c r="R10" i="22"/>
  <c r="Q10" i="22"/>
  <c r="Q9" i="22" s="1"/>
  <c r="R9" i="21"/>
  <c r="R8" i="21" s="1"/>
  <c r="Q9" i="21"/>
  <c r="Q8" i="21" s="1"/>
  <c r="R9" i="22" l="1"/>
  <c r="Q8" i="19"/>
  <c r="R8" i="19"/>
  <c r="Q8" i="18"/>
  <c r="R8" i="18"/>
  <c r="Q8" i="17"/>
  <c r="R8" i="17"/>
  <c r="R18" i="16"/>
  <c r="Q18" i="16"/>
  <c r="R15" i="16"/>
  <c r="Q15" i="16"/>
  <c r="R12" i="16"/>
  <c r="Q12" i="16"/>
  <c r="R9" i="16" l="1"/>
  <c r="R8" i="16" s="1"/>
  <c r="Q9" i="16"/>
  <c r="Q8" i="16" s="1"/>
  <c r="Q8" i="15"/>
  <c r="R8" i="15"/>
  <c r="R8" i="14"/>
  <c r="Q8" i="14"/>
  <c r="Q8" i="13"/>
  <c r="R8" i="13"/>
  <c r="Q8" i="12"/>
  <c r="R8" i="12"/>
  <c r="R18" i="11"/>
  <c r="Q18" i="11"/>
  <c r="R15" i="11"/>
  <c r="Q15" i="11"/>
  <c r="R12" i="11"/>
  <c r="Q12" i="11"/>
  <c r="Q10" i="11" l="1"/>
  <c r="Q9" i="11" s="1"/>
  <c r="R10" i="11"/>
  <c r="Q29" i="10"/>
  <c r="Q25" i="10"/>
  <c r="Q21" i="10"/>
  <c r="Q17" i="10"/>
  <c r="Q14" i="10"/>
  <c r="Q12" i="10" l="1"/>
  <c r="Q10" i="10" s="1"/>
  <c r="R9" i="11"/>
  <c r="R29" i="10"/>
  <c r="R25" i="10"/>
  <c r="R21" i="10"/>
  <c r="R17" i="10"/>
  <c r="R14" i="10"/>
  <c r="Q34" i="9"/>
  <c r="R34" i="9"/>
  <c r="Q18" i="9"/>
  <c r="R18" i="9"/>
  <c r="Q9" i="9"/>
  <c r="R9" i="9"/>
  <c r="Q8" i="8"/>
  <c r="R8" i="8"/>
  <c r="Q8" i="7"/>
  <c r="R8" i="7"/>
  <c r="B14" i="6"/>
  <c r="C14" i="6"/>
  <c r="R8" i="5"/>
  <c r="Q8" i="5"/>
  <c r="Q8" i="4"/>
  <c r="R8" i="4"/>
  <c r="R8" i="3"/>
  <c r="Q8" i="3"/>
  <c r="R20" i="2"/>
  <c r="Q20" i="2"/>
  <c r="R17" i="2"/>
  <c r="Q17" i="2"/>
  <c r="R14" i="2"/>
  <c r="Q14" i="2"/>
  <c r="R11" i="2"/>
  <c r="Q11" i="2"/>
  <c r="Q9" i="2" l="1"/>
  <c r="Q8" i="2" s="1"/>
  <c r="R12" i="10"/>
  <c r="R10" i="10" s="1"/>
  <c r="Q27" i="9"/>
  <c r="Q8" i="9" s="1"/>
  <c r="R27" i="9"/>
  <c r="R9" i="2"/>
  <c r="P10" i="22"/>
  <c r="R8" i="2" l="1"/>
  <c r="R8" i="9"/>
  <c r="N17" i="2"/>
  <c r="P8" i="19"/>
  <c r="N18" i="16"/>
  <c r="P8" i="15"/>
  <c r="N8" i="14"/>
  <c r="O8" i="14"/>
  <c r="P8" i="14"/>
  <c r="O8" i="13"/>
  <c r="O8" i="12"/>
  <c r="N8" i="8" l="1"/>
  <c r="P8" i="7"/>
  <c r="O8" i="7"/>
  <c r="N8" i="7"/>
  <c r="P8" i="5"/>
  <c r="P8" i="3" l="1"/>
  <c r="O8" i="3"/>
  <c r="N8" i="3"/>
  <c r="P20" i="2"/>
  <c r="P17" i="2"/>
  <c r="P14" i="2"/>
  <c r="P11" i="2"/>
  <c r="P9" i="2" l="1"/>
  <c r="P8" i="2"/>
  <c r="P14" i="22"/>
  <c r="O14" i="22"/>
  <c r="N14" i="22"/>
  <c r="O10" i="22"/>
  <c r="N10" i="22"/>
  <c r="O13" i="21"/>
  <c r="O8" i="21" s="1"/>
  <c r="N13" i="21"/>
  <c r="P9" i="21"/>
  <c r="O9" i="21"/>
  <c r="N9" i="21"/>
  <c r="O9" i="22" l="1"/>
  <c r="N8" i="21"/>
  <c r="N9" i="22"/>
  <c r="P9" i="22"/>
  <c r="P8" i="21"/>
  <c r="N8" i="18"/>
  <c r="O8" i="18"/>
  <c r="P8" i="18"/>
  <c r="P8" i="17"/>
  <c r="O8" i="17"/>
  <c r="N8" i="17"/>
  <c r="P18" i="16"/>
  <c r="O18" i="16"/>
  <c r="P15" i="16"/>
  <c r="O15" i="16"/>
  <c r="N15" i="16"/>
  <c r="P12" i="16"/>
  <c r="O12" i="16"/>
  <c r="N12" i="16"/>
  <c r="N9" i="16" l="1"/>
  <c r="N8" i="16" s="1"/>
  <c r="P9" i="16"/>
  <c r="P8" i="16" s="1"/>
  <c r="O9" i="16"/>
  <c r="O8" i="16" s="1"/>
  <c r="O8" i="19"/>
  <c r="N8" i="19"/>
  <c r="P8" i="13" l="1"/>
  <c r="P8" i="12"/>
  <c r="P18" i="11"/>
  <c r="P15" i="11"/>
  <c r="P10" i="11" s="1"/>
  <c r="P12" i="11"/>
  <c r="P9" i="11" l="1"/>
  <c r="P29" i="10"/>
  <c r="P25" i="10"/>
  <c r="P21" i="10"/>
  <c r="P17" i="10"/>
  <c r="P14" i="10"/>
  <c r="P34" i="9"/>
  <c r="P18" i="9"/>
  <c r="P9" i="9"/>
  <c r="O20" i="2"/>
  <c r="N20" i="2"/>
  <c r="O17" i="2"/>
  <c r="O14" i="2"/>
  <c r="N14" i="2"/>
  <c r="O11" i="2"/>
  <c r="N11" i="2"/>
  <c r="N9" i="2" s="1"/>
  <c r="N8" i="2" l="1"/>
  <c r="P12" i="10"/>
  <c r="P8" i="8"/>
  <c r="O9" i="2"/>
  <c r="O8" i="2" s="1"/>
  <c r="P27" i="9"/>
  <c r="P8" i="9" s="1"/>
  <c r="P10" i="10" l="1"/>
  <c r="P8" i="4"/>
  <c r="N8" i="13" l="1"/>
  <c r="N8" i="15" l="1"/>
  <c r="O8" i="15"/>
  <c r="N8" i="12"/>
  <c r="O8" i="4" l="1"/>
  <c r="N8" i="4"/>
  <c r="N8" i="5" l="1"/>
  <c r="O34" i="9"/>
  <c r="N34" i="9"/>
  <c r="O18" i="9"/>
  <c r="N18" i="9"/>
  <c r="N9" i="9"/>
  <c r="O9" i="9"/>
  <c r="O8" i="8"/>
  <c r="O8" i="5"/>
  <c r="N27" i="9" l="1"/>
  <c r="N8" i="9" s="1"/>
  <c r="O27" i="9"/>
  <c r="O8" i="9" s="1"/>
  <c r="B10" i="22" l="1"/>
  <c r="B14" i="22"/>
  <c r="B9" i="22" l="1"/>
  <c r="M8" i="14" l="1"/>
  <c r="L8" i="14" l="1"/>
  <c r="L8" i="12"/>
  <c r="M8" i="12"/>
  <c r="L14" i="24" l="1"/>
  <c r="K14" i="24"/>
  <c r="M14" i="24"/>
  <c r="M14" i="22"/>
  <c r="L14" i="22"/>
  <c r="M10" i="22"/>
  <c r="L10" i="22"/>
  <c r="K8" i="24" l="1"/>
  <c r="X14" i="24"/>
  <c r="L8" i="24"/>
  <c r="L9" i="22"/>
  <c r="M8" i="24"/>
  <c r="M9" i="22"/>
  <c r="L29" i="10" l="1"/>
  <c r="L25" i="10"/>
  <c r="L21" i="10"/>
  <c r="L17" i="10"/>
  <c r="L14" i="10"/>
  <c r="L12" i="10" l="1"/>
  <c r="M8" i="19"/>
  <c r="L8" i="19"/>
  <c r="M8" i="18"/>
  <c r="L8" i="18"/>
  <c r="M8" i="17"/>
  <c r="L8" i="17"/>
  <c r="M18" i="16"/>
  <c r="L18" i="16"/>
  <c r="M15" i="16"/>
  <c r="L15" i="16"/>
  <c r="M12" i="16"/>
  <c r="L12" i="16"/>
  <c r="L10" i="10" l="1"/>
  <c r="L9" i="16"/>
  <c r="M9" i="16"/>
  <c r="M8" i="15"/>
  <c r="L8" i="15"/>
  <c r="L8" i="13"/>
  <c r="M8" i="13"/>
  <c r="L8" i="16" l="1"/>
  <c r="M8" i="16"/>
  <c r="M18" i="11"/>
  <c r="L18" i="11"/>
  <c r="M15" i="11"/>
  <c r="L15" i="11"/>
  <c r="M12" i="11"/>
  <c r="L12" i="11"/>
  <c r="M10" i="11"/>
  <c r="M9" i="11" s="1"/>
  <c r="L10" i="11" l="1"/>
  <c r="M29" i="10"/>
  <c r="M25" i="10"/>
  <c r="M21" i="10"/>
  <c r="M17" i="10"/>
  <c r="M14" i="10"/>
  <c r="M9" i="9"/>
  <c r="M34" i="9"/>
  <c r="M18" i="9"/>
  <c r="L18" i="9"/>
  <c r="L9" i="9"/>
  <c r="L8" i="8"/>
  <c r="M8" i="8"/>
  <c r="L8" i="7"/>
  <c r="M8" i="7"/>
  <c r="L8" i="6"/>
  <c r="M8" i="6"/>
  <c r="M8" i="5"/>
  <c r="L8" i="5"/>
  <c r="M8" i="4"/>
  <c r="L8" i="4"/>
  <c r="M8" i="3"/>
  <c r="L8" i="3"/>
  <c r="M20" i="2"/>
  <c r="L20" i="2"/>
  <c r="M17" i="2"/>
  <c r="L17" i="2"/>
  <c r="M14" i="2"/>
  <c r="L14" i="2"/>
  <c r="M11" i="2"/>
  <c r="L11" i="2"/>
  <c r="L9" i="11" l="1"/>
  <c r="L27" i="9"/>
  <c r="L9" i="2"/>
  <c r="M9" i="2"/>
  <c r="M27" i="9"/>
  <c r="M8" i="9" s="1"/>
  <c r="M12" i="10"/>
  <c r="L34" i="9"/>
  <c r="L8" i="9" l="1"/>
  <c r="L8" i="2"/>
  <c r="M10" i="10"/>
  <c r="M8" i="2"/>
  <c r="K8" i="13"/>
  <c r="X8" i="13" s="1"/>
  <c r="K8" i="4"/>
  <c r="X8" i="4" s="1"/>
  <c r="K8" i="3"/>
  <c r="K14" i="22"/>
  <c r="K10" i="22"/>
  <c r="K9" i="22" l="1"/>
  <c r="K8" i="19"/>
  <c r="K8" i="18"/>
  <c r="K8" i="17"/>
  <c r="K18" i="16"/>
  <c r="X18" i="16" s="1"/>
  <c r="K15" i="16"/>
  <c r="X15" i="16" s="1"/>
  <c r="K12" i="16"/>
  <c r="K9" i="16" l="1"/>
  <c r="X9" i="16" s="1"/>
  <c r="X12" i="16"/>
  <c r="K8" i="16"/>
  <c r="X8" i="16" s="1"/>
  <c r="K8" i="15"/>
  <c r="X8" i="15" s="1"/>
  <c r="K8" i="14"/>
  <c r="K8" i="12"/>
  <c r="K18" i="11"/>
  <c r="X18" i="11" s="1"/>
  <c r="K15" i="11"/>
  <c r="X15" i="11" s="1"/>
  <c r="K12" i="11"/>
  <c r="K10" i="11" l="1"/>
  <c r="X10" i="11" s="1"/>
  <c r="X12" i="11"/>
  <c r="K9" i="11"/>
  <c r="K34" i="9"/>
  <c r="X34" i="9" s="1"/>
  <c r="K8" i="8"/>
  <c r="K8" i="7"/>
  <c r="X8" i="7" s="1"/>
  <c r="K8" i="6"/>
  <c r="K8" i="5"/>
  <c r="K20" i="2"/>
  <c r="X20" i="2" s="1"/>
  <c r="K17" i="2"/>
  <c r="X17" i="2" s="1"/>
  <c r="K14" i="2"/>
  <c r="X14" i="2" s="1"/>
  <c r="K11" i="2"/>
  <c r="X11" i="2" s="1"/>
  <c r="K9" i="2" l="1"/>
  <c r="K9" i="9"/>
  <c r="X9" i="9" s="1"/>
  <c r="K18" i="9"/>
  <c r="X18" i="9" s="1"/>
  <c r="K8" i="2" l="1"/>
  <c r="X9" i="2"/>
  <c r="K27" i="9"/>
  <c r="X27" i="9" s="1"/>
  <c r="K8" i="9" l="1"/>
  <c r="K29" i="10"/>
  <c r="X29" i="10" s="1"/>
  <c r="K12" i="10"/>
  <c r="X12" i="10" s="1"/>
  <c r="K10" i="10" l="1"/>
  <c r="X10" i="10" s="1"/>
  <c r="J8" i="19"/>
  <c r="J8" i="18"/>
  <c r="J8" i="15"/>
  <c r="J8" i="14"/>
  <c r="J8" i="13"/>
  <c r="J8" i="12"/>
  <c r="J14" i="24" l="1"/>
  <c r="J8" i="24" s="1"/>
  <c r="J14" i="22"/>
  <c r="J10" i="22"/>
  <c r="J8" i="17"/>
  <c r="J18" i="16"/>
  <c r="J15" i="16"/>
  <c r="J12" i="16"/>
  <c r="J9" i="22" l="1"/>
  <c r="J9" i="16"/>
  <c r="J18" i="11"/>
  <c r="J15" i="11"/>
  <c r="J12" i="11"/>
  <c r="J8" i="16" l="1"/>
  <c r="J10" i="11"/>
  <c r="J8" i="6"/>
  <c r="J29" i="10"/>
  <c r="J25" i="10"/>
  <c r="J21" i="10"/>
  <c r="J17" i="10"/>
  <c r="J14" i="10"/>
  <c r="J34" i="9"/>
  <c r="J9" i="9"/>
  <c r="J8" i="8"/>
  <c r="J8" i="7"/>
  <c r="J8" i="5"/>
  <c r="J8" i="4"/>
  <c r="J8" i="3"/>
  <c r="J20" i="2"/>
  <c r="J9" i="11" l="1"/>
  <c r="J12" i="10"/>
  <c r="J10" i="10" s="1"/>
  <c r="J9" i="2"/>
  <c r="J18" i="9"/>
  <c r="J27" i="9" l="1"/>
  <c r="J8" i="2"/>
  <c r="I14" i="24"/>
  <c r="I8" i="24" s="1"/>
  <c r="H14" i="24"/>
  <c r="H8" i="24" s="1"/>
  <c r="I14" i="22"/>
  <c r="I10" i="22"/>
  <c r="J8" i="9" l="1"/>
  <c r="I9" i="22"/>
  <c r="I8" i="19" l="1"/>
  <c r="I8" i="18"/>
  <c r="I8" i="17"/>
  <c r="I18" i="16"/>
  <c r="I15" i="16"/>
  <c r="I12" i="16"/>
  <c r="I9" i="16" l="1"/>
  <c r="I8" i="15"/>
  <c r="I8" i="14"/>
  <c r="I8" i="13"/>
  <c r="I8" i="12"/>
  <c r="I18" i="11"/>
  <c r="I15" i="11"/>
  <c r="I12" i="11"/>
  <c r="I8" i="16" l="1"/>
  <c r="I10" i="11"/>
  <c r="I8" i="8"/>
  <c r="I8" i="7"/>
  <c r="I8" i="3"/>
  <c r="I29" i="10"/>
  <c r="I25" i="10"/>
  <c r="I21" i="10"/>
  <c r="I17" i="10"/>
  <c r="I14" i="10"/>
  <c r="I12" i="10" l="1"/>
  <c r="I9" i="11"/>
  <c r="I8" i="6"/>
  <c r="I8" i="5"/>
  <c r="I8" i="4"/>
  <c r="I20" i="2"/>
  <c r="I17" i="2"/>
  <c r="I14" i="2"/>
  <c r="I11" i="2"/>
  <c r="I10" i="10" l="1"/>
  <c r="I9" i="2"/>
  <c r="I34" i="9"/>
  <c r="I9" i="9"/>
  <c r="I18" i="9"/>
  <c r="I27" i="9" l="1"/>
  <c r="I8" i="9" s="1"/>
  <c r="I8" i="2"/>
  <c r="H8" i="15" l="1"/>
  <c r="G14" i="24" l="1"/>
  <c r="G8" i="24" s="1"/>
  <c r="H14" i="22"/>
  <c r="H10" i="22"/>
  <c r="H9" i="22" s="1"/>
  <c r="H8" i="19" l="1"/>
  <c r="H8" i="18"/>
  <c r="H8" i="17"/>
  <c r="H8" i="13" l="1"/>
  <c r="H8" i="14"/>
  <c r="H8" i="8"/>
  <c r="H8" i="7"/>
  <c r="G8" i="6"/>
  <c r="H8" i="6"/>
  <c r="H8" i="4"/>
  <c r="H8" i="12"/>
  <c r="H18" i="11"/>
  <c r="H15" i="11"/>
  <c r="H12" i="11"/>
  <c r="H10" i="11"/>
  <c r="H9" i="11" s="1"/>
  <c r="H29" i="10" l="1"/>
  <c r="H25" i="10"/>
  <c r="Y25" i="10" s="1"/>
  <c r="H21" i="10"/>
  <c r="Y21" i="10" s="1"/>
  <c r="H17" i="10"/>
  <c r="Y17" i="10" s="1"/>
  <c r="H14" i="10"/>
  <c r="Y14" i="10" s="1"/>
  <c r="H9" i="9"/>
  <c r="H8" i="5"/>
  <c r="H8" i="3"/>
  <c r="H12" i="10" l="1"/>
  <c r="H34" i="9"/>
  <c r="H18" i="9"/>
  <c r="H27" i="9" l="1"/>
  <c r="H10" i="10"/>
  <c r="H8" i="9" l="1"/>
  <c r="H20" i="2"/>
  <c r="H17" i="2"/>
  <c r="H14" i="2"/>
  <c r="H11" i="2"/>
  <c r="H9" i="2" l="1"/>
  <c r="G8" i="18"/>
  <c r="D9" i="18"/>
  <c r="H8" i="2" l="1"/>
  <c r="G14" i="22"/>
  <c r="G10" i="22"/>
  <c r="G9" i="22" l="1"/>
  <c r="G8" i="19"/>
  <c r="C19" i="19"/>
  <c r="G8" i="17"/>
  <c r="G18" i="16"/>
  <c r="G15" i="16"/>
  <c r="G12" i="16"/>
  <c r="G9" i="16" l="1"/>
  <c r="G8" i="16" s="1"/>
  <c r="G8" i="15" l="1"/>
  <c r="G8" i="14"/>
  <c r="G8" i="13"/>
  <c r="G18" i="11"/>
  <c r="G15" i="11"/>
  <c r="G10" i="11" s="1"/>
  <c r="G12" i="11"/>
  <c r="G9" i="11" l="1"/>
  <c r="G8" i="12"/>
  <c r="G29" i="10" l="1"/>
  <c r="G12" i="10"/>
  <c r="G34" i="9"/>
  <c r="G18" i="9"/>
  <c r="G9" i="9"/>
  <c r="G8" i="8"/>
  <c r="G8" i="7"/>
  <c r="G8" i="5"/>
  <c r="G8" i="4"/>
  <c r="G8" i="3"/>
  <c r="G20" i="2"/>
  <c r="G17" i="2"/>
  <c r="G14" i="2"/>
  <c r="G11" i="2"/>
  <c r="G9" i="2" l="1"/>
  <c r="G10" i="10"/>
  <c r="G27" i="9"/>
  <c r="G8" i="2" l="1"/>
  <c r="G8" i="9"/>
  <c r="E14" i="24"/>
  <c r="E8" i="24" s="1"/>
  <c r="D14" i="24"/>
  <c r="D8" i="24" s="1"/>
  <c r="F14" i="24"/>
  <c r="F8" i="24" s="1"/>
  <c r="F14" i="22"/>
  <c r="F10" i="22"/>
  <c r="F9" i="22" l="1"/>
  <c r="F8" i="19"/>
  <c r="F8" i="18"/>
  <c r="F8" i="17"/>
  <c r="F8" i="15" l="1"/>
  <c r="F8" i="13"/>
  <c r="F8" i="12"/>
  <c r="F18" i="11"/>
  <c r="F15" i="11"/>
  <c r="F12" i="11"/>
  <c r="F10" i="11" l="1"/>
  <c r="F8" i="14"/>
  <c r="F9" i="11" l="1"/>
  <c r="F18" i="9"/>
  <c r="F9" i="9"/>
  <c r="F8" i="8"/>
  <c r="F8" i="7"/>
  <c r="F29" i="10"/>
  <c r="F12" i="10"/>
  <c r="F34" i="9"/>
  <c r="F8" i="6"/>
  <c r="F8" i="5"/>
  <c r="F8" i="4"/>
  <c r="F8" i="3"/>
  <c r="F20" i="2"/>
  <c r="F17" i="2"/>
  <c r="F14" i="2"/>
  <c r="F11" i="2"/>
  <c r="F9" i="2" l="1"/>
  <c r="F8" i="2" s="1"/>
  <c r="F27" i="9"/>
  <c r="F10" i="10"/>
  <c r="F8" i="9" l="1"/>
  <c r="E14" i="22"/>
  <c r="E10" i="22"/>
  <c r="E9" i="22" l="1"/>
  <c r="E8" i="19"/>
  <c r="E8" i="18"/>
  <c r="E8" i="17"/>
  <c r="E18" i="16"/>
  <c r="E15" i="16"/>
  <c r="E12" i="16"/>
  <c r="E9" i="16" s="1"/>
  <c r="E8" i="16" l="1"/>
  <c r="E8" i="15" l="1"/>
  <c r="E8" i="14"/>
  <c r="E8" i="12"/>
  <c r="E8" i="13"/>
  <c r="E18" i="11"/>
  <c r="E15" i="11"/>
  <c r="E12" i="11"/>
  <c r="E29" i="10"/>
  <c r="E12" i="10"/>
  <c r="E10" i="11" l="1"/>
  <c r="E9" i="11" s="1"/>
  <c r="E10" i="10"/>
  <c r="E18" i="9"/>
  <c r="E34" i="9"/>
  <c r="E8" i="8"/>
  <c r="E8" i="7"/>
  <c r="E8" i="6"/>
  <c r="E8" i="5"/>
  <c r="E8" i="4"/>
  <c r="E8" i="3"/>
  <c r="E20" i="2"/>
  <c r="E17" i="2"/>
  <c r="E14" i="2"/>
  <c r="E11" i="2"/>
  <c r="E9" i="2" l="1"/>
  <c r="E8" i="2" s="1"/>
  <c r="E9" i="9"/>
  <c r="E27" i="9" s="1"/>
  <c r="E8" i="9" s="1"/>
  <c r="D29" i="10" l="1"/>
  <c r="D12" i="10"/>
  <c r="D14" i="22"/>
  <c r="D10" i="22"/>
  <c r="D10" i="10" l="1"/>
  <c r="D9" i="22"/>
  <c r="D8" i="19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8" i="17"/>
  <c r="D8" i="18" l="1"/>
  <c r="D8" i="15" l="1"/>
  <c r="D8" i="14"/>
  <c r="D8" i="13"/>
  <c r="D8" i="12"/>
  <c r="D18" i="11"/>
  <c r="D15" i="11"/>
  <c r="D12" i="11"/>
  <c r="D10" i="11" l="1"/>
  <c r="D9" i="11" s="1"/>
  <c r="D34" i="9"/>
  <c r="D18" i="9"/>
  <c r="D9" i="9"/>
  <c r="D8" i="8"/>
  <c r="D8" i="7"/>
  <c r="D8" i="6"/>
  <c r="C29" i="6"/>
  <c r="B29" i="6"/>
  <c r="D8" i="5"/>
  <c r="D8" i="4"/>
  <c r="D8" i="3"/>
  <c r="D20" i="2"/>
  <c r="D17" i="2"/>
  <c r="D14" i="2"/>
  <c r="D11" i="2"/>
  <c r="D27" i="9" l="1"/>
  <c r="D8" i="9" s="1"/>
  <c r="D9" i="2"/>
  <c r="D8" i="2" l="1"/>
  <c r="C8" i="15"/>
  <c r="C14" i="22"/>
  <c r="B8" i="15"/>
  <c r="C8" i="13" l="1"/>
  <c r="C34" i="9"/>
  <c r="C18" i="9"/>
  <c r="C9" i="9"/>
  <c r="B34" i="9"/>
  <c r="B18" i="9"/>
  <c r="B9" i="9"/>
  <c r="B27" i="9" l="1"/>
  <c r="B8" i="9" s="1"/>
  <c r="C27" i="9"/>
  <c r="B14" i="24"/>
  <c r="B8" i="24" s="1"/>
  <c r="C14" i="24"/>
  <c r="C10" i="22"/>
  <c r="C9" i="22" l="1"/>
  <c r="C8" i="24"/>
  <c r="C9" i="20"/>
  <c r="C10" i="20"/>
  <c r="C11" i="20"/>
  <c r="C12" i="20"/>
  <c r="C13" i="20"/>
  <c r="C14" i="20"/>
  <c r="C15" i="20"/>
  <c r="C16" i="20"/>
  <c r="C17" i="20"/>
  <c r="C8" i="20"/>
  <c r="C10" i="19"/>
  <c r="C11" i="19"/>
  <c r="C12" i="19"/>
  <c r="C13" i="19"/>
  <c r="C14" i="19"/>
  <c r="C15" i="19"/>
  <c r="C16" i="19"/>
  <c r="C17" i="19"/>
  <c r="C18" i="19"/>
  <c r="C20" i="19"/>
  <c r="C21" i="19"/>
  <c r="C22" i="19"/>
  <c r="C23" i="19"/>
  <c r="C25" i="19"/>
  <c r="C9" i="19"/>
  <c r="C8" i="18"/>
  <c r="C8" i="19" l="1"/>
  <c r="C8" i="14"/>
  <c r="C8" i="12"/>
  <c r="C18" i="11"/>
  <c r="C15" i="11"/>
  <c r="C12" i="11"/>
  <c r="C10" i="11" s="1"/>
  <c r="C9" i="11" l="1"/>
  <c r="C29" i="10"/>
  <c r="C12" i="10"/>
  <c r="B12" i="10"/>
  <c r="Y12" i="10" s="1"/>
  <c r="C8" i="8"/>
  <c r="C8" i="7"/>
  <c r="C8" i="6"/>
  <c r="C8" i="5"/>
  <c r="C8" i="4"/>
  <c r="C20" i="2"/>
  <c r="C17" i="2"/>
  <c r="C14" i="2"/>
  <c r="C11" i="2"/>
  <c r="C10" i="10" l="1"/>
  <c r="C9" i="2"/>
  <c r="C8" i="2" s="1"/>
  <c r="C8" i="3"/>
  <c r="C8" i="9" l="1"/>
  <c r="B8" i="12" l="1"/>
  <c r="B8" i="19" l="1"/>
  <c r="B8" i="14" l="1"/>
  <c r="B8" i="13" l="1"/>
  <c r="B9" i="11" l="1"/>
  <c r="B29" i="10" l="1"/>
  <c r="Y29" i="10" s="1"/>
  <c r="B10" i="10" l="1"/>
  <c r="Y10" i="10" s="1"/>
  <c r="B8" i="8"/>
  <c r="B8" i="7"/>
  <c r="B8" i="6" l="1"/>
  <c r="B8" i="5"/>
  <c r="B8" i="4"/>
  <c r="B8" i="3"/>
  <c r="B20" i="2"/>
  <c r="B17" i="2"/>
  <c r="B14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<sst xmlns="http://schemas.openxmlformats.org/spreadsheetml/2006/main" count="1125" uniqueCount="279">
  <si>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</si>
  <si>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</si>
  <si>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</si>
  <si>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</si>
  <si>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</si>
  <si>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</si>
  <si>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</si>
  <si>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</si>
  <si>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</si>
  <si>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</si>
  <si>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</si>
  <si>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</si>
  <si>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</si>
  <si>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</si>
  <si>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</si>
  <si>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</si>
  <si>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</si>
  <si>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</si>
  <si>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</si>
  <si>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</si>
  <si>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</si>
  <si>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</si>
  <si>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</si>
  <si>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</si>
  <si>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</si>
  <si>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</si>
  <si>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</si>
  <si>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</si>
  <si>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</si>
  <si>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</si>
  <si>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</si>
  <si>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</si>
  <si>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</si>
  <si>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</si>
  <si>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</si>
  <si>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</si>
  <si>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</si>
  <si>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</si>
  <si>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</si>
  <si>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</si>
  <si>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</si>
  <si>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</si>
  <si>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</si>
  <si>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</si>
  <si>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</si>
  <si>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</si>
  <si>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</si>
  <si>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</si>
  <si>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</si>
  <si>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</si>
  <si>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</si>
  <si>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</si>
  <si>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</si>
  <si>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</si>
  <si>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</si>
  <si>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</si>
  <si>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</si>
  <si>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</si>
  <si>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</si>
  <si>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</si>
  <si>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</si>
  <si>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</si>
  <si>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</si>
  <si>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</si>
  <si>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</si>
  <si>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</si>
  <si>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</si>
  <si>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</si>
  <si>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</si>
  <si>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</si>
  <si>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</si>
  <si>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</si>
  <si>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</si>
  <si>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</si>
  <si>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</si>
  <si>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</si>
  <si>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</si>
  <si>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</si>
  <si>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</si>
  <si>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</si>
  <si>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</si>
  <si>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</si>
  <si>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</si>
  <si>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</si>
  <si>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</si>
  <si>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</si>
  <si>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</si>
  <si>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</si>
  <si>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</si>
  <si>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</si>
  <si>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</si>
  <si>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</si>
  <si>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</si>
  <si>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</si>
  <si>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</si>
  <si>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</si>
  <si>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</si>
  <si>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</si>
  <si>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</si>
  <si>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</si>
  <si>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</si>
  <si>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</si>
  <si>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</si>
  <si>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</si>
  <si>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</si>
  <si>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</si>
  <si>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</si>
  <si>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</si>
  <si>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</si>
  <si>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</si>
  <si>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</si>
  <si>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</si>
  <si>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</si>
  <si>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</si>
  <si>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</si>
  <si>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</si>
  <si>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</si>
  <si>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</si>
  <si>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</si>
  <si>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</si>
  <si>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</si>
  <si>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</si>
  <si>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</si>
  <si>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</si>
  <si>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</si>
  <si>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</si>
  <si>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</si>
  <si>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</si>
  <si>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</si>
  <si>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</si>
  <si>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</si>
  <si>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</si>
  <si>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</si>
  <si>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</si>
  <si>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</si>
  <si>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</si>
  <si>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</si>
  <si>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</si>
  <si>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</si>
  <si>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</si>
  <si>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</si>
  <si>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</si>
  <si>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</si>
  <si>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</si>
  <si>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</si>
  <si>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</si>
  <si>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</si>
  <si>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</si>
  <si>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</si>
  <si>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</si>
  <si>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</si>
  <si>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</si>
  <si>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</si>
  <si>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</si>
  <si>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</si>
  <si>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</si>
  <si>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</si>
  <si>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</si>
  <si>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</si>
  <si>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</si>
  <si>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</si>
  <si>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</si>
  <si>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</si>
  <si>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</si>
  <si>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</si>
  <si>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</si>
  <si>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</si>
  <si>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</si>
  <si>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</si>
  <si>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</si>
  <si>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</si>
  <si>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</si>
  <si>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</si>
  <si>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</si>
  <si>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</si>
  <si>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</si>
  <si>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</si>
  <si>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</si>
  <si>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</si>
  <si>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</si>
  <si>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</si>
  <si>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</si>
  <si>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</si>
  <si>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</si>
  <si>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</si>
  <si>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</si>
  <si>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</si>
  <si>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</si>
  <si>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</si>
  <si>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</si>
  <si>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</si>
  <si>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</si>
  <si>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</si>
  <si>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</si>
  <si>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</si>
  <si>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</si>
  <si>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</si>
  <si>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</si>
  <si>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</si>
  <si>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</si>
  <si>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</si>
  <si>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</si>
  <si>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</si>
  <si>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</si>
  <si>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</si>
  <si>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</si>
  <si>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</si>
  <si>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</si>
  <si>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</si>
  <si>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</si>
  <si>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</si>
  <si>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</si>
  <si>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</si>
  <si>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</si>
  <si>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</si>
  <si>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</si>
  <si>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</si>
  <si>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</si>
  <si>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</si>
  <si>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</si>
  <si>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</si>
  <si>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</si>
  <si>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</si>
  <si>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</si>
  <si>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</si>
  <si>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</si>
  <si>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</si>
  <si>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</si>
  <si>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</si>
  <si>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</si>
  <si>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</si>
  <si>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</si>
  <si>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</si>
  <si>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</si>
  <si>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</si>
  <si>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</si>
  <si>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</si>
  <si>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</si>
  <si>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</si>
  <si>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</si>
  <si>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</si>
  <si>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</si>
  <si>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</si>
  <si>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</si>
  <si>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</si>
  <si>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</si>
  <si>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</si>
  <si>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</si>
  <si>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</si>
  <si>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</si>
  <si>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</si>
  <si>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</si>
  <si>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</si>
  <si>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</si>
  <si>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</si>
  <si>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</si>
  <si>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</si>
  <si>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</si>
  <si>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</si>
  <si>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</si>
  <si>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</si>
  <si>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</si>
  <si>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</si>
  <si>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</si>
  <si>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</si>
  <si>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</si>
  <si>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</si>
  <si>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</si>
  <si>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</si>
  <si>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</si>
  <si>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Cerro azul</t>
  </si>
  <si>
    <t>Var  % 
Oct 20/19</t>
  </si>
  <si>
    <t>ANEXO DEL BOLETÍN DE PESCA - OCTUBRE 2020</t>
  </si>
  <si>
    <t>Var  %  
Oct 20/19</t>
  </si>
  <si>
    <t>Var  % Oct 20/19</t>
  </si>
  <si>
    <t>Var % Oct 20/19</t>
  </si>
  <si>
    <t>Ene-Oct
20/19</t>
  </si>
  <si>
    <t>Var  % 
Oct-20/Set-20</t>
  </si>
  <si>
    <t>Var % 
Oct 20/19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</si>
</sst>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 * #,##0.00_ ;_ * \-#,##0.00_ ;_ * &quot;-&quot;??_ ;_ @_ "/>
    <numFmt numFmtId="165" formatCode="_-* #,##0.00_-;\-* #,##0.00_-;_-* &quot;-&quot;??_-;_-@_-"/>
    <numFmt numFmtId="166" formatCode="#,##0.0"/>
    <numFmt numFmtId="167" formatCode="0.0"/>
    <numFmt numFmtId="168" formatCode="_ * #,##0.0_ ;_ * \-#,##0.0_ ;_ * &quot;-&quot;??_ ;_ @_ "/>
    <numFmt numFmtId="169" formatCode="0.0%"/>
    <numFmt numFmtId="170" formatCode="_ * #,##0_ ;_ * \-#,##0_ ;_ * &quot;-&quot;??_ ;_ @_ "/>
    <numFmt numFmtId="171" formatCode="#,##0.000"/>
    <numFmt numFmtId="172" formatCode="0.0_ ;[Red]\-0.0\ "/>
    <numFmt numFmtId="173" formatCode="#,##0.00_ ;\-#,##0.00\ "/>
    <numFmt numFmtId="174" formatCode="#,##0.0000_ ;\-#,##0.0000\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  <font>
      <sz val="11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66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/>
      </right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532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6" fontId="4" fillId="2" borderId="4" xfId="0" applyNumberFormat="1" applyFont="1" applyFill="1" applyBorder="1" applyAlignment="1"/>
    <xf numFmtId="166" fontId="11" fillId="0" borderId="4" xfId="0" applyNumberFormat="1" applyFont="1" applyBorder="1" applyAlignment="1">
      <alignment wrapText="1" readingOrder="1"/>
    </xf>
    <xf numFmtId="166" fontId="12" fillId="0" borderId="4" xfId="3" applyNumberFormat="1" applyFont="1" applyBorder="1" applyAlignment="1">
      <alignment horizontal="right"/>
    </xf>
    <xf numFmtId="166" fontId="4" fillId="2" borderId="4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6" fontId="6" fillId="2" borderId="4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6" xfId="0" applyFont="1" applyBorder="1"/>
    <xf numFmtId="0" fontId="12" fillId="0" borderId="18" xfId="0" applyFont="1" applyBorder="1"/>
    <xf numFmtId="1" fontId="12" fillId="0" borderId="17" xfId="0" applyNumberFormat="1" applyFont="1" applyBorder="1" applyAlignment="1"/>
    <xf numFmtId="167" fontId="8" fillId="0" borderId="19" xfId="0" applyNumberFormat="1" applyFont="1" applyBorder="1" applyAlignment="1">
      <alignment horizontal="right"/>
    </xf>
    <xf numFmtId="167" fontId="8" fillId="0" borderId="20" xfId="0" applyNumberFormat="1" applyFont="1" applyBorder="1" applyAlignment="1">
      <alignment horizontal="right"/>
    </xf>
    <xf numFmtId="167" fontId="6" fillId="2" borderId="16" xfId="2" applyNumberFormat="1" applyFont="1" applyFill="1" applyBorder="1" applyAlignment="1">
      <alignment vertical="center"/>
    </xf>
    <xf numFmtId="167" fontId="4" fillId="6" borderId="16" xfId="0" applyNumberFormat="1" applyFont="1" applyFill="1" applyBorder="1"/>
    <xf numFmtId="0" fontId="6" fillId="2" borderId="28" xfId="2" applyFont="1" applyFill="1" applyBorder="1" applyAlignment="1">
      <alignment vertical="center"/>
    </xf>
    <xf numFmtId="0" fontId="4" fillId="6" borderId="16" xfId="0" applyFont="1" applyFill="1" applyBorder="1"/>
    <xf numFmtId="0" fontId="8" fillId="0" borderId="16" xfId="0" applyFont="1" applyBorder="1" applyAlignment="1">
      <alignment horizontal="left"/>
    </xf>
    <xf numFmtId="0" fontId="8" fillId="0" borderId="16" xfId="0" applyFont="1" applyBorder="1"/>
    <xf numFmtId="0" fontId="8" fillId="0" borderId="18" xfId="0" applyFont="1" applyBorder="1" applyAlignment="1">
      <alignment horizontal="left"/>
    </xf>
    <xf numFmtId="0" fontId="6" fillId="2" borderId="22" xfId="2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left"/>
    </xf>
    <xf numFmtId="3" fontId="8" fillId="0" borderId="22" xfId="0" applyNumberFormat="1" applyFont="1" applyBorder="1" applyAlignment="1">
      <alignment horizontal="left"/>
    </xf>
    <xf numFmtId="3" fontId="8" fillId="0" borderId="30" xfId="0" applyNumberFormat="1" applyFont="1" applyBorder="1" applyAlignment="1">
      <alignment horizontal="left"/>
    </xf>
    <xf numFmtId="166" fontId="6" fillId="2" borderId="16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6" fillId="2" borderId="17" xfId="2" applyNumberFormat="1" applyFont="1" applyFill="1" applyBorder="1" applyAlignment="1">
      <alignment horizontal="right"/>
    </xf>
    <xf numFmtId="166" fontId="8" fillId="0" borderId="16" xfId="0" applyNumberFormat="1" applyFont="1" applyFill="1" applyBorder="1" applyAlignment="1">
      <alignment horizontal="right"/>
    </xf>
    <xf numFmtId="166" fontId="8" fillId="0" borderId="17" xfId="0" applyNumberFormat="1" applyFont="1" applyFill="1" applyBorder="1" applyAlignment="1">
      <alignment horizontal="right"/>
    </xf>
    <xf numFmtId="166" fontId="8" fillId="0" borderId="17" xfId="0" applyNumberFormat="1" applyFont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/>
    <xf numFmtId="3" fontId="8" fillId="0" borderId="22" xfId="0" applyNumberFormat="1" applyFont="1" applyBorder="1" applyAlignment="1"/>
    <xf numFmtId="166" fontId="6" fillId="2" borderId="16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17" xfId="2" applyNumberFormat="1" applyFont="1" applyFill="1" applyBorder="1" applyAlignment="1"/>
    <xf numFmtId="166" fontId="8" fillId="0" borderId="16" xfId="0" applyNumberFormat="1" applyFont="1" applyBorder="1" applyAlignment="1">
      <alignment horizontal="right"/>
    </xf>
    <xf numFmtId="0" fontId="8" fillId="0" borderId="22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6" fillId="2" borderId="31" xfId="2" applyFont="1" applyFill="1" applyBorder="1" applyAlignment="1">
      <alignment vertical="center"/>
    </xf>
    <xf numFmtId="166" fontId="4" fillId="2" borderId="17" xfId="0" applyNumberFormat="1" applyFont="1" applyFill="1" applyBorder="1" applyAlignment="1"/>
    <xf numFmtId="0" fontId="4" fillId="6" borderId="31" xfId="0" applyFont="1" applyFill="1" applyBorder="1"/>
    <xf numFmtId="166" fontId="8" fillId="6" borderId="17" xfId="0" applyNumberFormat="1" applyFont="1" applyFill="1" applyBorder="1"/>
    <xf numFmtId="0" fontId="8" fillId="0" borderId="31" xfId="0" applyFont="1" applyBorder="1" applyAlignment="1">
      <alignment horizontal="left"/>
    </xf>
    <xf numFmtId="166" fontId="8" fillId="0" borderId="17" xfId="0" applyNumberFormat="1" applyFont="1" applyBorder="1"/>
    <xf numFmtId="0" fontId="8" fillId="0" borderId="31" xfId="0" applyFont="1" applyBorder="1"/>
    <xf numFmtId="0" fontId="8" fillId="0" borderId="32" xfId="0" applyFont="1" applyBorder="1" applyAlignment="1">
      <alignment horizontal="left"/>
    </xf>
    <xf numFmtId="166" fontId="4" fillId="2" borderId="16" xfId="0" applyNumberFormat="1" applyFont="1" applyFill="1" applyBorder="1" applyAlignment="1"/>
    <xf numFmtId="166" fontId="8" fillId="6" borderId="16" xfId="0" applyNumberFormat="1" applyFont="1" applyFill="1" applyBorder="1"/>
    <xf numFmtId="166" fontId="8" fillId="0" borderId="16" xfId="0" applyNumberFormat="1" applyFont="1" applyBorder="1"/>
    <xf numFmtId="0" fontId="6" fillId="2" borderId="16" xfId="2" applyFont="1" applyFill="1" applyBorder="1" applyAlignment="1"/>
    <xf numFmtId="0" fontId="8" fillId="0" borderId="16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6" xfId="2" applyFont="1" applyFill="1" applyBorder="1" applyAlignment="1">
      <alignment horizontal="left"/>
    </xf>
    <xf numFmtId="0" fontId="12" fillId="0" borderId="16" xfId="3" applyFont="1" applyBorder="1"/>
    <xf numFmtId="0" fontId="12" fillId="0" borderId="18" xfId="3" applyFont="1" applyBorder="1"/>
    <xf numFmtId="166" fontId="12" fillId="0" borderId="17" xfId="0" applyNumberFormat="1" applyFont="1" applyBorder="1"/>
    <xf numFmtId="166" fontId="12" fillId="0" borderId="17" xfId="0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12" fillId="0" borderId="16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6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19" xfId="3" applyNumberFormat="1" applyFont="1" applyBorder="1" applyAlignment="1">
      <alignment horizontal="right"/>
    </xf>
    <xf numFmtId="166" fontId="6" fillId="2" borderId="0" xfId="2" applyNumberFormat="1" applyFont="1" applyFill="1" applyBorder="1" applyAlignment="1">
      <alignment horizontal="right" vertical="center"/>
    </xf>
    <xf numFmtId="0" fontId="8" fillId="0" borderId="16" xfId="0" applyFont="1" applyFill="1" applyBorder="1" applyAlignment="1">
      <alignment horizontal="left"/>
    </xf>
    <xf numFmtId="167" fontId="8" fillId="0" borderId="16" xfId="0" applyNumberFormat="1" applyFont="1" applyBorder="1" applyAlignment="1">
      <alignment horizontal="left" indent="1"/>
    </xf>
    <xf numFmtId="167" fontId="4" fillId="6" borderId="18" xfId="0" applyNumberFormat="1" applyFont="1" applyFill="1" applyBorder="1" applyAlignment="1">
      <alignment horizontal="left" indent="1"/>
    </xf>
    <xf numFmtId="166" fontId="8" fillId="6" borderId="19" xfId="0" applyNumberFormat="1" applyFont="1" applyFill="1" applyBorder="1"/>
    <xf numFmtId="166" fontId="8" fillId="6" borderId="20" xfId="0" applyNumberFormat="1" applyFont="1" applyFill="1" applyBorder="1"/>
    <xf numFmtId="0" fontId="6" fillId="2" borderId="16" xfId="2" applyFont="1" applyFill="1" applyBorder="1" applyAlignment="1">
      <alignment vertical="center"/>
    </xf>
    <xf numFmtId="0" fontId="8" fillId="0" borderId="16" xfId="0" applyFont="1" applyBorder="1" applyAlignment="1">
      <alignment horizontal="left" indent="1"/>
    </xf>
    <xf numFmtId="0" fontId="4" fillId="6" borderId="18" xfId="0" applyFont="1" applyFill="1" applyBorder="1" applyAlignment="1">
      <alignment horizontal="left" indent="1"/>
    </xf>
    <xf numFmtId="166" fontId="11" fillId="0" borderId="16" xfId="0" applyNumberFormat="1" applyFont="1" applyFill="1" applyBorder="1"/>
    <xf numFmtId="166" fontId="11" fillId="0" borderId="0" xfId="0" applyNumberFormat="1" applyFont="1" applyFill="1" applyBorder="1"/>
    <xf numFmtId="166" fontId="8" fillId="6" borderId="18" xfId="0" applyNumberFormat="1" applyFont="1" applyFill="1" applyBorder="1" applyAlignment="1">
      <alignment horizontal="right"/>
    </xf>
    <xf numFmtId="166" fontId="8" fillId="6" borderId="19" xfId="0" applyNumberFormat="1" applyFont="1" applyFill="1" applyBorder="1" applyAlignment="1">
      <alignment horizontal="right"/>
    </xf>
    <xf numFmtId="166" fontId="8" fillId="6" borderId="20" xfId="0" applyNumberFormat="1" applyFont="1" applyFill="1" applyBorder="1" applyAlignment="1">
      <alignment horizontal="right"/>
    </xf>
    <xf numFmtId="166" fontId="11" fillId="7" borderId="18" xfId="0" applyNumberFormat="1" applyFont="1" applyFill="1" applyBorder="1"/>
    <xf numFmtId="166" fontId="11" fillId="7" borderId="19" xfId="0" applyNumberFormat="1" applyFont="1" applyFill="1" applyBorder="1"/>
    <xf numFmtId="167" fontId="12" fillId="0" borderId="0" xfId="3" applyNumberFormat="1" applyFont="1" applyBorder="1" applyAlignment="1">
      <alignment horizontal="right"/>
    </xf>
    <xf numFmtId="166" fontId="8" fillId="0" borderId="18" xfId="0" applyNumberFormat="1" applyFont="1" applyFill="1" applyBorder="1"/>
    <xf numFmtId="166" fontId="8" fillId="0" borderId="19" xfId="0" applyNumberFormat="1" applyFont="1" applyFill="1" applyBorder="1"/>
    <xf numFmtId="166" fontId="8" fillId="0" borderId="16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7" xfId="4" applyNumberFormat="1" applyFont="1" applyFill="1" applyBorder="1" applyAlignment="1">
      <alignment horizontal="right"/>
    </xf>
    <xf numFmtId="166" fontId="23" fillId="0" borderId="16" xfId="4" applyNumberFormat="1" applyFont="1" applyFill="1" applyBorder="1" applyAlignment="1">
      <alignment horizontal="right"/>
    </xf>
    <xf numFmtId="0" fontId="21" fillId="8" borderId="16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8" borderId="17" xfId="4" applyNumberFormat="1" applyFont="1" applyFill="1" applyBorder="1" applyAlignment="1">
      <alignment horizontal="right"/>
    </xf>
    <xf numFmtId="166" fontId="21" fillId="8" borderId="16" xfId="4" applyNumberFormat="1" applyFont="1" applyFill="1" applyBorder="1" applyAlignment="1">
      <alignment horizontal="right"/>
    </xf>
    <xf numFmtId="166" fontId="21" fillId="6" borderId="16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1" fillId="6" borderId="17" xfId="4" applyNumberFormat="1" applyFont="1" applyFill="1" applyBorder="1" applyAlignment="1">
      <alignment horizontal="right"/>
    </xf>
    <xf numFmtId="166" fontId="23" fillId="6" borderId="16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166" fontId="23" fillId="6" borderId="18" xfId="4" applyNumberFormat="1" applyFont="1" applyFill="1" applyBorder="1" applyAlignment="1">
      <alignment horizontal="right"/>
    </xf>
    <xf numFmtId="166" fontId="23" fillId="6" borderId="19" xfId="4" applyNumberFormat="1" applyFont="1" applyFill="1" applyBorder="1" applyAlignment="1">
      <alignment horizontal="right"/>
    </xf>
    <xf numFmtId="166" fontId="23" fillId="6" borderId="20" xfId="4" applyNumberFormat="1" applyFont="1" applyFill="1" applyBorder="1" applyAlignment="1">
      <alignment horizontal="right"/>
    </xf>
    <xf numFmtId="0" fontId="8" fillId="4" borderId="22" xfId="0" applyFont="1" applyFill="1" applyBorder="1" applyAlignment="1">
      <alignment horizontal="left"/>
    </xf>
    <xf numFmtId="166" fontId="8" fillId="3" borderId="17" xfId="0" applyNumberFormat="1" applyFont="1" applyFill="1" applyBorder="1"/>
    <xf numFmtId="166" fontId="8" fillId="3" borderId="16" xfId="0" applyNumberFormat="1" applyFont="1" applyFill="1" applyBorder="1"/>
    <xf numFmtId="0" fontId="4" fillId="3" borderId="16" xfId="0" applyFont="1" applyFill="1" applyBorder="1"/>
    <xf numFmtId="166" fontId="4" fillId="2" borderId="17" xfId="0" applyNumberFormat="1" applyFont="1" applyFill="1" applyBorder="1" applyAlignment="1">
      <alignment horizontal="right"/>
    </xf>
    <xf numFmtId="166" fontId="11" fillId="0" borderId="17" xfId="0" applyNumberFormat="1" applyFont="1" applyBorder="1" applyAlignment="1">
      <alignment horizontal="right" wrapText="1" readingOrder="1"/>
    </xf>
    <xf numFmtId="166" fontId="11" fillId="0" borderId="19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6" fontId="4" fillId="2" borderId="16" xfId="0" applyNumberFormat="1" applyFont="1" applyFill="1" applyBorder="1" applyAlignment="1">
      <alignment horizontal="right"/>
    </xf>
    <xf numFmtId="166" fontId="11" fillId="0" borderId="16" xfId="0" applyNumberFormat="1" applyFont="1" applyBorder="1" applyAlignment="1">
      <alignment horizontal="right" wrapText="1" readingOrder="1"/>
    </xf>
    <xf numFmtId="166" fontId="11" fillId="0" borderId="18" xfId="0" applyNumberFormat="1" applyFont="1" applyBorder="1" applyAlignment="1">
      <alignment horizontal="right" wrapText="1" readingOrder="1"/>
    </xf>
    <xf numFmtId="3" fontId="4" fillId="2" borderId="16" xfId="0" applyNumberFormat="1" applyFont="1" applyFill="1" applyBorder="1" applyAlignment="1">
      <alignment horizontal="left"/>
    </xf>
    <xf numFmtId="166" fontId="11" fillId="0" borderId="19" xfId="0" applyNumberFormat="1" applyFont="1" applyFill="1" applyBorder="1" applyAlignment="1">
      <alignment horizontal="right"/>
    </xf>
    <xf numFmtId="166" fontId="11" fillId="0" borderId="16" xfId="0" applyNumberFormat="1" applyFont="1" applyFill="1" applyBorder="1" applyAlignment="1">
      <alignment horizontal="right"/>
    </xf>
    <xf numFmtId="166" fontId="17" fillId="0" borderId="16" xfId="3" applyNumberFormat="1" applyFont="1" applyFill="1" applyBorder="1" applyAlignment="1">
      <alignment horizontal="right"/>
    </xf>
    <xf numFmtId="166" fontId="11" fillId="0" borderId="18" xfId="0" applyNumberFormat="1" applyFont="1" applyFill="1" applyBorder="1" applyAlignment="1">
      <alignment horizontal="right"/>
    </xf>
    <xf numFmtId="166" fontId="12" fillId="0" borderId="16" xfId="0" applyNumberFormat="1" applyFont="1" applyBorder="1" applyAlignment="1"/>
    <xf numFmtId="166" fontId="12" fillId="0" borderId="0" xfId="0" applyNumberFormat="1" applyFont="1" applyBorder="1" applyAlignment="1"/>
    <xf numFmtId="166" fontId="12" fillId="0" borderId="17" xfId="0" applyNumberFormat="1" applyFont="1" applyBorder="1" applyAlignment="1"/>
    <xf numFmtId="169" fontId="0" fillId="0" borderId="0" xfId="7" applyNumberFormat="1" applyFont="1"/>
    <xf numFmtId="166" fontId="0" fillId="0" borderId="0" xfId="0" applyNumberFormat="1"/>
    <xf numFmtId="170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39" xfId="0" applyBorder="1"/>
    <xf numFmtId="0" fontId="6" fillId="0" borderId="37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1" fontId="12" fillId="0" borderId="0" xfId="0" applyNumberFormat="1" applyFont="1" applyBorder="1" applyAlignment="1"/>
    <xf numFmtId="171" fontId="12" fillId="0" borderId="19" xfId="0" applyNumberFormat="1" applyFont="1" applyBorder="1" applyAlignment="1">
      <alignment horizontal="right"/>
    </xf>
    <xf numFmtId="3" fontId="16" fillId="5" borderId="16" xfId="0" applyNumberFormat="1" applyFont="1" applyFill="1" applyBorder="1" applyAlignment="1">
      <alignment horizontal="right"/>
    </xf>
    <xf numFmtId="166" fontId="12" fillId="0" borderId="0" xfId="3" applyNumberFormat="1" applyFont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6" fontId="8" fillId="0" borderId="0" xfId="0" applyNumberFormat="1" applyFont="1"/>
    <xf numFmtId="166" fontId="6" fillId="2" borderId="16" xfId="2" applyNumberFormat="1" applyFont="1" applyFill="1" applyBorder="1" applyAlignment="1">
      <alignment vertical="center"/>
    </xf>
    <xf numFmtId="166" fontId="4" fillId="6" borderId="16" xfId="0" applyNumberFormat="1" applyFont="1" applyFill="1" applyBorder="1"/>
    <xf numFmtId="166" fontId="4" fillId="6" borderId="0" xfId="0" applyNumberFormat="1" applyFont="1" applyFill="1" applyBorder="1"/>
    <xf numFmtId="166" fontId="4" fillId="6" borderId="16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6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39" xfId="0" applyFont="1" applyFill="1" applyBorder="1" applyAlignment="1">
      <alignment horizontal="left"/>
    </xf>
    <xf numFmtId="0" fontId="8" fillId="0" borderId="39" xfId="0" applyFont="1" applyBorder="1"/>
    <xf numFmtId="166" fontId="8" fillId="0" borderId="40" xfId="0" applyNumberFormat="1" applyFont="1" applyFill="1" applyBorder="1" applyAlignment="1">
      <alignment horizontal="center"/>
    </xf>
    <xf numFmtId="166" fontId="8" fillId="0" borderId="39" xfId="0" applyNumberFormat="1" applyFont="1" applyFill="1" applyBorder="1"/>
    <xf numFmtId="166" fontId="8" fillId="2" borderId="40" xfId="0" applyNumberFormat="1" applyFont="1" applyFill="1" applyBorder="1" applyAlignment="1">
      <alignment horizontal="center"/>
    </xf>
    <xf numFmtId="168" fontId="4" fillId="2" borderId="0" xfId="1" applyNumberFormat="1" applyFont="1" applyFill="1" applyBorder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70" fontId="8" fillId="0" borderId="0" xfId="1" applyNumberFormat="1" applyFont="1"/>
    <xf numFmtId="166" fontId="11" fillId="4" borderId="4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 readingOrder="1"/>
    </xf>
    <xf numFmtId="166" fontId="11" fillId="4" borderId="4" xfId="0" applyNumberFormat="1" applyFont="1" applyFill="1" applyBorder="1" applyAlignment="1">
      <alignment horizontal="right" wrapText="1"/>
    </xf>
    <xf numFmtId="0" fontId="0" fillId="4" borderId="0" xfId="0" applyFill="1"/>
    <xf numFmtId="173" fontId="0" fillId="0" borderId="0" xfId="0" applyNumberFormat="1"/>
    <xf numFmtId="167" fontId="11" fillId="0" borderId="0" xfId="0" applyNumberFormat="1" applyFont="1" applyBorder="1" applyAlignment="1">
      <alignment horizontal="right" wrapText="1" readingOrder="1"/>
    </xf>
    <xf numFmtId="166" fontId="4" fillId="2" borderId="0" xfId="1" applyNumberFormat="1" applyFont="1" applyFill="1" applyBorder="1" applyAlignment="1">
      <alignment horizontal="right"/>
    </xf>
    <xf numFmtId="166" fontId="11" fillId="0" borderId="0" xfId="1" applyNumberFormat="1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  <xf numFmtId="167" fontId="6" fillId="2" borderId="0" xfId="2" applyNumberFormat="1" applyFont="1" applyFill="1" applyBorder="1" applyAlignment="1">
      <alignment horizontal="right"/>
    </xf>
    <xf numFmtId="167" fontId="8" fillId="0" borderId="0" xfId="0" applyNumberFormat="1" applyFont="1" applyFill="1" applyBorder="1" applyAlignment="1">
      <alignment horizontal="right"/>
    </xf>
    <xf numFmtId="172" fontId="8" fillId="0" borderId="0" xfId="0" applyNumberFormat="1" applyFont="1" applyBorder="1"/>
    <xf numFmtId="172" fontId="8" fillId="0" borderId="19" xfId="0" applyNumberFormat="1" applyFont="1" applyBorder="1"/>
    <xf numFmtId="0" fontId="30" fillId="9" borderId="42" xfId="0" applyFont="1" applyFill="1" applyBorder="1" applyAlignment="1">
      <alignment vertical="center"/>
    </xf>
    <xf numFmtId="0" fontId="31" fillId="9" borderId="42" xfId="0" applyFont="1" applyFill="1" applyBorder="1" applyAlignment="1">
      <alignment vertical="center"/>
    </xf>
    <xf numFmtId="0" fontId="32" fillId="0" borderId="42" xfId="0" applyFont="1" applyBorder="1" applyAlignment="1">
      <alignment vertical="center"/>
    </xf>
    <xf numFmtId="0" fontId="30" fillId="9" borderId="43" xfId="0" applyFont="1" applyFill="1" applyBorder="1" applyAlignment="1">
      <alignment vertical="center"/>
    </xf>
    <xf numFmtId="10" fontId="8" fillId="0" borderId="0" xfId="7" applyNumberFormat="1" applyFont="1"/>
    <xf numFmtId="167" fontId="8" fillId="4" borderId="0" xfId="0" applyNumberFormat="1" applyFont="1" applyFill="1" applyBorder="1" applyAlignment="1">
      <alignment horizontal="right"/>
    </xf>
    <xf numFmtId="167" fontId="8" fillId="4" borderId="16" xfId="0" applyNumberFormat="1" applyFont="1" applyFill="1" applyBorder="1" applyAlignment="1">
      <alignment horizontal="right"/>
    </xf>
    <xf numFmtId="167" fontId="8" fillId="4" borderId="17" xfId="0" applyNumberFormat="1" applyFont="1" applyFill="1" applyBorder="1" applyAlignment="1">
      <alignment horizontal="right"/>
    </xf>
    <xf numFmtId="166" fontId="16" fillId="5" borderId="16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6" fontId="12" fillId="4" borderId="16" xfId="3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0" fontId="24" fillId="0" borderId="0" xfId="0" applyFont="1"/>
    <xf numFmtId="0" fontId="33" fillId="0" borderId="0" xfId="0" applyFont="1" applyFill="1" applyBorder="1" applyAlignment="1"/>
    <xf numFmtId="169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8" fontId="0" fillId="0" borderId="0" xfId="0" applyNumberFormat="1"/>
    <xf numFmtId="0" fontId="36" fillId="0" borderId="0" xfId="0" applyFont="1"/>
    <xf numFmtId="9" fontId="8" fillId="0" borderId="0" xfId="7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0" fontId="12" fillId="4" borderId="4" xfId="3" applyFont="1" applyFill="1" applyBorder="1"/>
    <xf numFmtId="166" fontId="12" fillId="4" borderId="4" xfId="3" applyNumberFormat="1" applyFont="1" applyFill="1" applyBorder="1" applyAlignment="1">
      <alignment horizontal="right"/>
    </xf>
    <xf numFmtId="167" fontId="8" fillId="4" borderId="0" xfId="0" applyNumberFormat="1" applyFont="1" applyFill="1" applyAlignment="1">
      <alignment horizontal="right"/>
    </xf>
    <xf numFmtId="166" fontId="8" fillId="0" borderId="4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 wrapText="1" readingOrder="1"/>
    </xf>
    <xf numFmtId="166" fontId="8" fillId="4" borderId="4" xfId="0" applyNumberFormat="1" applyFont="1" applyFill="1" applyBorder="1" applyAlignment="1">
      <alignment horizontal="right" readingOrder="1"/>
    </xf>
    <xf numFmtId="171" fontId="12" fillId="0" borderId="16" xfId="0" applyNumberFormat="1" applyFont="1" applyBorder="1" applyAlignment="1"/>
    <xf numFmtId="171" fontId="12" fillId="0" borderId="18" xfId="0" applyNumberFormat="1" applyFont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172" fontId="8" fillId="0" borderId="4" xfId="0" applyNumberFormat="1" applyFont="1" applyBorder="1"/>
    <xf numFmtId="172" fontId="8" fillId="0" borderId="52" xfId="0" applyNumberFormat="1" applyFont="1" applyBorder="1"/>
    <xf numFmtId="166" fontId="8" fillId="0" borderId="4" xfId="0" applyNumberFormat="1" applyFont="1" applyFill="1" applyBorder="1"/>
    <xf numFmtId="166" fontId="8" fillId="0" borderId="52" xfId="0" applyNumberFormat="1" applyFont="1" applyFill="1" applyBorder="1"/>
    <xf numFmtId="166" fontId="6" fillId="2" borderId="4" xfId="2" applyNumberFormat="1" applyFont="1" applyFill="1" applyBorder="1" applyAlignment="1"/>
    <xf numFmtId="166" fontId="12" fillId="0" borderId="4" xfId="0" applyNumberFormat="1" applyFont="1" applyBorder="1"/>
    <xf numFmtId="166" fontId="12" fillId="0" borderId="4" xfId="0" applyNumberFormat="1" applyFont="1" applyBorder="1" applyAlignment="1">
      <alignment horizontal="right"/>
    </xf>
    <xf numFmtId="166" fontId="12" fillId="0" borderId="52" xfId="3" applyNumberFormat="1" applyFont="1" applyBorder="1" applyAlignment="1">
      <alignment horizontal="right"/>
    </xf>
    <xf numFmtId="167" fontId="12" fillId="0" borderId="16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6" fontId="4" fillId="2" borderId="4" xfId="1" applyNumberFormat="1" applyFont="1" applyFill="1" applyBorder="1" applyAlignment="1">
      <alignment horizontal="right"/>
    </xf>
    <xf numFmtId="166" fontId="11" fillId="0" borderId="6" xfId="1" applyNumberFormat="1" applyFont="1" applyBorder="1" applyAlignment="1">
      <alignment horizontal="right" wrapText="1"/>
    </xf>
    <xf numFmtId="167" fontId="4" fillId="2" borderId="4" xfId="0" applyNumberFormat="1" applyFont="1" applyFill="1" applyBorder="1" applyAlignment="1">
      <alignment horizontal="right"/>
    </xf>
    <xf numFmtId="167" fontId="11" fillId="0" borderId="4" xfId="0" applyNumberFormat="1" applyFont="1" applyBorder="1" applyAlignment="1">
      <alignment horizontal="right" wrapText="1" readingOrder="1"/>
    </xf>
    <xf numFmtId="167" fontId="12" fillId="0" borderId="4" xfId="3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 readingOrder="1"/>
    </xf>
    <xf numFmtId="167" fontId="11" fillId="0" borderId="6" xfId="0" applyNumberFormat="1" applyFont="1" applyBorder="1" applyAlignment="1">
      <alignment horizontal="right" readingOrder="1"/>
    </xf>
    <xf numFmtId="167" fontId="11" fillId="0" borderId="3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6" fontId="8" fillId="6" borderId="3" xfId="0" applyNumberFormat="1" applyFont="1" applyFill="1" applyBorder="1" applyAlignment="1">
      <alignment horizontal="right"/>
    </xf>
    <xf numFmtId="168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3" fontId="12" fillId="0" borderId="0" xfId="3" applyNumberFormat="1" applyFont="1" applyBorder="1" applyAlignment="1">
      <alignment horizontal="right"/>
    </xf>
    <xf numFmtId="168" fontId="8" fillId="6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right"/>
    </xf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9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40" xfId="0" applyFont="1" applyBorder="1"/>
    <xf numFmtId="0" fontId="39" fillId="0" borderId="49" xfId="5" applyFont="1" applyBorder="1"/>
    <xf numFmtId="0" fontId="40" fillId="0" borderId="37" xfId="0" applyFont="1" applyBorder="1" applyAlignment="1">
      <alignment vertical="center"/>
    </xf>
    <xf numFmtId="0" fontId="39" fillId="0" borderId="37" xfId="5" applyFont="1" applyBorder="1"/>
    <xf numFmtId="0" fontId="38" fillId="0" borderId="37" xfId="0" applyFont="1" applyBorder="1"/>
    <xf numFmtId="0" fontId="38" fillId="0" borderId="45" xfId="0" applyFont="1" applyBorder="1"/>
    <xf numFmtId="0" fontId="42" fillId="0" borderId="54" xfId="0" applyFont="1" applyBorder="1" applyAlignment="1">
      <alignment vertical="center"/>
    </xf>
    <xf numFmtId="0" fontId="42" fillId="0" borderId="55" xfId="0" applyFont="1" applyBorder="1" applyAlignment="1">
      <alignment vertical="center"/>
    </xf>
    <xf numFmtId="0" fontId="38" fillId="0" borderId="55" xfId="0" applyFont="1" applyBorder="1"/>
    <xf numFmtId="0" fontId="38" fillId="0" borderId="56" xfId="0" applyFont="1" applyBorder="1"/>
    <xf numFmtId="0" fontId="43" fillId="0" borderId="55" xfId="0" applyFont="1" applyBorder="1" applyAlignment="1">
      <alignment vertical="center"/>
    </xf>
    <xf numFmtId="0" fontId="38" fillId="0" borderId="55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39" fillId="0" borderId="54" xfId="5" applyFont="1" applyBorder="1"/>
    <xf numFmtId="0" fontId="40" fillId="0" borderId="55" xfId="0" applyFont="1" applyBorder="1" applyAlignment="1">
      <alignment vertical="center"/>
    </xf>
    <xf numFmtId="0" fontId="39" fillId="0" borderId="55" xfId="5" applyFont="1" applyBorder="1"/>
    <xf numFmtId="0" fontId="8" fillId="4" borderId="10" xfId="0" applyFont="1" applyFill="1" applyBorder="1" applyAlignment="1">
      <alignment horizontal="left"/>
    </xf>
    <xf numFmtId="0" fontId="7" fillId="10" borderId="21" xfId="0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4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/>
    </xf>
    <xf numFmtId="166" fontId="7" fillId="10" borderId="16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166" fontId="7" fillId="10" borderId="17" xfId="1" applyNumberFormat="1" applyFont="1" applyFill="1" applyBorder="1" applyAlignment="1">
      <alignment horizontal="right" vertical="center"/>
    </xf>
    <xf numFmtId="0" fontId="7" fillId="10" borderId="38" xfId="2" applyFont="1" applyFill="1" applyBorder="1" applyAlignment="1">
      <alignment horizontal="center" vertical="center"/>
    </xf>
    <xf numFmtId="4" fontId="7" fillId="10" borderId="38" xfId="2" applyNumberFormat="1" applyFont="1" applyFill="1" applyBorder="1" applyAlignment="1">
      <alignment horizontal="center" vertical="center"/>
    </xf>
    <xf numFmtId="4" fontId="7" fillId="10" borderId="48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0" xfId="2" applyNumberFormat="1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5" fillId="0" borderId="4" xfId="3" applyFont="1" applyFill="1" applyBorder="1"/>
    <xf numFmtId="166" fontId="36" fillId="0" borderId="0" xfId="0" applyNumberFormat="1" applyFont="1"/>
    <xf numFmtId="174" fontId="0" fillId="0" borderId="0" xfId="0" applyNumberFormat="1"/>
    <xf numFmtId="0" fontId="7" fillId="10" borderId="21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4" xfId="1" applyNumberFormat="1" applyFont="1" applyFill="1" applyBorder="1" applyAlignment="1">
      <alignment horizontal="right" wrapText="1"/>
    </xf>
    <xf numFmtId="0" fontId="7" fillId="10" borderId="21" xfId="2" applyFont="1" applyFill="1" applyBorder="1" applyAlignment="1">
      <alignment horizontal="center" vertical="center" wrapText="1"/>
    </xf>
    <xf numFmtId="166" fontId="11" fillId="4" borderId="16" xfId="0" applyNumberFormat="1" applyFont="1" applyFill="1" applyBorder="1" applyAlignment="1">
      <alignment horizontal="right" wrapText="1" readingOrder="1"/>
    </xf>
    <xf numFmtId="166" fontId="11" fillId="4" borderId="17" xfId="0" applyNumberFormat="1" applyFont="1" applyFill="1" applyBorder="1" applyAlignment="1">
      <alignment horizontal="right" wrapText="1" readingOrder="1"/>
    </xf>
    <xf numFmtId="166" fontId="12" fillId="4" borderId="17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6" fontId="17" fillId="4" borderId="4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4" xfId="1" applyNumberFormat="1" applyFont="1" applyFill="1" applyBorder="1" applyAlignment="1">
      <alignment horizontal="right"/>
    </xf>
    <xf numFmtId="166" fontId="11" fillId="4" borderId="16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5" fontId="0" fillId="0" borderId="0" xfId="0" applyNumberFormat="1"/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166" fontId="8" fillId="6" borderId="0" xfId="0" applyNumberFormat="1" applyFont="1" applyFill="1"/>
    <xf numFmtId="166" fontId="0" fillId="0" borderId="16" xfId="1" applyNumberFormat="1" applyFont="1" applyBorder="1"/>
    <xf numFmtId="166" fontId="0" fillId="0" borderId="0" xfId="1" applyNumberFormat="1" applyFont="1"/>
    <xf numFmtId="166" fontId="8" fillId="6" borderId="18" xfId="0" applyNumberFormat="1" applyFont="1" applyFill="1" applyBorder="1"/>
    <xf numFmtId="0" fontId="7" fillId="10" borderId="15" xfId="2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right"/>
    </xf>
    <xf numFmtId="168" fontId="4" fillId="2" borderId="4" xfId="1" applyNumberFormat="1" applyFont="1" applyFill="1" applyBorder="1" applyAlignment="1">
      <alignment horizontal="right"/>
    </xf>
    <xf numFmtId="167" fontId="11" fillId="0" borderId="6" xfId="0" applyNumberFormat="1" applyFont="1" applyBorder="1" applyAlignment="1">
      <alignment horizontal="right" wrapText="1" readingOrder="1"/>
    </xf>
    <xf numFmtId="0" fontId="7" fillId="10" borderId="29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166" fontId="8" fillId="0" borderId="19" xfId="0" applyNumberFormat="1" applyFont="1" applyFill="1" applyBorder="1" applyAlignment="1">
      <alignment horizontal="right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44" xfId="2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62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3" fontId="11" fillId="0" borderId="19" xfId="0" applyNumberFormat="1" applyFont="1" applyBorder="1" applyAlignment="1">
      <alignment horizontal="right" wrapText="1" readingOrder="1"/>
    </xf>
    <xf numFmtId="0" fontId="0" fillId="0" borderId="0" xfId="0"/>
    <xf numFmtId="166" fontId="8" fillId="0" borderId="64" xfId="0" applyNumberFormat="1" applyFont="1" applyFill="1" applyBorder="1" applyAlignment="1">
      <alignment horizontal="center"/>
    </xf>
    <xf numFmtId="166" fontId="8" fillId="0" borderId="65" xfId="0" applyNumberFormat="1" applyFont="1" applyFill="1" applyBorder="1" applyAlignment="1">
      <alignment horizontal="center"/>
    </xf>
    <xf numFmtId="0" fontId="8" fillId="0" borderId="65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2" fontId="8" fillId="0" borderId="0" xfId="1" applyNumberFormat="1" applyFont="1" applyFill="1" applyBorder="1" applyAlignment="1">
      <alignment horizontal="right"/>
    </xf>
    <xf numFmtId="0" fontId="46" fillId="0" borderId="0" xfId="4" applyFont="1"/>
    <xf numFmtId="0" fontId="7" fillId="10" borderId="15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10" borderId="21" xfId="2" applyFont="1" applyFill="1" applyBorder="1" applyAlignment="1">
      <alignment horizontal="center" vertical="center" wrapText="1"/>
    </xf>
    <xf numFmtId="166" fontId="4" fillId="2" borderId="0" xfId="0" applyNumberFormat="1" applyFont="1" applyFill="1" applyBorder="1"/>
    <xf numFmtId="166" fontId="4" fillId="2" borderId="17" xfId="0" applyNumberFormat="1" applyFont="1" applyFill="1" applyBorder="1"/>
    <xf numFmtId="166" fontId="11" fillId="4" borderId="5" xfId="1" applyNumberFormat="1" applyFont="1" applyFill="1" applyBorder="1" applyAlignment="1">
      <alignment horizontal="right" wrapText="1"/>
    </xf>
    <xf numFmtId="166" fontId="17" fillId="4" borderId="5" xfId="1" applyNumberFormat="1" applyFont="1" applyFill="1" applyBorder="1" applyAlignment="1">
      <alignment horizontal="right" wrapText="1"/>
    </xf>
    <xf numFmtId="166" fontId="11" fillId="0" borderId="7" xfId="1" applyNumberFormat="1" applyFont="1" applyBorder="1" applyAlignment="1">
      <alignment horizontal="right" wrapText="1"/>
    </xf>
    <xf numFmtId="168" fontId="4" fillId="2" borderId="5" xfId="1" applyNumberFormat="1" applyFont="1" applyFill="1" applyBorder="1" applyAlignment="1">
      <alignment horizontal="right"/>
    </xf>
    <xf numFmtId="167" fontId="11" fillId="0" borderId="5" xfId="0" applyNumberFormat="1" applyFont="1" applyBorder="1" applyAlignment="1">
      <alignment horizontal="right" wrapText="1" readingOrder="1"/>
    </xf>
    <xf numFmtId="167" fontId="11" fillId="0" borderId="7" xfId="0" applyNumberFormat="1" applyFont="1" applyBorder="1" applyAlignment="1">
      <alignment horizontal="right" wrapText="1" readingOrder="1"/>
    </xf>
    <xf numFmtId="168" fontId="12" fillId="0" borderId="5" xfId="1" applyNumberFormat="1" applyFont="1" applyBorder="1" applyAlignment="1">
      <alignment horizontal="right"/>
    </xf>
    <xf numFmtId="168" fontId="12" fillId="4" borderId="5" xfId="1" applyNumberFormat="1" applyFont="1" applyFill="1" applyBorder="1" applyAlignment="1">
      <alignment horizontal="right"/>
    </xf>
    <xf numFmtId="168" fontId="12" fillId="0" borderId="7" xfId="1" applyNumberFormat="1" applyFont="1" applyBorder="1" applyAlignment="1">
      <alignment horizontal="right"/>
    </xf>
    <xf numFmtId="168" fontId="12" fillId="0" borderId="5" xfId="3" applyNumberFormat="1" applyFont="1" applyBorder="1" applyAlignment="1">
      <alignment horizontal="right"/>
    </xf>
    <xf numFmtId="167" fontId="4" fillId="2" borderId="4" xfId="1" applyNumberFormat="1" applyFont="1" applyFill="1" applyBorder="1" applyAlignment="1">
      <alignment horizontal="right"/>
    </xf>
    <xf numFmtId="167" fontId="4" fillId="2" borderId="0" xfId="1" applyNumberFormat="1" applyFont="1" applyFill="1" applyBorder="1" applyAlignment="1">
      <alignment horizontal="right"/>
    </xf>
    <xf numFmtId="167" fontId="16" fillId="5" borderId="0" xfId="1" applyNumberFormat="1" applyFont="1" applyFill="1" applyBorder="1" applyAlignment="1"/>
    <xf numFmtId="167" fontId="12" fillId="0" borderId="4" xfId="1" applyNumberFormat="1" applyFont="1" applyBorder="1" applyAlignment="1">
      <alignment horizontal="right"/>
    </xf>
    <xf numFmtId="167" fontId="12" fillId="0" borderId="0" xfId="1" applyNumberFormat="1" applyFont="1" applyBorder="1" applyAlignment="1">
      <alignment horizontal="right"/>
    </xf>
    <xf numFmtId="167" fontId="11" fillId="0" borderId="0" xfId="1" applyNumberFormat="1" applyFont="1" applyFill="1" applyBorder="1" applyAlignment="1">
      <alignment wrapText="1" readingOrder="1"/>
    </xf>
    <xf numFmtId="167" fontId="11" fillId="0" borderId="4" xfId="0" applyNumberFormat="1" applyFont="1" applyBorder="1" applyAlignment="1">
      <alignment wrapText="1" readingOrder="1"/>
    </xf>
    <xf numFmtId="167" fontId="12" fillId="0" borderId="6" xfId="1" applyNumberFormat="1" applyFont="1" applyBorder="1" applyAlignment="1">
      <alignment horizontal="right"/>
    </xf>
    <xf numFmtId="167" fontId="12" fillId="0" borderId="3" xfId="1" applyNumberFormat="1" applyFont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166" fontId="11" fillId="4" borderId="17" xfId="0" applyNumberFormat="1" applyFont="1" applyFill="1" applyBorder="1" applyAlignment="1">
      <alignment horizontal="right"/>
    </xf>
    <xf numFmtId="166" fontId="17" fillId="0" borderId="17" xfId="3" applyNumberFormat="1" applyFont="1" applyFill="1" applyBorder="1" applyAlignment="1">
      <alignment horizontal="right"/>
    </xf>
    <xf numFmtId="166" fontId="11" fillId="0" borderId="20" xfId="0" applyNumberFormat="1" applyFont="1" applyFill="1" applyBorder="1" applyAlignment="1">
      <alignment horizontal="right"/>
    </xf>
    <xf numFmtId="166" fontId="6" fillId="2" borderId="17" xfId="2" applyNumberFormat="1" applyFont="1" applyFill="1" applyBorder="1" applyAlignment="1">
      <alignment vertical="center"/>
    </xf>
    <xf numFmtId="171" fontId="12" fillId="0" borderId="20" xfId="0" applyNumberFormat="1" applyFont="1" applyBorder="1" applyAlignment="1">
      <alignment horizontal="right"/>
    </xf>
    <xf numFmtId="166" fontId="4" fillId="6" borderId="17" xfId="0" applyNumberFormat="1" applyFont="1" applyFill="1" applyBorder="1"/>
    <xf numFmtId="166" fontId="4" fillId="6" borderId="17" xfId="0" applyNumberFormat="1" applyFont="1" applyFill="1" applyBorder="1" applyAlignment="1">
      <alignment horizontal="right"/>
    </xf>
    <xf numFmtId="167" fontId="8" fillId="0" borderId="19" xfId="0" applyNumberFormat="1" applyFont="1" applyFill="1" applyBorder="1" applyAlignment="1">
      <alignment horizontal="right"/>
    </xf>
    <xf numFmtId="2" fontId="6" fillId="2" borderId="17" xfId="1" applyNumberFormat="1" applyFont="1" applyFill="1" applyBorder="1" applyAlignment="1">
      <alignment horizontal="right"/>
    </xf>
    <xf numFmtId="2" fontId="8" fillId="0" borderId="17" xfId="1" applyNumberFormat="1" applyFont="1" applyFill="1" applyBorder="1" applyAlignment="1">
      <alignment horizontal="right"/>
    </xf>
    <xf numFmtId="2" fontId="8" fillId="0" borderId="20" xfId="1" applyNumberFormat="1" applyFont="1" applyBorder="1" applyAlignment="1">
      <alignment horizontal="right"/>
    </xf>
    <xf numFmtId="167" fontId="6" fillId="2" borderId="16" xfId="1" applyNumberFormat="1" applyFont="1" applyFill="1" applyBorder="1" applyAlignment="1">
      <alignment horizontal="right"/>
    </xf>
    <xf numFmtId="167" fontId="6" fillId="2" borderId="0" xfId="1" applyNumberFormat="1" applyFont="1" applyFill="1" applyBorder="1" applyAlignment="1">
      <alignment horizontal="right"/>
    </xf>
    <xf numFmtId="167" fontId="8" fillId="0" borderId="16" xfId="1" applyNumberFormat="1" applyFont="1" applyFill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8" fillId="0" borderId="18" xfId="1" applyNumberFormat="1" applyFont="1" applyFill="1" applyBorder="1" applyAlignment="1">
      <alignment horizontal="right"/>
    </xf>
    <xf numFmtId="167" fontId="8" fillId="0" borderId="19" xfId="1" applyNumberFormat="1" applyFont="1" applyFill="1" applyBorder="1" applyAlignment="1">
      <alignment horizontal="right"/>
    </xf>
    <xf numFmtId="167" fontId="6" fillId="2" borderId="16" xfId="2" applyNumberFormat="1" applyFont="1" applyFill="1" applyBorder="1" applyAlignment="1">
      <alignment horizontal="right"/>
    </xf>
    <xf numFmtId="167" fontId="8" fillId="0" borderId="16" xfId="0" applyNumberFormat="1" applyFont="1" applyFill="1" applyBorder="1" applyAlignment="1">
      <alignment horizontal="right"/>
    </xf>
    <xf numFmtId="167" fontId="8" fillId="0" borderId="18" xfId="0" applyNumberFormat="1" applyFont="1" applyFill="1" applyBorder="1" applyAlignment="1">
      <alignment horizontal="right"/>
    </xf>
    <xf numFmtId="167" fontId="6" fillId="2" borderId="17" xfId="2" applyNumberFormat="1" applyFont="1" applyFill="1" applyBorder="1" applyAlignment="1">
      <alignment horizontal="right"/>
    </xf>
    <xf numFmtId="167" fontId="8" fillId="0" borderId="17" xfId="0" applyNumberFormat="1" applyFont="1" applyFill="1" applyBorder="1" applyAlignment="1">
      <alignment horizontal="right"/>
    </xf>
    <xf numFmtId="166" fontId="8" fillId="0" borderId="17" xfId="0" applyNumberFormat="1" applyFont="1" applyFill="1" applyBorder="1"/>
    <xf numFmtId="166" fontId="8" fillId="0" borderId="20" xfId="0" applyNumberFormat="1" applyFont="1" applyFill="1" applyBorder="1"/>
    <xf numFmtId="166" fontId="8" fillId="6" borderId="17" xfId="0" applyNumberFormat="1" applyFont="1" applyFill="1" applyBorder="1" applyAlignment="1">
      <alignment horizontal="center"/>
    </xf>
    <xf numFmtId="167" fontId="11" fillId="4" borderId="4" xfId="1" applyNumberFormat="1" applyFont="1" applyFill="1" applyBorder="1" applyAlignment="1">
      <alignment horizontal="right" wrapText="1"/>
    </xf>
    <xf numFmtId="167" fontId="11" fillId="4" borderId="0" xfId="1" applyNumberFormat="1" applyFont="1" applyFill="1" applyBorder="1" applyAlignment="1">
      <alignment horizontal="right" wrapText="1"/>
    </xf>
    <xf numFmtId="167" fontId="11" fillId="0" borderId="0" xfId="1" applyNumberFormat="1" applyFont="1" applyBorder="1" applyAlignment="1">
      <alignment horizontal="right" wrapText="1"/>
    </xf>
    <xf numFmtId="167" fontId="11" fillId="0" borderId="6" xfId="1" applyNumberFormat="1" applyFont="1" applyBorder="1" applyAlignment="1">
      <alignment horizontal="right" wrapText="1"/>
    </xf>
    <xf numFmtId="167" fontId="11" fillId="0" borderId="3" xfId="1" applyNumberFormat="1" applyFont="1" applyBorder="1" applyAlignment="1">
      <alignment horizontal="right" wrapText="1"/>
    </xf>
    <xf numFmtId="0" fontId="44" fillId="0" borderId="0" xfId="0" applyFont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3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wrapText="1"/>
    </xf>
    <xf numFmtId="0" fontId="7" fillId="10" borderId="58" xfId="2" applyFont="1" applyFill="1" applyBorder="1" applyAlignment="1">
      <alignment horizontal="center" wrapText="1"/>
    </xf>
    <xf numFmtId="0" fontId="7" fillId="10" borderId="57" xfId="2" applyFont="1" applyFill="1" applyBorder="1" applyAlignment="1">
      <alignment horizontal="center" wrapText="1"/>
    </xf>
    <xf numFmtId="0" fontId="7" fillId="10" borderId="59" xfId="2" applyFont="1" applyFill="1" applyBorder="1" applyAlignment="1">
      <alignment horizontal="center" wrapText="1"/>
    </xf>
    <xf numFmtId="0" fontId="7" fillId="10" borderId="34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wrapText="1"/>
    </xf>
    <xf numFmtId="0" fontId="7" fillId="10" borderId="35" xfId="2" applyFont="1" applyFill="1" applyBorder="1" applyAlignment="1">
      <alignment horizontal="center" wrapText="1"/>
    </xf>
    <xf numFmtId="0" fontId="7" fillId="10" borderId="53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vertical="center"/>
    </xf>
    <xf numFmtId="0" fontId="7" fillId="10" borderId="15" xfId="2" applyFont="1" applyFill="1" applyBorder="1" applyAlignment="1">
      <alignment horizontal="center" vertical="center"/>
    </xf>
    <xf numFmtId="0" fontId="7" fillId="10" borderId="63" xfId="2" applyFont="1" applyFill="1" applyBorder="1" applyAlignment="1">
      <alignment horizontal="center" wrapText="1"/>
    </xf>
    <xf numFmtId="0" fontId="7" fillId="10" borderId="3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0" fontId="7" fillId="10" borderId="16" xfId="0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/>
    </xf>
    <xf numFmtId="0" fontId="7" fillId="10" borderId="14" xfId="2" applyFont="1" applyFill="1" applyBorder="1" applyAlignment="1">
      <alignment horizontal="center" vertical="center" wrapText="1"/>
    </xf>
    <xf numFmtId="0" fontId="7" fillId="10" borderId="47" xfId="2" applyFont="1" applyFill="1" applyBorder="1" applyAlignment="1">
      <alignment horizontal="center" wrapText="1"/>
    </xf>
    <xf numFmtId="0" fontId="7" fillId="10" borderId="15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 wrapText="1"/>
    </xf>
    <xf numFmtId="0" fontId="7" fillId="10" borderId="26" xfId="0" applyFont="1" applyFill="1" applyBorder="1" applyAlignment="1">
      <alignment horizontal="center" vertical="center" wrapText="1"/>
    </xf>
    <xf numFmtId="167" fontId="7" fillId="10" borderId="24" xfId="0" applyNumberFormat="1" applyFont="1" applyFill="1" applyBorder="1" applyAlignment="1">
      <alignment horizontal="center" vertical="center"/>
    </xf>
    <xf numFmtId="167" fontId="7" fillId="10" borderId="1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10" borderId="50" xfId="2" applyFont="1" applyFill="1" applyBorder="1" applyAlignment="1">
      <alignment horizontal="center" vertical="center"/>
    </xf>
    <xf numFmtId="0" fontId="7" fillId="10" borderId="39" xfId="2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22" fillId="10" borderId="24" xfId="4" applyFont="1" applyFill="1" applyBorder="1" applyAlignment="1">
      <alignment horizontal="center" vertical="center" wrapText="1"/>
    </xf>
    <xf numFmtId="0" fontId="22" fillId="10" borderId="15" xfId="4" applyFont="1" applyFill="1" applyBorder="1" applyAlignment="1">
      <alignment horizontal="center" vertical="center" wrapText="1"/>
    </xf>
    <xf numFmtId="166" fontId="16" fillId="5" borderId="17" xfId="0" applyNumberFormat="1" applyFont="1" applyFill="1" applyBorder="1" applyAlignment="1">
      <alignment horizontal="right"/>
    </xf>
    <xf numFmtId="166" fontId="8" fillId="0" borderId="0" xfId="1" applyNumberFormat="1" applyFont="1" applyBorder="1" applyAlignment="1">
      <alignment horizontal="right"/>
    </xf>
    <xf numFmtId="166" fontId="8" fillId="4" borderId="0" xfId="1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2" fillId="4" borderId="0" xfId="1" applyNumberFormat="1" applyFont="1" applyFill="1" applyBorder="1" applyAlignment="1">
      <alignment horizontal="right"/>
    </xf>
    <xf numFmtId="166" fontId="8" fillId="0" borderId="19" xfId="1" applyNumberFormat="1" applyFont="1" applyBorder="1" applyAlignment="1">
      <alignment horizontal="right"/>
    </xf>
    <xf numFmtId="166" fontId="8" fillId="0" borderId="18" xfId="0" applyNumberFormat="1" applyFont="1" applyBorder="1"/>
    <xf numFmtId="166" fontId="8" fillId="0" borderId="19" xfId="0" applyNumberFormat="1" applyFont="1" applyBorder="1"/>
    <xf numFmtId="166" fontId="8" fillId="0" borderId="20" xfId="0" applyNumberFormat="1" applyFont="1" applyBorder="1"/>
    <xf numFmtId="166" fontId="11" fillId="7" borderId="20" xfId="0" applyNumberFormat="1" applyFont="1" applyFill="1" applyBorder="1"/>
  </cellXfs>
  <cellStyles count="10">
    <cellStyle name="Diseño" xfId="9"/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6 2" xfId="8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70" zoomScaleNormal="70" workbookViewId="0">
      <selection activeCell="H8" sqref="H8"/>
    </sheetView>
  </sheetViews>
  <sheetFormatPr baseColWidth="10" defaultColWidth="9.140625" defaultRowHeight="15" x14ac:dyDescent="0.25"/>
  <cols>
    <col min="1" max="1" width="2.5703125" style="308" customWidth="1"/>
    <col min="2" max="2" width="12.5703125" style="308" customWidth="1"/>
    <col min="3" max="3" width="22.140625" style="308" bestFit="1" customWidth="1"/>
    <col min="4" max="4" width="4.140625" style="308" customWidth="1"/>
    <col min="5" max="16384" width="9.140625" style="308"/>
  </cols>
  <sheetData>
    <row r="1" spans="2:25" ht="15.75" customHeight="1" x14ac:dyDescent="0.25"/>
    <row r="2" spans="2:25" ht="21" customHeight="1" x14ac:dyDescent="0.25">
      <c r="B2" s="474" t="s">
        <v>272</v>
      </c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</row>
    <row r="3" spans="2:25" ht="21" customHeight="1" x14ac:dyDescent="0.25"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</row>
    <row r="4" spans="2:25" x14ac:dyDescent="0.25">
      <c r="B4" s="309"/>
      <c r="C4" s="309"/>
      <c r="D4" s="309"/>
      <c r="E4" s="309"/>
      <c r="F4" s="309"/>
      <c r="G4" s="309"/>
      <c r="H4" s="309"/>
      <c r="I4" s="309"/>
    </row>
    <row r="5" spans="2:25" ht="31.5" customHeight="1" x14ac:dyDescent="0.25">
      <c r="B5" s="321" t="s">
        <v>263</v>
      </c>
      <c r="C5" s="322" t="s">
        <v>199</v>
      </c>
      <c r="D5" s="322"/>
      <c r="E5" s="322" t="s">
        <v>194</v>
      </c>
      <c r="F5" s="325"/>
      <c r="G5" s="325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7"/>
    </row>
    <row r="6" spans="2:25" x14ac:dyDescent="0.25">
      <c r="B6" s="311" t="s">
        <v>172</v>
      </c>
      <c r="C6" s="312" t="str">
        <f>'Cdr 1 '!A5</f>
        <v>(En Miles TM)</v>
      </c>
      <c r="D6" s="313"/>
      <c r="E6" s="312" t="str">
        <f>'Cdr 1 '!A4</f>
        <v>DESEMBARQUE DE RECURSOS HIDROBIOLÓGICOS MARÍTIMOS Y CONTINENTALES SEGÚN UTILIZACIÓN</v>
      </c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5"/>
    </row>
    <row r="7" spans="2:25" x14ac:dyDescent="0.25">
      <c r="B7" s="311" t="s">
        <v>173</v>
      </c>
      <c r="C7" s="312" t="str">
        <f>'Cdr 2'!A5</f>
        <v>(En TM)</v>
      </c>
      <c r="D7" s="313"/>
      <c r="E7" s="312" t="str">
        <f>'Cdr 2'!A4</f>
        <v>DESEMBARQUE DE RECURSOS HIDROBIOLÓGICOS PARA ENLATADO SEGÚN ESPECIE</v>
      </c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5"/>
    </row>
    <row r="8" spans="2:25" x14ac:dyDescent="0.25">
      <c r="B8" s="311" t="s">
        <v>174</v>
      </c>
      <c r="C8" s="312" t="str">
        <f>'Cdr3'!A5</f>
        <v>(En TM)</v>
      </c>
      <c r="D8" s="313"/>
      <c r="E8" s="312" t="str">
        <f>'Cdr3'!A4</f>
        <v>DESEMBARQUE DE RECURSOS HIDROBIOLÓGICOS PARA CONGELADO SEGÚN ESPECIE</v>
      </c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5"/>
    </row>
    <row r="9" spans="2:25" x14ac:dyDescent="0.25">
      <c r="B9" s="311" t="s">
        <v>175</v>
      </c>
      <c r="C9" s="312" t="str">
        <f>'Cdr4'!A5</f>
        <v>(En TM)</v>
      </c>
      <c r="D9" s="313"/>
      <c r="E9" s="312" t="str">
        <f>'Cdr4'!A4</f>
        <v>DESEMBARQUE DE RECURSOS HIDROBIOLÓGICOS PARA CURADO SEGÚN ESPECIE</v>
      </c>
      <c r="F9" s="314"/>
      <c r="G9" s="314"/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5"/>
    </row>
    <row r="10" spans="2:25" x14ac:dyDescent="0.25">
      <c r="B10" s="311" t="s">
        <v>176</v>
      </c>
      <c r="C10" s="312" t="str">
        <f>'Cdr5'!A5</f>
        <v>(En TM)</v>
      </c>
      <c r="D10" s="313"/>
      <c r="E10" s="312" t="str">
        <f>'Cdr5'!A4</f>
        <v>DESEMBARQUE DE RECURSOS HIDROBIOLÓGICOS PARA FRESCO SEGÚN ESPECIE</v>
      </c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5"/>
    </row>
    <row r="11" spans="2:25" x14ac:dyDescent="0.25">
      <c r="B11" s="311" t="s">
        <v>177</v>
      </c>
      <c r="C11" s="312" t="str">
        <f>'Cdr6'!A5</f>
        <v>(En TM)</v>
      </c>
      <c r="D11" s="313"/>
      <c r="E11" s="312" t="str">
        <f>'Cdr6'!A4</f>
        <v>DESEMBARQUE DE RECURSOS HIDROBIOLÓGICOS PARA ENLATADO SEGÚN LUGAR DE PROCESAMIENTO</v>
      </c>
      <c r="F11" s="314"/>
      <c r="G11" s="314"/>
      <c r="H11" s="314"/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5"/>
    </row>
    <row r="12" spans="2:25" x14ac:dyDescent="0.25">
      <c r="B12" s="311" t="s">
        <v>178</v>
      </c>
      <c r="C12" s="312" t="str">
        <f>'Cdr7'!A5</f>
        <v>(En TM)</v>
      </c>
      <c r="D12" s="313"/>
      <c r="E12" s="312" t="str">
        <f>'Cdr7'!A4</f>
        <v>DESEMBARQUE DE RECURSOS HIDROBIOLÓGICOS PARA CONGELADO SEGÚN LUGAR DE PROCEDENCIA</v>
      </c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5"/>
    </row>
    <row r="13" spans="2:25" x14ac:dyDescent="0.25">
      <c r="B13" s="311" t="s">
        <v>179</v>
      </c>
      <c r="C13" s="312" t="str">
        <f>'Cdr8'!A5</f>
        <v>(En TM)</v>
      </c>
      <c r="D13" s="313"/>
      <c r="E13" s="312" t="str">
        <f>'Cdr8'!A4</f>
        <v>DESEMBARQUE DE ANCHOVETA PARA HARINA SEGÚN LUGAR DE PROCEDENCIA</v>
      </c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5"/>
    </row>
    <row r="14" spans="2:25" x14ac:dyDescent="0.25">
      <c r="B14" s="311" t="s">
        <v>180</v>
      </c>
      <c r="C14" s="312" t="str">
        <f>'Cdr9'!A5</f>
        <v>(Soles constantes 2007)</v>
      </c>
      <c r="D14" s="313"/>
      <c r="E14" s="312" t="str">
        <f>'Cdr9'!A4</f>
        <v>VALOR BRUTO DEL DESEMBARQUE DE RECURSOS HIDROBIOLOGICOS SEGÚN UTILIZACION</v>
      </c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5"/>
    </row>
    <row r="15" spans="2:25" x14ac:dyDescent="0.25">
      <c r="B15" s="311"/>
      <c r="C15" s="312"/>
      <c r="D15" s="313"/>
      <c r="E15" s="312"/>
      <c r="F15" s="314"/>
      <c r="G15" s="314"/>
      <c r="H15" s="31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5"/>
    </row>
    <row r="16" spans="2:25" ht="30.75" customHeight="1" x14ac:dyDescent="0.25">
      <c r="B16" s="328"/>
      <c r="C16" s="329"/>
      <c r="D16" s="330"/>
      <c r="E16" s="322" t="s">
        <v>195</v>
      </c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  <c r="V16" s="323"/>
      <c r="W16" s="323"/>
      <c r="X16" s="323"/>
      <c r="Y16" s="324"/>
    </row>
    <row r="17" spans="2:25" x14ac:dyDescent="0.25">
      <c r="B17" s="311" t="s">
        <v>181</v>
      </c>
      <c r="C17" s="312" t="str">
        <f>'Cdr10'!A6</f>
        <v>(En Miles TMB)</v>
      </c>
      <c r="D17" s="313"/>
      <c r="E17" s="312" t="str">
        <f>'Cdr10'!A5</f>
        <v>PROCESAMIENTO DE RECURSOS HIDROBIOLÓGICOS MARÍTIMOS Y CONTINENTALES SEGÚN UTILIZACIÓN</v>
      </c>
      <c r="F17" s="314"/>
      <c r="G17" s="314"/>
      <c r="H17" s="314"/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5"/>
    </row>
    <row r="18" spans="2:25" x14ac:dyDescent="0.25">
      <c r="B18" s="311" t="s">
        <v>182</v>
      </c>
      <c r="C18" s="312" t="str">
        <f>'Crd11'!A5</f>
        <v>(En TMB)</v>
      </c>
      <c r="D18" s="313"/>
      <c r="E18" s="312" t="str">
        <f>'Crd11'!A4</f>
        <v>PRODUCCIÓN DE HARINA DE PESCADO SEGÚN LUGAR DE PROCESAMIENTO</v>
      </c>
      <c r="F18" s="314"/>
      <c r="G18" s="314"/>
      <c r="H18" s="314"/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5"/>
    </row>
    <row r="19" spans="2:25" x14ac:dyDescent="0.25">
      <c r="B19" s="311" t="s">
        <v>183</v>
      </c>
      <c r="C19" s="312" t="str">
        <f>'Cdr12'!A5</f>
        <v>(En TMB)</v>
      </c>
      <c r="D19" s="313"/>
      <c r="E19" s="312" t="str">
        <f>'Cdr12'!A4</f>
        <v>PRODUCCIÓN DE ACEITE CRUDO DE PESCADO SEGÚN LUGAR DE PROCESAMIENTO</v>
      </c>
      <c r="F19" s="314"/>
      <c r="G19" s="314"/>
      <c r="H19" s="314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5"/>
    </row>
    <row r="20" spans="2:25" x14ac:dyDescent="0.25">
      <c r="B20" s="311" t="s">
        <v>184</v>
      </c>
      <c r="C20" s="312" t="str">
        <f>'Cdr13'!A5</f>
        <v>(En TMB)</v>
      </c>
      <c r="D20" s="313"/>
      <c r="E20" s="312" t="str">
        <f>'Cdr13'!A4</f>
        <v>PRODUCCIÓN DE RECURSOS HIDROBIOLÓGICOS ENLATADOS SEGÚN LUGAR DE PROCESAMIENTO</v>
      </c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5"/>
    </row>
    <row r="21" spans="2:25" x14ac:dyDescent="0.25">
      <c r="B21" s="311" t="s">
        <v>185</v>
      </c>
      <c r="C21" s="312" t="str">
        <f>'Cdr14'!A5</f>
        <v>(En TMB)</v>
      </c>
      <c r="D21" s="313"/>
      <c r="E21" s="312" t="str">
        <f>'Cdr14'!A4</f>
        <v>PRODUCCIÓN DE CONGELADO DE RECURSOS HIDROBIOLÓGICOS SEGÚN LUGAR DE PROCESAMIENTO</v>
      </c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5"/>
    </row>
    <row r="22" spans="2:25" x14ac:dyDescent="0.25">
      <c r="B22" s="311"/>
      <c r="C22" s="312"/>
      <c r="D22" s="313"/>
      <c r="E22" s="312"/>
      <c r="F22" s="314"/>
      <c r="G22" s="314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5"/>
    </row>
    <row r="23" spans="2:25" ht="30.75" customHeight="1" x14ac:dyDescent="0.25">
      <c r="B23" s="328"/>
      <c r="C23" s="329"/>
      <c r="D23" s="330"/>
      <c r="E23" s="322" t="s">
        <v>196</v>
      </c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  <c r="V23" s="323"/>
      <c r="W23" s="323"/>
      <c r="X23" s="323"/>
      <c r="Y23" s="324"/>
    </row>
    <row r="24" spans="2:25" x14ac:dyDescent="0.25">
      <c r="B24" s="311" t="s">
        <v>186</v>
      </c>
      <c r="C24" s="312" t="str">
        <f>'Cdr15'!A5</f>
        <v>(En Miles TMB)</v>
      </c>
      <c r="D24" s="313"/>
      <c r="E24" s="312" t="str">
        <f>'Cdr15'!A4</f>
        <v>VENTA INTERNA DE PRODUCTOS HIDROBIOLÓGICOS MARÍTIMOS Y CONTINENTALES SEGÚN UTILIZACIÓN</v>
      </c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5"/>
    </row>
    <row r="25" spans="2:25" x14ac:dyDescent="0.25">
      <c r="B25" s="311" t="s">
        <v>187</v>
      </c>
      <c r="C25" s="312" t="str">
        <f>'Cdr16'!A5</f>
        <v>(En TMB)</v>
      </c>
      <c r="D25" s="313"/>
      <c r="E25" s="312" t="str">
        <f>'Cdr16'!A4</f>
        <v>INGRESO DE RECURSOS HIDROBIOLÓGICOS A LOS MERCADOS MAYORISTAS PESQUEROS DE LIMA Y CALLAO</v>
      </c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5"/>
    </row>
    <row r="26" spans="2:25" x14ac:dyDescent="0.25">
      <c r="B26" s="311" t="s">
        <v>188</v>
      </c>
      <c r="C26" s="312" t="str">
        <f>'Cdr17'!A5</f>
        <v>(En TMB)</v>
      </c>
      <c r="D26" s="313"/>
      <c r="E26" s="312" t="str">
        <f>'Cdr17'!A4</f>
        <v>INGRESO DE LOS PRINCIPALES RECURSOS HIDROBIOLÓGICOS AL MERCADO MAYORISTA PESQUERO DE VENTANILLA</v>
      </c>
      <c r="F26" s="314"/>
      <c r="G26" s="314"/>
      <c r="H26" s="314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5"/>
    </row>
    <row r="27" spans="2:25" x14ac:dyDescent="0.25">
      <c r="B27" s="311" t="s">
        <v>189</v>
      </c>
      <c r="C27" s="312" t="str">
        <f>'Cdr18'!A5</f>
        <v>(En TMB)</v>
      </c>
      <c r="D27" s="313"/>
      <c r="E27" s="312" t="str">
        <f>'Cdr18'!A4</f>
        <v>INGRESO DE LOS PRINCIPALES RECURSOS HIDROBIOLÓGICOS AL MERCADO MAYORISTA PESQUERO DE VILLA MARIA DEL TRIUNFO</v>
      </c>
      <c r="F27" s="314"/>
      <c r="G27" s="314"/>
      <c r="H27" s="314"/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5"/>
    </row>
    <row r="28" spans="2:25" x14ac:dyDescent="0.25">
      <c r="B28" s="311" t="s">
        <v>190</v>
      </c>
      <c r="C28" s="312" t="str">
        <f>'Cdr19'!A5</f>
        <v>(En Soles x Kilo)</v>
      </c>
      <c r="D28" s="313"/>
      <c r="E28" s="312" t="str">
        <f>'Cdr19'!A4</f>
        <v>PRECIO PROMEDIO DE LOS PESCADOS DE MAYOR CONSUMO POPULAR COMERCIALIZADOS EN LOS MERCADOS MAYORISTAS PESQUEROS DE VENTANILLA Y VILLA MARIA DEL TRIUNFO</v>
      </c>
      <c r="F28" s="314"/>
      <c r="G28" s="314"/>
      <c r="H28" s="314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5"/>
    </row>
    <row r="29" spans="2:25" x14ac:dyDescent="0.25">
      <c r="B29" s="311"/>
      <c r="C29" s="312"/>
      <c r="D29" s="313"/>
      <c r="E29" s="312"/>
      <c r="F29" s="314"/>
      <c r="G29" s="314"/>
      <c r="H29" s="314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5"/>
    </row>
    <row r="30" spans="2:25" ht="30.75" customHeight="1" x14ac:dyDescent="0.25">
      <c r="B30" s="328"/>
      <c r="C30" s="329"/>
      <c r="D30" s="330"/>
      <c r="E30" s="322" t="s">
        <v>197</v>
      </c>
      <c r="F30" s="323"/>
      <c r="G30" s="323"/>
      <c r="H30" s="323"/>
      <c r="I30" s="323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  <c r="Y30" s="324"/>
    </row>
    <row r="31" spans="2:25" x14ac:dyDescent="0.25">
      <c r="B31" s="311" t="s">
        <v>191</v>
      </c>
      <c r="C31" s="312" t="str">
        <f>'Cdr20 '!A5</f>
        <v>(En Miles TMB)</v>
      </c>
      <c r="D31" s="313"/>
      <c r="E31" s="312" t="str">
        <f>'Cdr20 '!A4</f>
        <v>EXPORTACIÓN DE PRODUCTOS HIDROBIOLÓGICOS MARÍTIMOS Y CONTINENTALES SEGÚN UTILIZACIÓN</v>
      </c>
      <c r="F31" s="314"/>
      <c r="G31" s="314"/>
      <c r="H31" s="314"/>
      <c r="I31" s="314"/>
      <c r="J31" s="314"/>
      <c r="K31" s="314"/>
      <c r="L31" s="314"/>
      <c r="M31" s="314"/>
      <c r="N31" s="314"/>
      <c r="O31" s="314"/>
      <c r="P31" s="314"/>
      <c r="Q31" s="314"/>
      <c r="R31" s="314"/>
      <c r="S31" s="314"/>
      <c r="T31" s="314"/>
      <c r="U31" s="314"/>
      <c r="V31" s="314"/>
      <c r="W31" s="314"/>
      <c r="X31" s="314"/>
      <c r="Y31" s="315"/>
    </row>
    <row r="32" spans="2:25" x14ac:dyDescent="0.25">
      <c r="B32" s="311" t="s">
        <v>207</v>
      </c>
      <c r="C32" s="312" t="str">
        <f>'Cdr21'!A5</f>
        <v>(En Millones US$ FOB)</v>
      </c>
      <c r="D32" s="313"/>
      <c r="E32" s="312" t="str">
        <f>'Cdr21'!A4</f>
        <v>EXPORTACIÓN DE PRODUCTOS HIDROBIOLÓGICOS MARÍTIMOS Y CONTINENTALES SEGÚN UTILIZACIÓN</v>
      </c>
      <c r="F32" s="314"/>
      <c r="G32" s="314"/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14"/>
      <c r="V32" s="314"/>
      <c r="W32" s="314"/>
      <c r="X32" s="314"/>
      <c r="Y32" s="315"/>
    </row>
    <row r="33" spans="2:25" x14ac:dyDescent="0.25">
      <c r="B33" s="311" t="s">
        <v>192</v>
      </c>
      <c r="C33" s="312"/>
      <c r="D33" s="313"/>
      <c r="E33" s="312" t="str">
        <f>'Cdr22'!A4</f>
        <v>COTIZACIÓN INTERNACIONAL DE HARINA DE PESCADO Y SOYA</v>
      </c>
      <c r="F33" s="314"/>
      <c r="G33" s="314"/>
      <c r="H33" s="314"/>
      <c r="I33" s="314"/>
      <c r="J33" s="314"/>
      <c r="K33" s="314"/>
      <c r="L33" s="314"/>
      <c r="M33" s="314"/>
      <c r="N33" s="314"/>
      <c r="O33" s="314"/>
      <c r="P33" s="314"/>
      <c r="Q33" s="314"/>
      <c r="R33" s="314"/>
      <c r="S33" s="314"/>
      <c r="T33" s="314"/>
      <c r="U33" s="314"/>
      <c r="V33" s="314"/>
      <c r="W33" s="314"/>
      <c r="X33" s="314"/>
      <c r="Y33" s="315"/>
    </row>
    <row r="34" spans="2:25" x14ac:dyDescent="0.25">
      <c r="B34" s="316" t="s">
        <v>193</v>
      </c>
      <c r="C34" s="317" t="str">
        <f>'Cdr23'!A5</f>
        <v>(En Millones US$ FOB)</v>
      </c>
      <c r="D34" s="318"/>
      <c r="E34" s="317" t="str">
        <f>'Cdr23'!A4</f>
        <v>INGRESO DE DIVISAS POR EXPORTACIONES SEGÚN SECTORES ECONÓMICOS</v>
      </c>
      <c r="F34" s="319"/>
      <c r="G34" s="319"/>
      <c r="H34" s="319"/>
      <c r="I34" s="319"/>
      <c r="J34" s="319"/>
      <c r="K34" s="319"/>
      <c r="L34" s="319"/>
      <c r="M34" s="319"/>
      <c r="N34" s="319"/>
      <c r="O34" s="319"/>
      <c r="P34" s="319"/>
      <c r="Q34" s="319"/>
      <c r="R34" s="319"/>
      <c r="S34" s="319"/>
      <c r="T34" s="319"/>
      <c r="U34" s="319"/>
      <c r="V34" s="319"/>
      <c r="W34" s="319"/>
      <c r="X34" s="319"/>
      <c r="Y34" s="320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showGridLines="0" zoomScale="70" zoomScaleNormal="70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Z26" sqref="Z26"/>
    </sheetView>
  </sheetViews>
  <sheetFormatPr baseColWidth="10" defaultColWidth="11.42578125" defaultRowHeight="12.75" x14ac:dyDescent="0.2"/>
  <cols>
    <col min="1" max="1" width="56.42578125" style="16" customWidth="1"/>
    <col min="2" max="3" width="17.7109375" style="259" bestFit="1" customWidth="1"/>
    <col min="4" max="4" width="17.5703125" style="259" bestFit="1" customWidth="1"/>
    <col min="5" max="5" width="17.7109375" style="259" bestFit="1" customWidth="1"/>
    <col min="6" max="6" width="18" style="259" bestFit="1" customWidth="1"/>
    <col min="7" max="7" width="18.28515625" style="259" bestFit="1" customWidth="1"/>
    <col min="8" max="8" width="18" style="259" bestFit="1" customWidth="1"/>
    <col min="9" max="9" width="17" style="259" bestFit="1" customWidth="1"/>
    <col min="10" max="10" width="16.85546875" style="259" bestFit="1" customWidth="1"/>
    <col min="11" max="11" width="17.7109375" style="259" bestFit="1" customWidth="1"/>
    <col min="12" max="12" width="18" style="259" bestFit="1" customWidth="1"/>
    <col min="13" max="13" width="17.5703125" style="259" bestFit="1" customWidth="1"/>
    <col min="14" max="14" width="19.5703125" style="259" customWidth="1"/>
    <col min="15" max="15" width="17" style="259" customWidth="1"/>
    <col min="16" max="16" width="16.85546875" style="259" bestFit="1" customWidth="1"/>
    <col min="17" max="23" width="16.85546875" style="259" customWidth="1"/>
    <col min="24" max="24" width="12.7109375" style="16" customWidth="1"/>
    <col min="25" max="25" width="16.7109375" style="16" bestFit="1" customWidth="1"/>
    <col min="26" max="26" width="19.42578125" style="16" customWidth="1"/>
    <col min="27" max="16384" width="11.42578125" style="16"/>
  </cols>
  <sheetData>
    <row r="1" spans="1:30" ht="15" x14ac:dyDescent="0.2">
      <c r="A1" s="62" t="s">
        <v>198</v>
      </c>
    </row>
    <row r="2" spans="1:30" ht="15" x14ac:dyDescent="0.25">
      <c r="A2" s="63"/>
    </row>
    <row r="3" spans="1:30" x14ac:dyDescent="0.2">
      <c r="A3" s="11" t="s">
        <v>94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30" ht="17.25" customHeight="1" x14ac:dyDescent="0.2">
      <c r="A4" s="11" t="s">
        <v>247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30" s="67" customFormat="1" x14ac:dyDescent="0.2">
      <c r="A5" s="66" t="s">
        <v>202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spans="1:30" s="67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30" ht="25.5" x14ac:dyDescent="0.2">
      <c r="A7" s="501" t="s">
        <v>95</v>
      </c>
      <c r="B7" s="498">
        <v>2019</v>
      </c>
      <c r="C7" s="499"/>
      <c r="D7" s="499"/>
      <c r="E7" s="499"/>
      <c r="F7" s="499"/>
      <c r="G7" s="499"/>
      <c r="H7" s="499"/>
      <c r="I7" s="499"/>
      <c r="J7" s="499"/>
      <c r="K7" s="499"/>
      <c r="L7" s="499"/>
      <c r="M7" s="499"/>
      <c r="N7" s="498">
        <v>2020</v>
      </c>
      <c r="O7" s="499"/>
      <c r="P7" s="499"/>
      <c r="Q7" s="499"/>
      <c r="R7" s="499"/>
      <c r="S7" s="499"/>
      <c r="T7" s="499"/>
      <c r="U7" s="499"/>
      <c r="V7" s="499"/>
      <c r="W7" s="499"/>
      <c r="X7" s="500"/>
      <c r="Y7" s="392" t="s">
        <v>203</v>
      </c>
    </row>
    <row r="8" spans="1:30" ht="25.5" x14ac:dyDescent="0.2">
      <c r="A8" s="502"/>
      <c r="B8" s="364" t="s">
        <v>1</v>
      </c>
      <c r="C8" s="364" t="s">
        <v>2</v>
      </c>
      <c r="D8" s="364" t="s">
        <v>3</v>
      </c>
      <c r="E8" s="364" t="s">
        <v>4</v>
      </c>
      <c r="F8" s="364" t="s">
        <v>5</v>
      </c>
      <c r="G8" s="364" t="s">
        <v>6</v>
      </c>
      <c r="H8" s="364" t="s">
        <v>7</v>
      </c>
      <c r="I8" s="364" t="s">
        <v>8</v>
      </c>
      <c r="J8" s="364" t="s">
        <v>9</v>
      </c>
      <c r="K8" s="364" t="s">
        <v>10</v>
      </c>
      <c r="L8" s="381" t="s">
        <v>11</v>
      </c>
      <c r="M8" s="340" t="s">
        <v>12</v>
      </c>
      <c r="N8" s="418" t="s">
        <v>1</v>
      </c>
      <c r="O8" s="418" t="s">
        <v>2</v>
      </c>
      <c r="P8" s="418" t="s">
        <v>3</v>
      </c>
      <c r="Q8" s="418" t="s">
        <v>4</v>
      </c>
      <c r="R8" s="418" t="s">
        <v>5</v>
      </c>
      <c r="S8" s="418" t="s">
        <v>6</v>
      </c>
      <c r="T8" s="418" t="s">
        <v>7</v>
      </c>
      <c r="U8" s="418" t="s">
        <v>8</v>
      </c>
      <c r="V8" s="418" t="s">
        <v>9</v>
      </c>
      <c r="W8" s="418" t="s">
        <v>10</v>
      </c>
      <c r="X8" s="417" t="s">
        <v>274</v>
      </c>
      <c r="Y8" s="393" t="s">
        <v>276</v>
      </c>
    </row>
    <row r="9" spans="1:30" x14ac:dyDescent="0.2">
      <c r="A9" s="71"/>
      <c r="B9" s="278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78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73"/>
      <c r="Z9" s="259"/>
    </row>
    <row r="10" spans="1:30" x14ac:dyDescent="0.2">
      <c r="A10" s="341" t="s">
        <v>97</v>
      </c>
      <c r="B10" s="342">
        <f>B12+B29</f>
        <v>351179263.62568754</v>
      </c>
      <c r="C10" s="343">
        <f t="shared" ref="C10:H10" si="0">+C12+C29</f>
        <v>213309385.77221215</v>
      </c>
      <c r="D10" s="343">
        <f t="shared" si="0"/>
        <v>208631759.90804082</v>
      </c>
      <c r="E10" s="343">
        <f t="shared" si="0"/>
        <v>236093561.92652914</v>
      </c>
      <c r="F10" s="343">
        <f t="shared" si="0"/>
        <v>638176874.48397624</v>
      </c>
      <c r="G10" s="343">
        <f t="shared" si="0"/>
        <v>468772340.55227751</v>
      </c>
      <c r="H10" s="343">
        <f t="shared" si="0"/>
        <v>269206301.26617122</v>
      </c>
      <c r="I10" s="343">
        <f>+I12+I29</f>
        <v>177370878.3404884</v>
      </c>
      <c r="J10" s="343">
        <f>+J12+J29</f>
        <v>167815010.85105726</v>
      </c>
      <c r="K10" s="343">
        <f>+K12+K29</f>
        <v>190209972.29720724</v>
      </c>
      <c r="L10" s="343">
        <f>+L12+L29</f>
        <v>489209156.74200308</v>
      </c>
      <c r="M10" s="343">
        <f>+M12+M29</f>
        <v>338565775.95970035</v>
      </c>
      <c r="N10" s="342">
        <v>236268831.24515069</v>
      </c>
      <c r="O10" s="343">
        <v>254519214.82928288</v>
      </c>
      <c r="P10" s="343">
        <f>+P12+P29</f>
        <v>163914105.77321255</v>
      </c>
      <c r="Q10" s="343">
        <f>+Q12+Q29</f>
        <v>99585059.021460354</v>
      </c>
      <c r="R10" s="343">
        <f>+R12+R29</f>
        <v>338269649.93869841</v>
      </c>
      <c r="S10" s="343">
        <v>694004743.01468337</v>
      </c>
      <c r="T10" s="343">
        <v>358957051.27574486</v>
      </c>
      <c r="U10" s="343">
        <v>165920931.46741131</v>
      </c>
      <c r="V10" s="343">
        <f>+V12+V29</f>
        <v>180040493.7903648</v>
      </c>
      <c r="W10" s="343">
        <v>213701148.9165976</v>
      </c>
      <c r="X10" s="343">
        <f>+IFERROR((W10/K10-1)*100,"-")</f>
        <v>12.350128826413421</v>
      </c>
      <c r="Y10" s="344">
        <f>+IFERROR((SUM(N10:W10)/SUM(B10:K10)-1)*100,"-")</f>
        <v>-7.3810831747612387</v>
      </c>
      <c r="Z10" s="205"/>
      <c r="AA10" s="245"/>
      <c r="AB10" s="245"/>
      <c r="AC10" s="245"/>
      <c r="AD10" s="245"/>
    </row>
    <row r="11" spans="1:30" x14ac:dyDescent="0.2">
      <c r="A11" s="71"/>
      <c r="B11" s="128"/>
      <c r="C11" s="127"/>
      <c r="D11" s="127"/>
      <c r="E11" s="127"/>
      <c r="F11" s="127"/>
      <c r="G11" s="127"/>
      <c r="H11" s="127"/>
      <c r="I11" s="127"/>
      <c r="J11" s="127"/>
      <c r="K11" s="127"/>
      <c r="L11" s="223"/>
      <c r="M11" s="127"/>
      <c r="N11" s="128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3"/>
      <c r="Z11" s="259"/>
    </row>
    <row r="12" spans="1:30" x14ac:dyDescent="0.2">
      <c r="A12" s="341" t="s">
        <v>98</v>
      </c>
      <c r="B12" s="342">
        <f>B14+B17+B21+B25</f>
        <v>222436182.74639302</v>
      </c>
      <c r="C12" s="343">
        <f t="shared" ref="C12:H12" si="1">+C14+C17+C21+C25</f>
        <v>199274870.01835257</v>
      </c>
      <c r="D12" s="343">
        <f t="shared" si="1"/>
        <v>208631759.90804082</v>
      </c>
      <c r="E12" s="343">
        <f t="shared" si="1"/>
        <v>188764825.20509511</v>
      </c>
      <c r="F12" s="343">
        <f t="shared" si="1"/>
        <v>190642936.29677859</v>
      </c>
      <c r="G12" s="343">
        <f t="shared" si="1"/>
        <v>179099920.20850503</v>
      </c>
      <c r="H12" s="343">
        <f t="shared" si="1"/>
        <v>183879856.27756017</v>
      </c>
      <c r="I12" s="343">
        <f>+I14+I17+I21+I25</f>
        <v>175874851.03324342</v>
      </c>
      <c r="J12" s="343">
        <f>+J14+J17+J21+J25</f>
        <v>167785162.98391438</v>
      </c>
      <c r="K12" s="343">
        <f>+K14+K17+K21+K25</f>
        <v>189313290.84462327</v>
      </c>
      <c r="L12" s="343">
        <f>+L14+L17+L21+L25</f>
        <v>189861519.12790769</v>
      </c>
      <c r="M12" s="343">
        <f>+M14+M17+M21+M25</f>
        <v>211646464.59387067</v>
      </c>
      <c r="N12" s="342">
        <v>234042183.76845133</v>
      </c>
      <c r="O12" s="343">
        <v>254519214.82928288</v>
      </c>
      <c r="P12" s="343">
        <f>+P14+P17+P21+P25</f>
        <v>163914105.77321255</v>
      </c>
      <c r="Q12" s="343">
        <f>+Q14+Q17+Q21+Q25</f>
        <v>99585059.021460354</v>
      </c>
      <c r="R12" s="343">
        <f>+R14+R17+R21+R25</f>
        <v>102397869.36838411</v>
      </c>
      <c r="S12" s="343">
        <v>126436135.61850297</v>
      </c>
      <c r="T12" s="343">
        <v>150040790.80601549</v>
      </c>
      <c r="U12" s="343">
        <v>165808944.38543025</v>
      </c>
      <c r="V12" s="343">
        <f>+V14+V17+V21+V25</f>
        <v>180040493.7903648</v>
      </c>
      <c r="W12" s="343">
        <v>213701148.9165976</v>
      </c>
      <c r="X12" s="343">
        <f>+IFERROR((W12/K12-1)*100,"-")</f>
        <v>12.882274648107185</v>
      </c>
      <c r="Y12" s="344">
        <f>+IFERROR((SUM(N12:W12)/SUM(B12:K12)-1)*100,"-")</f>
        <v>-11.293346088786061</v>
      </c>
      <c r="Z12" s="259"/>
    </row>
    <row r="13" spans="1:30" x14ac:dyDescent="0.2">
      <c r="A13" s="71"/>
      <c r="B13" s="128"/>
      <c r="C13" s="127"/>
      <c r="D13" s="127"/>
      <c r="E13" s="127"/>
      <c r="F13" s="127"/>
      <c r="G13" s="127"/>
      <c r="H13" s="127"/>
      <c r="I13" s="127"/>
      <c r="J13" s="127"/>
      <c r="K13" s="127"/>
      <c r="L13" s="223"/>
      <c r="M13" s="127"/>
      <c r="N13" s="128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3"/>
      <c r="Z13" s="259"/>
    </row>
    <row r="14" spans="1:30" x14ac:dyDescent="0.2">
      <c r="A14" s="71" t="s">
        <v>99</v>
      </c>
      <c r="B14" s="128">
        <v>7155044.9567078259</v>
      </c>
      <c r="C14" s="127">
        <v>10460258.894110493</v>
      </c>
      <c r="D14" s="127">
        <v>10405077.361367609</v>
      </c>
      <c r="E14" s="127">
        <v>6302179.168771754</v>
      </c>
      <c r="F14" s="127">
        <v>5517586.2288231505</v>
      </c>
      <c r="G14" s="127">
        <v>5922841.0658307327</v>
      </c>
      <c r="H14" s="127">
        <f>H15</f>
        <v>5714740.0000163522</v>
      </c>
      <c r="I14" s="127">
        <f>I15</f>
        <v>5802915.7300289441</v>
      </c>
      <c r="J14" s="127">
        <f>J15</f>
        <v>2955614.9579661889</v>
      </c>
      <c r="K14" s="127">
        <v>5760657.998913208</v>
      </c>
      <c r="L14" s="223">
        <f>+L15</f>
        <v>6639284.8564947098</v>
      </c>
      <c r="M14" s="127">
        <f>+M15</f>
        <v>7337883.6886313977</v>
      </c>
      <c r="N14" s="128">
        <v>7477017.0019700835</v>
      </c>
      <c r="O14" s="127">
        <v>11371152.359173845</v>
      </c>
      <c r="P14" s="127">
        <f>+P15</f>
        <v>6010215.8044683076</v>
      </c>
      <c r="Q14" s="127">
        <f>+Q15</f>
        <v>2661691.2115922673</v>
      </c>
      <c r="R14" s="127">
        <f>+R15</f>
        <v>2376688.4527525017</v>
      </c>
      <c r="S14" s="127">
        <v>4217010.9139518719</v>
      </c>
      <c r="T14" s="127">
        <v>4307488.4620662108</v>
      </c>
      <c r="U14" s="127">
        <v>4269823.8266594792</v>
      </c>
      <c r="V14" s="127">
        <f>+V15</f>
        <v>6704000.0444540139</v>
      </c>
      <c r="W14" s="127">
        <v>10580714.734038375</v>
      </c>
      <c r="X14" s="127">
        <f>+IFERROR((W14/K14-1)*100,"-")</f>
        <v>83.671982194299815</v>
      </c>
      <c r="Y14" s="123">
        <f>+IFERROR((SUM(N14:W14)/SUM(B14:K14)-1)*100,"-")</f>
        <v>-9.1233255783254137</v>
      </c>
      <c r="Z14" s="259"/>
      <c r="AA14" s="269"/>
    </row>
    <row r="15" spans="1:30" x14ac:dyDescent="0.2">
      <c r="A15" s="71" t="s">
        <v>100</v>
      </c>
      <c r="B15" s="128">
        <v>7155044.9567078259</v>
      </c>
      <c r="C15" s="127">
        <v>10460258.894110493</v>
      </c>
      <c r="D15" s="127">
        <v>10405077.361367609</v>
      </c>
      <c r="E15" s="127">
        <v>6302179.168771754</v>
      </c>
      <c r="F15" s="127">
        <v>5517586.2288231505</v>
      </c>
      <c r="G15" s="127">
        <v>5922841.0658307327</v>
      </c>
      <c r="H15" s="127">
        <v>5714740.0000163522</v>
      </c>
      <c r="I15" s="127">
        <v>5802915.7300289441</v>
      </c>
      <c r="J15" s="127">
        <v>2955614.9579661889</v>
      </c>
      <c r="K15" s="127">
        <v>5760657.998913208</v>
      </c>
      <c r="L15" s="223">
        <v>6639284.8564947098</v>
      </c>
      <c r="M15" s="127">
        <v>7337883.6886313977</v>
      </c>
      <c r="N15" s="128">
        <v>7477017.0019700835</v>
      </c>
      <c r="O15" s="127">
        <v>11371152.359173845</v>
      </c>
      <c r="P15" s="127">
        <v>6010215.8044683076</v>
      </c>
      <c r="Q15" s="127">
        <v>2661691.2115922673</v>
      </c>
      <c r="R15" s="127">
        <v>2376688.4527525017</v>
      </c>
      <c r="S15" s="127">
        <v>4217010.9139518719</v>
      </c>
      <c r="T15" s="127">
        <v>4307488.4620662108</v>
      </c>
      <c r="U15" s="127">
        <v>4269823.8266594792</v>
      </c>
      <c r="V15" s="127">
        <v>6704000.0444540139</v>
      </c>
      <c r="W15" s="127">
        <v>10580714.734038375</v>
      </c>
      <c r="X15" s="127">
        <f>+IFERROR((W15/K15-1)*100,"-")</f>
        <v>83.671982194299815</v>
      </c>
      <c r="Y15" s="123">
        <f>+IFERROR((SUM(N15:W15)/SUM(B15:K15)-1)*100,"-")</f>
        <v>-9.1233255783254137</v>
      </c>
      <c r="Z15" s="259"/>
      <c r="AA15" s="269"/>
    </row>
    <row r="16" spans="1:30" x14ac:dyDescent="0.2">
      <c r="A16" s="71"/>
      <c r="B16" s="128"/>
      <c r="C16" s="127"/>
      <c r="D16" s="127"/>
      <c r="E16" s="127"/>
      <c r="F16" s="127"/>
      <c r="G16" s="127"/>
      <c r="H16" s="127"/>
      <c r="I16" s="127"/>
      <c r="J16" s="127"/>
      <c r="K16" s="127"/>
      <c r="L16" s="223"/>
      <c r="M16" s="127"/>
      <c r="N16" s="128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3"/>
      <c r="Z16" s="259"/>
      <c r="AA16" s="269"/>
    </row>
    <row r="17" spans="1:27" x14ac:dyDescent="0.2">
      <c r="A17" s="71" t="s">
        <v>101</v>
      </c>
      <c r="B17" s="128">
        <v>120952474.82625259</v>
      </c>
      <c r="C17" s="127">
        <v>99072282.597707838</v>
      </c>
      <c r="D17" s="127">
        <v>99821646.893188477</v>
      </c>
      <c r="E17" s="127">
        <v>84943964.667651296</v>
      </c>
      <c r="F17" s="127">
        <v>85543499.823532969</v>
      </c>
      <c r="G17" s="127">
        <v>81955799.228614792</v>
      </c>
      <c r="H17" s="127">
        <f>+H18+H19</f>
        <v>91116147.844236925</v>
      </c>
      <c r="I17" s="127">
        <f>+I18+I19</f>
        <v>83570537.841398567</v>
      </c>
      <c r="J17" s="127">
        <f>+J18+J19</f>
        <v>86727072.216423929</v>
      </c>
      <c r="K17" s="127">
        <v>87624685.998506472</v>
      </c>
      <c r="L17" s="223">
        <f>+L18+L19</f>
        <v>79924784.659185648</v>
      </c>
      <c r="M17" s="127">
        <f>+M18+M19</f>
        <v>103836524.82724625</v>
      </c>
      <c r="N17" s="128">
        <v>119932761.12877402</v>
      </c>
      <c r="O17" s="127">
        <v>131784102.41719601</v>
      </c>
      <c r="P17" s="127">
        <f>+P18+P19</f>
        <v>58359254.917426966</v>
      </c>
      <c r="Q17" s="127">
        <f>+Q18+Q19</f>
        <v>57611296.7738076</v>
      </c>
      <c r="R17" s="127">
        <f>+R18+R19</f>
        <v>45618071.190138415</v>
      </c>
      <c r="S17" s="127">
        <v>64764234.871934742</v>
      </c>
      <c r="T17" s="127">
        <v>80268738.417457879</v>
      </c>
      <c r="U17" s="127">
        <v>85806065.732293487</v>
      </c>
      <c r="V17" s="127">
        <f>+V18+V19</f>
        <v>91709183.162841201</v>
      </c>
      <c r="W17" s="127">
        <v>102760243.76939438</v>
      </c>
      <c r="X17" s="127">
        <f>+IFERROR((W17/K17-1)*100,"-")</f>
        <v>17.273166343952305</v>
      </c>
      <c r="Y17" s="123">
        <f>+IFERROR((SUM(N17:W17)/SUM(B17:K17)-1)*100,"-")</f>
        <v>-8.9777092964530176</v>
      </c>
      <c r="Z17" s="259"/>
      <c r="AA17" s="269"/>
    </row>
    <row r="18" spans="1:27" x14ac:dyDescent="0.2">
      <c r="A18" s="71" t="s">
        <v>100</v>
      </c>
      <c r="B18" s="128">
        <v>118606037.23447579</v>
      </c>
      <c r="C18" s="127">
        <v>93206188.618265837</v>
      </c>
      <c r="D18" s="127">
        <v>92855660.292601109</v>
      </c>
      <c r="E18" s="127">
        <v>77400681.093312085</v>
      </c>
      <c r="F18" s="127">
        <v>76744358.854369968</v>
      </c>
      <c r="G18" s="127">
        <v>73091177.98540628</v>
      </c>
      <c r="H18" s="127">
        <v>83519189.509985819</v>
      </c>
      <c r="I18" s="127">
        <v>73909521.014306054</v>
      </c>
      <c r="J18" s="127">
        <v>76346798.941277087</v>
      </c>
      <c r="K18" s="127">
        <v>78433103.3421188</v>
      </c>
      <c r="L18" s="223">
        <v>70405653.980220884</v>
      </c>
      <c r="M18" s="127">
        <v>93366280.335689709</v>
      </c>
      <c r="N18" s="128">
        <v>106443091.4136492</v>
      </c>
      <c r="O18" s="127">
        <v>118307704.73969968</v>
      </c>
      <c r="P18" s="127">
        <v>45851862.639159709</v>
      </c>
      <c r="Q18" s="127">
        <v>43804051.395870745</v>
      </c>
      <c r="R18" s="127">
        <v>34252074.147921085</v>
      </c>
      <c r="S18" s="127">
        <v>52505051.695172623</v>
      </c>
      <c r="T18" s="127">
        <v>66903869.851745687</v>
      </c>
      <c r="U18" s="127">
        <v>73722205.439341947</v>
      </c>
      <c r="V18" s="127">
        <v>78800476.730205372</v>
      </c>
      <c r="W18" s="127">
        <v>88123459.376589686</v>
      </c>
      <c r="X18" s="127">
        <f>+IFERROR((W18/K18-1)*100,"-")</f>
        <v>12.354931300119976</v>
      </c>
      <c r="Y18" s="123">
        <f>+IFERROR((SUM(N18:W18)/SUM(B18:K18)-1)*100,"-")</f>
        <v>-16.040377872310852</v>
      </c>
      <c r="Z18" s="259"/>
      <c r="AA18" s="269"/>
    </row>
    <row r="19" spans="1:27" x14ac:dyDescent="0.2">
      <c r="A19" s="71" t="s">
        <v>102</v>
      </c>
      <c r="B19" s="128">
        <v>2346437.5917767989</v>
      </c>
      <c r="C19" s="127">
        <v>5866093.9794419976</v>
      </c>
      <c r="D19" s="127">
        <v>6965986.6005873717</v>
      </c>
      <c r="E19" s="127">
        <v>7543283.5743392073</v>
      </c>
      <c r="F19" s="127">
        <v>8799140.9691629969</v>
      </c>
      <c r="G19" s="127">
        <v>8864621.2432085183</v>
      </c>
      <c r="H19" s="127">
        <v>7596958.3342511011</v>
      </c>
      <c r="I19" s="127">
        <v>9661016.8270925116</v>
      </c>
      <c r="J19" s="127">
        <v>10380273.275146844</v>
      </c>
      <c r="K19" s="127">
        <v>9191582.6563876662</v>
      </c>
      <c r="L19" s="223">
        <v>9519130.6789647583</v>
      </c>
      <c r="M19" s="127">
        <v>10470244.491556536</v>
      </c>
      <c r="N19" s="128">
        <v>13489669.715124818</v>
      </c>
      <c r="O19" s="127">
        <v>13476397.677496329</v>
      </c>
      <c r="P19" s="127">
        <v>12507392.278267255</v>
      </c>
      <c r="Q19" s="127">
        <v>13807245.377936859</v>
      </c>
      <c r="R19" s="127">
        <v>11365997.042217327</v>
      </c>
      <c r="S19" s="127">
        <v>12259183.176762115</v>
      </c>
      <c r="T19" s="127">
        <v>13364868.565712189</v>
      </c>
      <c r="U19" s="127">
        <v>12083860.292951543</v>
      </c>
      <c r="V19" s="127">
        <v>12908706.432635831</v>
      </c>
      <c r="W19" s="127">
        <v>14636784.392804699</v>
      </c>
      <c r="X19" s="127">
        <f>+IFERROR((W19/K19-1)*100,"-")</f>
        <v>59.241176846001629</v>
      </c>
      <c r="Y19" s="123">
        <f>+IFERROR((SUM(N19:W19)/SUM(B19:K19)-1)*100,"-")</f>
        <v>68.230836435463033</v>
      </c>
      <c r="Z19" s="259"/>
      <c r="AA19" s="269"/>
    </row>
    <row r="20" spans="1:27" x14ac:dyDescent="0.2">
      <c r="A20" s="71"/>
      <c r="B20" s="128"/>
      <c r="C20" s="127"/>
      <c r="D20" s="127"/>
      <c r="E20" s="127"/>
      <c r="F20" s="127"/>
      <c r="G20" s="127"/>
      <c r="H20" s="127"/>
      <c r="I20" s="127"/>
      <c r="J20" s="127"/>
      <c r="K20" s="127"/>
      <c r="L20" s="223"/>
      <c r="M20" s="127"/>
      <c r="N20" s="128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3"/>
      <c r="Z20" s="259"/>
      <c r="AA20" s="269"/>
    </row>
    <row r="21" spans="1:27" x14ac:dyDescent="0.2">
      <c r="A21" s="71" t="s">
        <v>103</v>
      </c>
      <c r="B21" s="128">
        <v>4245287.8564339057</v>
      </c>
      <c r="C21" s="127">
        <v>4353535.442379592</v>
      </c>
      <c r="D21" s="127">
        <v>4756433.8594805207</v>
      </c>
      <c r="E21" s="127">
        <v>5459877.5328774927</v>
      </c>
      <c r="F21" s="127">
        <v>4869485.8687643781</v>
      </c>
      <c r="G21" s="127">
        <v>4726905.2910345867</v>
      </c>
      <c r="H21" s="127">
        <f>H22+H23</f>
        <v>4692955.4910737053</v>
      </c>
      <c r="I21" s="127">
        <f>I22+I23</f>
        <v>5031005.3351952797</v>
      </c>
      <c r="J21" s="127">
        <f>J22+J23</f>
        <v>5159478.6421923134</v>
      </c>
      <c r="K21" s="127">
        <v>5313689.3344060704</v>
      </c>
      <c r="L21" s="223">
        <f>+L22+L23</f>
        <v>4764814.7434495483</v>
      </c>
      <c r="M21" s="127">
        <f>+M22+M23</f>
        <v>5079920.511393059</v>
      </c>
      <c r="N21" s="128">
        <v>4859977.498377569</v>
      </c>
      <c r="O21" s="127">
        <v>6307557.9794287346</v>
      </c>
      <c r="P21" s="127">
        <f>+P22+P23</f>
        <v>4783565.170912018</v>
      </c>
      <c r="Q21" s="127">
        <f>+Q22+Q23</f>
        <v>3152392.4469217486</v>
      </c>
      <c r="R21" s="127">
        <f>+R22+R23</f>
        <v>3523378.2635552529</v>
      </c>
      <c r="S21" s="127">
        <v>3802997.1090982878</v>
      </c>
      <c r="T21" s="127">
        <v>5482879.0424814336</v>
      </c>
      <c r="U21" s="127">
        <v>4788462.0757405609</v>
      </c>
      <c r="V21" s="127">
        <f>+V22+V23</f>
        <v>5716419.8452116475</v>
      </c>
      <c r="W21" s="127">
        <v>6004056.4044997841</v>
      </c>
      <c r="X21" s="127">
        <f>+IFERROR((W21/K21-1)*100,"-")</f>
        <v>12.992236215685327</v>
      </c>
      <c r="Y21" s="123">
        <f>+IFERROR((SUM(N21:W21)/SUM(B21:K21)-1)*100,"-")</f>
        <v>-0.38464100465707141</v>
      </c>
      <c r="Z21" s="259"/>
      <c r="AA21" s="269"/>
    </row>
    <row r="22" spans="1:27" x14ac:dyDescent="0.2">
      <c r="A22" s="71" t="s">
        <v>100</v>
      </c>
      <c r="B22" s="128">
        <v>1801956.3589593458</v>
      </c>
      <c r="C22" s="127">
        <v>1561156.5881229518</v>
      </c>
      <c r="D22" s="127">
        <v>1440483.9700507615</v>
      </c>
      <c r="E22" s="127">
        <v>1620356.6082746128</v>
      </c>
      <c r="F22" s="127">
        <v>1553535.9793346182</v>
      </c>
      <c r="G22" s="127">
        <v>1585479.0799958671</v>
      </c>
      <c r="H22" s="127">
        <v>1551529.2800349856</v>
      </c>
      <c r="I22" s="127">
        <v>1540531.7673744797</v>
      </c>
      <c r="J22" s="127">
        <v>1319957.717589434</v>
      </c>
      <c r="K22" s="127">
        <v>1997739.4449763109</v>
      </c>
      <c r="L22" s="223">
        <v>1623388.5324108279</v>
      </c>
      <c r="M22" s="127">
        <v>1589446.9435722595</v>
      </c>
      <c r="N22" s="128">
        <v>1893074.965729889</v>
      </c>
      <c r="O22" s="127">
        <v>2991608.0899989749</v>
      </c>
      <c r="P22" s="127">
        <v>1642138.9598732977</v>
      </c>
      <c r="Q22" s="127">
        <v>1058108.3062292687</v>
      </c>
      <c r="R22" s="127">
        <v>1429094.122862773</v>
      </c>
      <c r="S22" s="127">
        <v>1708712.9684058079</v>
      </c>
      <c r="T22" s="127">
        <v>2690500.1882247934</v>
      </c>
      <c r="U22" s="127">
        <v>1647035.8647018415</v>
      </c>
      <c r="V22" s="127">
        <v>1876898.9206087682</v>
      </c>
      <c r="W22" s="127">
        <v>2164535.4798969049</v>
      </c>
      <c r="X22" s="127">
        <f>+IFERROR((W22/K22-1)*100,"-")</f>
        <v>8.3492387027764625</v>
      </c>
      <c r="Y22" s="123">
        <f>+IFERROR((SUM(N22:W22)/SUM(B22:K22)-1)*100,"-")</f>
        <v>19.589523517390759</v>
      </c>
      <c r="Z22" s="259"/>
      <c r="AA22" s="269"/>
    </row>
    <row r="23" spans="1:27" x14ac:dyDescent="0.2">
      <c r="A23" s="71" t="s">
        <v>102</v>
      </c>
      <c r="B23" s="128">
        <v>2443331.49747456</v>
      </c>
      <c r="C23" s="127">
        <v>2792378.8542566397</v>
      </c>
      <c r="D23" s="127">
        <v>3315949.8894297597</v>
      </c>
      <c r="E23" s="127">
        <v>3839520.9246028797</v>
      </c>
      <c r="F23" s="127">
        <v>3315949.8894297597</v>
      </c>
      <c r="G23" s="127">
        <v>3141426.2110387199</v>
      </c>
      <c r="H23" s="127">
        <v>3141426.2110387199</v>
      </c>
      <c r="I23" s="127">
        <v>3490473.5678208</v>
      </c>
      <c r="J23" s="127">
        <v>3839520.9246028797</v>
      </c>
      <c r="K23" s="127">
        <v>3315949.8894297597</v>
      </c>
      <c r="L23" s="223">
        <v>3141426.2110387199</v>
      </c>
      <c r="M23" s="127">
        <v>3490473.5678208</v>
      </c>
      <c r="N23" s="128">
        <v>2966902.53264768</v>
      </c>
      <c r="O23" s="127">
        <v>3315949.8894297597</v>
      </c>
      <c r="P23" s="127">
        <v>3141426.2110387199</v>
      </c>
      <c r="Q23" s="127">
        <v>2094284.1406924799</v>
      </c>
      <c r="R23" s="127">
        <v>2094284.1406924799</v>
      </c>
      <c r="S23" s="127">
        <v>2094284.1406924799</v>
      </c>
      <c r="T23" s="127">
        <v>2792378.8542566397</v>
      </c>
      <c r="U23" s="127">
        <v>3141426.2110387199</v>
      </c>
      <c r="V23" s="127">
        <v>3839520.9246028797</v>
      </c>
      <c r="W23" s="127">
        <v>3839520.9246028797</v>
      </c>
      <c r="X23" s="127">
        <f>+IFERROR((W23/K23-1)*100,"-")</f>
        <v>15.789473684210531</v>
      </c>
      <c r="Y23" s="123">
        <f>+IFERROR((SUM(N23:W23)/SUM(B23:K23)-1)*100,"-")</f>
        <v>-10.160427807486617</v>
      </c>
      <c r="Z23" s="259"/>
      <c r="AA23" s="269"/>
    </row>
    <row r="24" spans="1:27" x14ac:dyDescent="0.2">
      <c r="A24" s="71"/>
      <c r="B24" s="128"/>
      <c r="C24" s="127"/>
      <c r="D24" s="127"/>
      <c r="E24" s="127"/>
      <c r="F24" s="127"/>
      <c r="G24" s="127"/>
      <c r="H24" s="127"/>
      <c r="I24" s="127"/>
      <c r="J24" s="127"/>
      <c r="K24" s="127"/>
      <c r="L24" s="223"/>
      <c r="M24" s="127"/>
      <c r="N24" s="128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3"/>
      <c r="Z24" s="259"/>
      <c r="AA24" s="269"/>
    </row>
    <row r="25" spans="1:27" x14ac:dyDescent="0.2">
      <c r="A25" s="71" t="s">
        <v>104</v>
      </c>
      <c r="B25" s="128">
        <v>90083375.106998727</v>
      </c>
      <c r="C25" s="127">
        <v>85388793.084154651</v>
      </c>
      <c r="D25" s="127">
        <v>93648601.794004202</v>
      </c>
      <c r="E25" s="127">
        <v>92058803.835794568</v>
      </c>
      <c r="F25" s="127">
        <v>94712364.375658095</v>
      </c>
      <c r="G25" s="127">
        <v>86494374.623024911</v>
      </c>
      <c r="H25" s="127">
        <f>+H26+H27</f>
        <v>82356012.942233205</v>
      </c>
      <c r="I25" s="127">
        <f>+I26+I27</f>
        <v>81470392.12662062</v>
      </c>
      <c r="J25" s="127">
        <f>+J26+J27</f>
        <v>72942997.167331934</v>
      </c>
      <c r="K25" s="127">
        <v>90614257.512797505</v>
      </c>
      <c r="L25" s="223">
        <f>+L26+L27</f>
        <v>98532634.868777767</v>
      </c>
      <c r="M25" s="127">
        <f>+M26+M27</f>
        <v>95392135.566599965</v>
      </c>
      <c r="N25" s="128">
        <v>101772428.13932966</v>
      </c>
      <c r="O25" s="127">
        <v>105056402.07348432</v>
      </c>
      <c r="P25" s="127">
        <f>+P26+P27</f>
        <v>94761069.880405247</v>
      </c>
      <c r="Q25" s="127">
        <f>+Q26+Q27</f>
        <v>36159678.589138746</v>
      </c>
      <c r="R25" s="127">
        <f>+R26+R27</f>
        <v>50879731.461937942</v>
      </c>
      <c r="S25" s="127">
        <v>53651892.723518081</v>
      </c>
      <c r="T25" s="127">
        <v>59981684.884009987</v>
      </c>
      <c r="U25" s="127">
        <v>70944592.750736713</v>
      </c>
      <c r="V25" s="127">
        <f>+V26+V27</f>
        <v>75910890.737857938</v>
      </c>
      <c r="W25" s="127">
        <v>94356134.008665055</v>
      </c>
      <c r="X25" s="127">
        <f>+IFERROR((W25/K25-1)*100,"-")</f>
        <v>4.1294566645200259</v>
      </c>
      <c r="Y25" s="123">
        <f>+IFERROR((SUM(N25:W25)/SUM(B25:K25)-1)*100,"-")</f>
        <v>-14.520559608025662</v>
      </c>
      <c r="Z25" s="259"/>
      <c r="AA25" s="269"/>
    </row>
    <row r="26" spans="1:27" x14ac:dyDescent="0.2">
      <c r="A26" s="71" t="s">
        <v>100</v>
      </c>
      <c r="B26" s="128">
        <v>81513413.383736908</v>
      </c>
      <c r="C26" s="127">
        <v>75900621.17625764</v>
      </c>
      <c r="D26" s="127">
        <v>83854359.824562117</v>
      </c>
      <c r="E26" s="127">
        <v>81040281.620172232</v>
      </c>
      <c r="F26" s="127">
        <v>83387772.098490685</v>
      </c>
      <c r="G26" s="127">
        <v>73945502.09967725</v>
      </c>
      <c r="H26" s="127">
        <v>69348035.326567933</v>
      </c>
      <c r="I26" s="127">
        <v>68615449.541727886</v>
      </c>
      <c r="J26" s="127">
        <v>59781984.52089414</v>
      </c>
      <c r="K26" s="127">
        <v>78065384.989449844</v>
      </c>
      <c r="L26" s="223">
        <v>86748937.499292761</v>
      </c>
      <c r="M26" s="127">
        <v>82843263.043252304</v>
      </c>
      <c r="N26" s="128">
        <v>92284256.231432647</v>
      </c>
      <c r="O26" s="127">
        <v>94037879.857861981</v>
      </c>
      <c r="P26" s="127">
        <v>84354687.787873045</v>
      </c>
      <c r="Q26" s="127">
        <v>30650417.481327578</v>
      </c>
      <c r="R26" s="127">
        <v>42921909.861766249</v>
      </c>
      <c r="S26" s="127">
        <v>45081931.000256263</v>
      </c>
      <c r="T26" s="127">
        <v>50187442.91456791</v>
      </c>
      <c r="U26" s="127">
        <v>59313930.412024237</v>
      </c>
      <c r="V26" s="127">
        <v>63055948.152965203</v>
      </c>
      <c r="W26" s="127">
        <v>80582981.239137128</v>
      </c>
      <c r="X26" s="127">
        <f>+IFERROR((W26/K26-1)*100,"-")</f>
        <v>3.2249840950986375</v>
      </c>
      <c r="Y26" s="123">
        <f>+IFERROR((SUM(N26:W26)/SUM(B26:K26)-1)*100,"-")</f>
        <v>-14.955457039425202</v>
      </c>
      <c r="Z26" s="259"/>
    </row>
    <row r="27" spans="1:27" x14ac:dyDescent="0.2">
      <c r="A27" s="71" t="s">
        <v>102</v>
      </c>
      <c r="B27" s="128">
        <v>8569961.7232618202</v>
      </c>
      <c r="C27" s="127">
        <v>9488171.907897016</v>
      </c>
      <c r="D27" s="127">
        <v>9794241.9694420807</v>
      </c>
      <c r="E27" s="127">
        <v>11018522.215622341</v>
      </c>
      <c r="F27" s="127">
        <v>11324592.277167406</v>
      </c>
      <c r="G27" s="127">
        <v>12548872.523347666</v>
      </c>
      <c r="H27" s="127">
        <v>13007977.615665264</v>
      </c>
      <c r="I27" s="127">
        <v>12854942.584892731</v>
      </c>
      <c r="J27" s="127">
        <v>13161012.646437796</v>
      </c>
      <c r="K27" s="127">
        <v>12548872.523347666</v>
      </c>
      <c r="L27" s="223">
        <v>11783697.369485004</v>
      </c>
      <c r="M27" s="127">
        <v>12548872.523347666</v>
      </c>
      <c r="N27" s="128">
        <v>9488171.907897016</v>
      </c>
      <c r="O27" s="127">
        <v>11018522.215622341</v>
      </c>
      <c r="P27" s="127">
        <v>10406382.09253221</v>
      </c>
      <c r="Q27" s="127">
        <v>5509261.1078111706</v>
      </c>
      <c r="R27" s="127">
        <v>7957821.6001716908</v>
      </c>
      <c r="S27" s="127">
        <v>8569961.7232618202</v>
      </c>
      <c r="T27" s="127">
        <v>9794241.9694420807</v>
      </c>
      <c r="U27" s="127">
        <v>11630662.338712471</v>
      </c>
      <c r="V27" s="127">
        <v>12854942.584892731</v>
      </c>
      <c r="W27" s="127">
        <v>13773152.769527927</v>
      </c>
      <c r="X27" s="127">
        <f>+IFERROR((W27/K27-1)*100,"-")</f>
        <v>9.7560975609756184</v>
      </c>
      <c r="Y27" s="123">
        <f>+IFERROR((SUM(N27:W27)/SUM(B27:K27)-1)*100,"-")</f>
        <v>-11.646586345381515</v>
      </c>
      <c r="Z27" s="259"/>
    </row>
    <row r="28" spans="1:27" x14ac:dyDescent="0.2">
      <c r="A28" s="71"/>
      <c r="B28" s="128"/>
      <c r="C28" s="127"/>
      <c r="D28" s="127"/>
      <c r="E28" s="127"/>
      <c r="F28" s="127"/>
      <c r="G28" s="127"/>
      <c r="H28" s="127"/>
      <c r="I28" s="127"/>
      <c r="J28" s="127"/>
      <c r="K28" s="127"/>
      <c r="L28" s="223"/>
      <c r="M28" s="127"/>
      <c r="N28" s="128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3"/>
      <c r="Z28" s="259"/>
    </row>
    <row r="29" spans="1:27" x14ac:dyDescent="0.2">
      <c r="A29" s="341" t="s">
        <v>105</v>
      </c>
      <c r="B29" s="342">
        <f>B31+B33</f>
        <v>128743080.87929451</v>
      </c>
      <c r="C29" s="343">
        <f>+C31+C33</f>
        <v>14034515.753859578</v>
      </c>
      <c r="D29" s="343">
        <f>+D31+D33</f>
        <v>0</v>
      </c>
      <c r="E29" s="343">
        <f>+E31+E33</f>
        <v>47328736.721434034</v>
      </c>
      <c r="F29" s="343">
        <f>+F31+F33</f>
        <v>447533938.18719763</v>
      </c>
      <c r="G29" s="343">
        <f>+G31+G33</f>
        <v>289672420.34377247</v>
      </c>
      <c r="H29" s="343">
        <f>+H31</f>
        <v>85326444.988611028</v>
      </c>
      <c r="I29" s="343">
        <f>+I31</f>
        <v>1496027.3072449977</v>
      </c>
      <c r="J29" s="343">
        <f>+J31</f>
        <v>29847.867142882991</v>
      </c>
      <c r="K29" s="343">
        <f>+K31+K33</f>
        <v>896681.45258396352</v>
      </c>
      <c r="L29" s="343">
        <f>+L31+L33</f>
        <v>299347637.61409539</v>
      </c>
      <c r="M29" s="343">
        <f>+M31+M33</f>
        <v>126919311.36582971</v>
      </c>
      <c r="N29" s="342">
        <v>2226647.4766993518</v>
      </c>
      <c r="O29" s="343">
        <v>0</v>
      </c>
      <c r="P29" s="343">
        <f>+P31</f>
        <v>0</v>
      </c>
      <c r="Q29" s="343">
        <f>+Q31</f>
        <v>0</v>
      </c>
      <c r="R29" s="343">
        <f>+R31</f>
        <v>235871780.57031429</v>
      </c>
      <c r="S29" s="343">
        <v>567568607.39618039</v>
      </c>
      <c r="T29" s="343">
        <v>208916260.46972936</v>
      </c>
      <c r="U29" s="343">
        <v>111987.08198107113</v>
      </c>
      <c r="V29" s="343">
        <f>+V31+V33</f>
        <v>0</v>
      </c>
      <c r="W29" s="343">
        <f>+W31+W33</f>
        <v>0</v>
      </c>
      <c r="X29" s="343">
        <f>+IFERROR((W29/K29-1)*100,"-")</f>
        <v>-100</v>
      </c>
      <c r="Y29" s="344">
        <f>+IFERROR((SUM(N29:W29)/SUM(B29:K29)-1)*100,"-")</f>
        <v>-3.6097363202891586E-2</v>
      </c>
      <c r="Z29" s="259"/>
    </row>
    <row r="30" spans="1:27" x14ac:dyDescent="0.2">
      <c r="A30" s="71"/>
      <c r="B30" s="128"/>
      <c r="C30" s="127"/>
      <c r="D30" s="127"/>
      <c r="E30" s="127"/>
      <c r="F30" s="127"/>
      <c r="G30" s="127"/>
      <c r="H30" s="127"/>
      <c r="I30" s="127"/>
      <c r="J30" s="127"/>
      <c r="K30" s="127"/>
      <c r="L30" s="223"/>
      <c r="M30" s="127"/>
      <c r="N30" s="128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3"/>
      <c r="Z30" s="259"/>
    </row>
    <row r="31" spans="1:27" x14ac:dyDescent="0.2">
      <c r="A31" s="71" t="s">
        <v>106</v>
      </c>
      <c r="B31" s="184">
        <v>128743080.87929451</v>
      </c>
      <c r="C31" s="185">
        <v>14034515.753859578</v>
      </c>
      <c r="D31" s="185">
        <v>0</v>
      </c>
      <c r="E31" s="185">
        <v>47328736.721434034</v>
      </c>
      <c r="F31" s="185">
        <v>447533938.18719763</v>
      </c>
      <c r="G31" s="185">
        <v>289672420.34377247</v>
      </c>
      <c r="H31" s="185">
        <v>85326444.988611028</v>
      </c>
      <c r="I31" s="185">
        <v>1496027.3072449977</v>
      </c>
      <c r="J31" s="185">
        <v>29847.867142882991</v>
      </c>
      <c r="K31" s="185">
        <v>896681.45258396352</v>
      </c>
      <c r="L31" s="222">
        <v>299347637.61409539</v>
      </c>
      <c r="M31" s="185">
        <v>126919311.36582971</v>
      </c>
      <c r="N31" s="184">
        <v>2226647.4766993518</v>
      </c>
      <c r="O31" s="185">
        <v>0</v>
      </c>
      <c r="P31" s="185">
        <v>0</v>
      </c>
      <c r="Q31" s="185">
        <v>0</v>
      </c>
      <c r="R31" s="185">
        <v>235871780.57031429</v>
      </c>
      <c r="S31" s="185">
        <v>567568607.39618039</v>
      </c>
      <c r="T31" s="185">
        <v>208916260.46972936</v>
      </c>
      <c r="U31" s="185">
        <v>111987.08198107113</v>
      </c>
      <c r="V31" s="185">
        <v>0</v>
      </c>
      <c r="W31" s="185">
        <v>0</v>
      </c>
      <c r="X31" s="185">
        <f>+IFERROR((W31/K31-1)*100,"-")</f>
        <v>-100</v>
      </c>
      <c r="Y31" s="186">
        <f>+IFERROR((SUM(N31:W31)/SUM(B31:K31)-1)*100,"-")</f>
        <v>-3.6097363202891586E-2</v>
      </c>
      <c r="Z31" s="259"/>
    </row>
    <row r="32" spans="1:27" x14ac:dyDescent="0.2">
      <c r="A32" s="71"/>
      <c r="B32" s="184"/>
      <c r="C32" s="185"/>
      <c r="D32" s="185"/>
      <c r="E32" s="185"/>
      <c r="F32" s="185"/>
      <c r="G32" s="185"/>
      <c r="H32" s="185"/>
      <c r="I32" s="185"/>
      <c r="J32" s="185"/>
      <c r="K32" s="185"/>
      <c r="L32" s="222"/>
      <c r="M32" s="185"/>
      <c r="N32" s="184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6"/>
      <c r="Z32" s="259"/>
    </row>
    <row r="33" spans="1:26" x14ac:dyDescent="0.2">
      <c r="A33" s="71" t="s">
        <v>107</v>
      </c>
      <c r="B33" s="184">
        <v>0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222">
        <v>0</v>
      </c>
      <c r="M33" s="185">
        <v>0</v>
      </c>
      <c r="N33" s="184">
        <v>0</v>
      </c>
      <c r="O33" s="185">
        <v>0</v>
      </c>
      <c r="P33" s="185">
        <v>0</v>
      </c>
      <c r="Q33" s="185">
        <v>0</v>
      </c>
      <c r="R33" s="185">
        <v>0</v>
      </c>
      <c r="S33" s="185">
        <v>0</v>
      </c>
      <c r="T33" s="185">
        <v>0</v>
      </c>
      <c r="U33" s="185">
        <v>0</v>
      </c>
      <c r="V33" s="185">
        <v>0</v>
      </c>
      <c r="W33" s="185">
        <v>0</v>
      </c>
      <c r="X33" s="185">
        <v>0</v>
      </c>
      <c r="Y33" s="186">
        <v>0</v>
      </c>
      <c r="Z33" s="259"/>
    </row>
    <row r="34" spans="1:26" x14ac:dyDescent="0.2">
      <c r="A34" s="72"/>
      <c r="B34" s="279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79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448"/>
      <c r="Z34" s="259"/>
    </row>
    <row r="35" spans="1:26" s="70" customFormat="1" x14ac:dyDescent="0.2">
      <c r="A35" s="68" t="s">
        <v>204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69"/>
      <c r="Y35" s="69"/>
      <c r="Z35" s="259"/>
    </row>
    <row r="36" spans="1:26" x14ac:dyDescent="0.2">
      <c r="A36" s="2" t="s">
        <v>206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65"/>
      <c r="Y36" s="65"/>
      <c r="Z36" s="259"/>
    </row>
    <row r="37" spans="1:26" x14ac:dyDescent="0.2">
      <c r="A37" s="64"/>
      <c r="B37" s="10"/>
      <c r="C37" s="10"/>
      <c r="D37" s="10"/>
      <c r="E37" s="10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65"/>
      <c r="Y37" s="65"/>
      <c r="Z37" s="259"/>
    </row>
    <row r="38" spans="1:26" x14ac:dyDescent="0.2">
      <c r="A38" s="23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59"/>
    </row>
    <row r="39" spans="1:26" x14ac:dyDescent="0.2"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69"/>
    </row>
    <row r="41" spans="1:26" x14ac:dyDescent="0.2">
      <c r="B41" s="357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69"/>
    </row>
    <row r="42" spans="1:26" x14ac:dyDescent="0.2">
      <c r="B42" s="226"/>
    </row>
    <row r="45" spans="1:26" x14ac:dyDescent="0.2">
      <c r="B45" s="357"/>
    </row>
    <row r="46" spans="1:26" x14ac:dyDescent="0.2">
      <c r="B46" s="226"/>
    </row>
    <row r="52" spans="10:24" x14ac:dyDescent="0.2"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69"/>
    </row>
    <row r="53" spans="10:24" x14ac:dyDescent="0.2"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</row>
    <row r="54" spans="10:24" x14ac:dyDescent="0.2"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</row>
  </sheetData>
  <mergeCells count="3">
    <mergeCell ref="B7:M7"/>
    <mergeCell ref="N7:X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Normal="100" workbookViewId="0">
      <pane xSplit="1" ySplit="8" topLeftCell="N9" activePane="bottomRight" state="frozen"/>
      <selection activeCell="AR52" sqref="AR52"/>
      <selection pane="topRight" activeCell="AR52" sqref="AR52"/>
      <selection pane="bottomLeft" activeCell="AR52" sqref="AR52"/>
      <selection pane="bottomRight" activeCell="L13" sqref="L13"/>
    </sheetView>
  </sheetViews>
  <sheetFormatPr baseColWidth="10" defaultColWidth="9.140625" defaultRowHeight="15" x14ac:dyDescent="0.25"/>
  <cols>
    <col min="1" max="1" width="25.140625" customWidth="1"/>
    <col min="2" max="12" width="7" style="258" customWidth="1"/>
    <col min="13" max="13" width="5.7109375" style="258" bestFit="1" customWidth="1"/>
    <col min="14" max="20" width="7" style="258" customWidth="1"/>
    <col min="21" max="21" width="7" style="407" customWidth="1"/>
    <col min="22" max="23" width="7" style="412" customWidth="1"/>
    <col min="24" max="24" width="11.28515625" customWidth="1"/>
  </cols>
  <sheetData>
    <row r="1" spans="1:24" x14ac:dyDescent="0.25">
      <c r="A1" s="26" t="s">
        <v>198</v>
      </c>
    </row>
    <row r="2" spans="1:24" x14ac:dyDescent="0.25">
      <c r="A2" s="26"/>
    </row>
    <row r="3" spans="1:24" x14ac:dyDescent="0.25">
      <c r="A3" s="26"/>
    </row>
    <row r="4" spans="1:24" x14ac:dyDescent="0.25">
      <c r="A4" s="11" t="s">
        <v>108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1:24" ht="15" customHeight="1" x14ac:dyDescent="0.25">
      <c r="A5" s="11" t="s">
        <v>248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x14ac:dyDescent="0.25">
      <c r="A6" s="11" t="s">
        <v>210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15" customHeight="1" x14ac:dyDescent="0.25">
      <c r="A7" s="503" t="s">
        <v>0</v>
      </c>
      <c r="B7" s="475">
        <v>2019</v>
      </c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80">
        <v>2020</v>
      </c>
      <c r="O7" s="481"/>
      <c r="P7" s="481"/>
      <c r="Q7" s="481"/>
      <c r="R7" s="481"/>
      <c r="S7" s="481"/>
      <c r="T7" s="481"/>
      <c r="U7" s="481"/>
      <c r="V7" s="481"/>
      <c r="W7" s="481"/>
      <c r="X7" s="493"/>
    </row>
    <row r="8" spans="1:24" ht="25.5" x14ac:dyDescent="0.25">
      <c r="A8" s="504"/>
      <c r="B8" s="333" t="s">
        <v>1</v>
      </c>
      <c r="C8" s="338" t="s">
        <v>2</v>
      </c>
      <c r="D8" s="333" t="s">
        <v>3</v>
      </c>
      <c r="E8" s="338" t="s">
        <v>4</v>
      </c>
      <c r="F8" s="352" t="s">
        <v>5</v>
      </c>
      <c r="G8" s="353" t="s">
        <v>6</v>
      </c>
      <c r="H8" s="354" t="s">
        <v>7</v>
      </c>
      <c r="I8" s="356" t="s">
        <v>8</v>
      </c>
      <c r="J8" s="361" t="s">
        <v>9</v>
      </c>
      <c r="K8" s="369" t="s">
        <v>10</v>
      </c>
      <c r="L8" s="380" t="s">
        <v>11</v>
      </c>
      <c r="M8" s="388" t="s">
        <v>12</v>
      </c>
      <c r="N8" s="417" t="s">
        <v>1</v>
      </c>
      <c r="O8" s="417" t="s">
        <v>2</v>
      </c>
      <c r="P8" s="417" t="s">
        <v>3</v>
      </c>
      <c r="Q8" s="417" t="s">
        <v>4</v>
      </c>
      <c r="R8" s="417" t="s">
        <v>5</v>
      </c>
      <c r="S8" s="417" t="s">
        <v>6</v>
      </c>
      <c r="T8" s="417" t="s">
        <v>7</v>
      </c>
      <c r="U8" s="417" t="s">
        <v>8</v>
      </c>
      <c r="V8" s="417" t="s">
        <v>9</v>
      </c>
      <c r="W8" s="417" t="s">
        <v>10</v>
      </c>
      <c r="X8" s="417" t="s">
        <v>274</v>
      </c>
    </row>
    <row r="9" spans="1:24" x14ac:dyDescent="0.25">
      <c r="A9" s="78" t="s">
        <v>13</v>
      </c>
      <c r="B9" s="206">
        <f t="shared" ref="B9:D9" si="0">SUM(B10,B18)</f>
        <v>139.77000000000001</v>
      </c>
      <c r="C9" s="54">
        <f t="shared" si="0"/>
        <v>99.8</v>
      </c>
      <c r="D9" s="54">
        <f t="shared" si="0"/>
        <v>66.36999999999999</v>
      </c>
      <c r="E9" s="54">
        <f t="shared" ref="E9:M9" si="1">SUM(E10,E18)</f>
        <v>70.33</v>
      </c>
      <c r="F9" s="54">
        <f t="shared" si="1"/>
        <v>325.03999999999996</v>
      </c>
      <c r="G9" s="54">
        <f t="shared" si="1"/>
        <v>235.20000000000002</v>
      </c>
      <c r="H9" s="54">
        <f t="shared" si="1"/>
        <v>103.53999999999999</v>
      </c>
      <c r="I9" s="54">
        <f t="shared" si="1"/>
        <v>42.429999999999993</v>
      </c>
      <c r="J9" s="54">
        <f t="shared" si="1"/>
        <v>32.470000000000006</v>
      </c>
      <c r="K9" s="54">
        <f t="shared" si="1"/>
        <v>41.52</v>
      </c>
      <c r="L9" s="54">
        <f t="shared" si="1"/>
        <v>223.9</v>
      </c>
      <c r="M9" s="54">
        <f t="shared" si="1"/>
        <v>107.32</v>
      </c>
      <c r="N9" s="206">
        <v>45.5</v>
      </c>
      <c r="O9" s="54">
        <v>73.959999999999994</v>
      </c>
      <c r="P9" s="54">
        <f>SUM(P10,P18)</f>
        <v>24.71</v>
      </c>
      <c r="Q9" s="54">
        <f>SUM(Q10,Q18)</f>
        <v>12.410000000000002</v>
      </c>
      <c r="R9" s="54">
        <f>SUM(R10,R18)</f>
        <v>167.66000000000003</v>
      </c>
      <c r="S9" s="54">
        <v>401.24</v>
      </c>
      <c r="T9" s="54">
        <v>196.75</v>
      </c>
      <c r="U9" s="54">
        <v>53.48</v>
      </c>
      <c r="V9" s="54">
        <v>74.179999999999993</v>
      </c>
      <c r="W9" s="54">
        <v>65.000000000000014</v>
      </c>
      <c r="X9" s="447">
        <f t="shared" ref="X9:X20" si="2">+IFERROR((W9/K9-1)*100,"-")</f>
        <v>56.5510597302505</v>
      </c>
    </row>
    <row r="10" spans="1:24" x14ac:dyDescent="0.25">
      <c r="A10" s="79" t="s">
        <v>231</v>
      </c>
      <c r="B10" s="207">
        <v>61.57</v>
      </c>
      <c r="C10" s="208">
        <f>SUM(C11:C12,C15)</f>
        <v>91.77</v>
      </c>
      <c r="D10" s="208">
        <f>SUM(D11:D12,D15)</f>
        <v>66.36999999999999</v>
      </c>
      <c r="E10" s="208">
        <f>SUM(E11:E12,E15)</f>
        <v>40.229999999999997</v>
      </c>
      <c r="F10" s="208">
        <f t="shared" ref="F10:M10" si="3">SUM(F11:F12,F15)</f>
        <v>33.409999999999997</v>
      </c>
      <c r="G10" s="208">
        <f t="shared" si="3"/>
        <v>51.37</v>
      </c>
      <c r="H10" s="208">
        <f t="shared" si="3"/>
        <v>48.73</v>
      </c>
      <c r="I10" s="208">
        <f t="shared" si="3"/>
        <v>41.599999999999994</v>
      </c>
      <c r="J10" s="208">
        <f t="shared" si="3"/>
        <v>32.450000000000003</v>
      </c>
      <c r="K10" s="208">
        <f t="shared" si="3"/>
        <v>40.840000000000003</v>
      </c>
      <c r="L10" s="208">
        <f t="shared" si="3"/>
        <v>32.06</v>
      </c>
      <c r="M10" s="208">
        <f t="shared" si="3"/>
        <v>27.32</v>
      </c>
      <c r="N10" s="207">
        <v>44.12</v>
      </c>
      <c r="O10" s="208">
        <v>73.959999999999994</v>
      </c>
      <c r="P10" s="208">
        <f>SUM(P11:P12,P15)</f>
        <v>24.71</v>
      </c>
      <c r="Q10" s="208">
        <f>SUM(Q11:Q12,Q15)</f>
        <v>12.410000000000002</v>
      </c>
      <c r="R10" s="208">
        <f>SUM(R11:R12,R15)</f>
        <v>14.11</v>
      </c>
      <c r="S10" s="208">
        <v>35.5</v>
      </c>
      <c r="T10" s="208">
        <v>63.11</v>
      </c>
      <c r="U10" s="208">
        <v>53.41</v>
      </c>
      <c r="V10" s="208">
        <v>74.179999999999993</v>
      </c>
      <c r="W10" s="208">
        <v>65.000000000000014</v>
      </c>
      <c r="X10" s="449">
        <f t="shared" si="2"/>
        <v>59.157688540646447</v>
      </c>
    </row>
    <row r="11" spans="1:24" x14ac:dyDescent="0.25">
      <c r="A11" s="80" t="s">
        <v>15</v>
      </c>
      <c r="B11" s="101">
        <v>7.17</v>
      </c>
      <c r="C11" s="25">
        <v>9.48</v>
      </c>
      <c r="D11" s="25">
        <v>8.86</v>
      </c>
      <c r="E11" s="25">
        <v>6.58</v>
      </c>
      <c r="F11" s="25">
        <v>6.36</v>
      </c>
      <c r="G11" s="25">
        <v>7.32</v>
      </c>
      <c r="H11" s="25">
        <v>6.7</v>
      </c>
      <c r="I11" s="25">
        <v>7.18</v>
      </c>
      <c r="J11" s="25">
        <v>4.6900000000000004</v>
      </c>
      <c r="K11" s="25">
        <v>7.52</v>
      </c>
      <c r="L11" s="25">
        <v>7.97</v>
      </c>
      <c r="M11" s="25">
        <v>5.97</v>
      </c>
      <c r="N11" s="101">
        <v>7.25</v>
      </c>
      <c r="O11" s="25">
        <v>12.25</v>
      </c>
      <c r="P11" s="25">
        <v>7.71</v>
      </c>
      <c r="Q11" s="25">
        <v>5</v>
      </c>
      <c r="R11" s="25">
        <v>4.59</v>
      </c>
      <c r="S11" s="25">
        <v>7.12</v>
      </c>
      <c r="T11" s="25">
        <v>8.61</v>
      </c>
      <c r="U11" s="25">
        <v>7.89</v>
      </c>
      <c r="V11" s="25">
        <v>9.5</v>
      </c>
      <c r="W11" s="25">
        <v>11.67</v>
      </c>
      <c r="X11" s="92">
        <f t="shared" si="2"/>
        <v>55.186170212765973</v>
      </c>
    </row>
    <row r="12" spans="1:24" x14ac:dyDescent="0.25">
      <c r="A12" s="80" t="s">
        <v>16</v>
      </c>
      <c r="B12" s="101">
        <v>53</v>
      </c>
      <c r="C12" s="25">
        <f t="shared" ref="C12:M12" si="4">SUM(C13:C14)</f>
        <v>81.429999999999993</v>
      </c>
      <c r="D12" s="25">
        <f t="shared" si="4"/>
        <v>56.62</v>
      </c>
      <c r="E12" s="25">
        <f t="shared" si="4"/>
        <v>32.69</v>
      </c>
      <c r="F12" s="25">
        <f t="shared" si="4"/>
        <v>26.08</v>
      </c>
      <c r="G12" s="25">
        <f t="shared" si="4"/>
        <v>42.93</v>
      </c>
      <c r="H12" s="25">
        <f t="shared" si="4"/>
        <v>41.199999999999996</v>
      </c>
      <c r="I12" s="25">
        <f t="shared" si="4"/>
        <v>33.549999999999997</v>
      </c>
      <c r="J12" s="25">
        <f t="shared" si="4"/>
        <v>26.73</v>
      </c>
      <c r="K12" s="25">
        <f t="shared" si="4"/>
        <v>31.990000000000002</v>
      </c>
      <c r="L12" s="25">
        <f t="shared" si="4"/>
        <v>23.03</v>
      </c>
      <c r="M12" s="25">
        <f t="shared" si="4"/>
        <v>20.53</v>
      </c>
      <c r="N12" s="101">
        <v>36.049999999999997</v>
      </c>
      <c r="O12" s="25">
        <v>59.39</v>
      </c>
      <c r="P12" s="25">
        <f>SUM(P13:P14)</f>
        <v>15.91</v>
      </c>
      <c r="Q12" s="25">
        <f>SUM(Q13:Q14)</f>
        <v>6.69</v>
      </c>
      <c r="R12" s="25">
        <f>SUM(R13:R14)</f>
        <v>8.59</v>
      </c>
      <c r="S12" s="25">
        <v>27.04</v>
      </c>
      <c r="T12" s="25">
        <v>52.29</v>
      </c>
      <c r="U12" s="25">
        <v>44.52</v>
      </c>
      <c r="V12" s="25">
        <v>63.29</v>
      </c>
      <c r="W12" s="25">
        <v>51.900000000000006</v>
      </c>
      <c r="X12" s="92">
        <f t="shared" si="2"/>
        <v>62.238199437324184</v>
      </c>
    </row>
    <row r="13" spans="1:24" x14ac:dyDescent="0.25">
      <c r="A13" s="81" t="s">
        <v>17</v>
      </c>
      <c r="B13" s="101">
        <v>52.78</v>
      </c>
      <c r="C13" s="25">
        <v>80.989999999999995</v>
      </c>
      <c r="D13" s="25">
        <v>56.19</v>
      </c>
      <c r="E13" s="25">
        <v>32.25</v>
      </c>
      <c r="F13" s="25">
        <v>25.54</v>
      </c>
      <c r="G13" s="25">
        <v>42.43</v>
      </c>
      <c r="H13" s="25">
        <v>40.76</v>
      </c>
      <c r="I13" s="25">
        <v>32.89</v>
      </c>
      <c r="J13" s="25">
        <v>26.03</v>
      </c>
      <c r="K13" s="25">
        <v>31.42</v>
      </c>
      <c r="L13" s="25">
        <v>22.39</v>
      </c>
      <c r="M13" s="25">
        <v>19.78</v>
      </c>
      <c r="N13" s="101">
        <v>35.159999999999997</v>
      </c>
      <c r="O13" s="25">
        <v>58.55</v>
      </c>
      <c r="P13" s="25">
        <v>15.23</v>
      </c>
      <c r="Q13" s="25">
        <v>5.82</v>
      </c>
      <c r="R13" s="25">
        <v>7.93</v>
      </c>
      <c r="S13" s="25">
        <v>26.32</v>
      </c>
      <c r="T13" s="25">
        <v>51.55</v>
      </c>
      <c r="U13" s="25">
        <v>43.92</v>
      </c>
      <c r="V13" s="25">
        <v>62.8</v>
      </c>
      <c r="W13" s="25">
        <v>51.27</v>
      </c>
      <c r="X13" s="92">
        <f t="shared" si="2"/>
        <v>63.176320814767671</v>
      </c>
    </row>
    <row r="14" spans="1:24" x14ac:dyDescent="0.25">
      <c r="A14" s="81" t="s">
        <v>18</v>
      </c>
      <c r="B14" s="101">
        <v>0.22</v>
      </c>
      <c r="C14" s="25">
        <v>0.44</v>
      </c>
      <c r="D14" s="25">
        <v>0.43</v>
      </c>
      <c r="E14" s="25">
        <v>0.44</v>
      </c>
      <c r="F14" s="25">
        <v>0.54</v>
      </c>
      <c r="G14" s="25">
        <v>0.5</v>
      </c>
      <c r="H14" s="25">
        <v>0.44</v>
      </c>
      <c r="I14" s="25">
        <v>0.66</v>
      </c>
      <c r="J14" s="25">
        <v>0.7</v>
      </c>
      <c r="K14" s="25">
        <v>0.56999999999999995</v>
      </c>
      <c r="L14" s="25">
        <v>0.64</v>
      </c>
      <c r="M14" s="25">
        <v>0.75</v>
      </c>
      <c r="N14" s="101">
        <v>0.89</v>
      </c>
      <c r="O14" s="25">
        <v>0.84</v>
      </c>
      <c r="P14" s="25">
        <v>0.68</v>
      </c>
      <c r="Q14" s="25">
        <v>0.87</v>
      </c>
      <c r="R14" s="25">
        <v>0.66</v>
      </c>
      <c r="S14" s="25">
        <v>0.72</v>
      </c>
      <c r="T14" s="25">
        <v>0.74</v>
      </c>
      <c r="U14" s="25">
        <v>0.6</v>
      </c>
      <c r="V14" s="25">
        <v>0.49</v>
      </c>
      <c r="W14" s="25">
        <v>0.63</v>
      </c>
      <c r="X14" s="92">
        <f t="shared" si="2"/>
        <v>10.526315789473696</v>
      </c>
    </row>
    <row r="15" spans="1:24" x14ac:dyDescent="0.25">
      <c r="A15" s="80" t="s">
        <v>19</v>
      </c>
      <c r="B15" s="101">
        <v>1.4000000000000001</v>
      </c>
      <c r="C15" s="25">
        <f t="shared" ref="C15:M15" si="5">SUM(C16:C17)</f>
        <v>0.86</v>
      </c>
      <c r="D15" s="25">
        <f t="shared" si="5"/>
        <v>0.89</v>
      </c>
      <c r="E15" s="25">
        <f t="shared" si="5"/>
        <v>0.96</v>
      </c>
      <c r="F15" s="25">
        <f t="shared" si="5"/>
        <v>0.97</v>
      </c>
      <c r="G15" s="25">
        <f t="shared" si="5"/>
        <v>1.1199999999999999</v>
      </c>
      <c r="H15" s="25">
        <f t="shared" si="5"/>
        <v>0.83</v>
      </c>
      <c r="I15" s="25">
        <f t="shared" si="5"/>
        <v>0.87</v>
      </c>
      <c r="J15" s="25">
        <f t="shared" si="5"/>
        <v>1.03</v>
      </c>
      <c r="K15" s="25">
        <f t="shared" si="5"/>
        <v>1.33</v>
      </c>
      <c r="L15" s="25">
        <f t="shared" si="5"/>
        <v>1.06</v>
      </c>
      <c r="M15" s="25">
        <f t="shared" si="5"/>
        <v>0.82000000000000006</v>
      </c>
      <c r="N15" s="101">
        <v>0.82000000000000006</v>
      </c>
      <c r="O15" s="25">
        <v>2.3199999999999998</v>
      </c>
      <c r="P15" s="25">
        <f>SUM(P16:P17)</f>
        <v>1.0899999999999999</v>
      </c>
      <c r="Q15" s="25">
        <f>SUM(Q16:Q17)</f>
        <v>0.72</v>
      </c>
      <c r="R15" s="25">
        <f>SUM(R16:R17)</f>
        <v>0.93</v>
      </c>
      <c r="S15" s="25">
        <v>1.34</v>
      </c>
      <c r="T15" s="25">
        <v>2.21</v>
      </c>
      <c r="U15" s="25">
        <v>1</v>
      </c>
      <c r="V15" s="25">
        <v>1.3900000000000001</v>
      </c>
      <c r="W15" s="25">
        <v>1.4300000000000002</v>
      </c>
      <c r="X15" s="92">
        <f t="shared" si="2"/>
        <v>7.5187969924812137</v>
      </c>
    </row>
    <row r="16" spans="1:24" x14ac:dyDescent="0.25">
      <c r="A16" s="81" t="s">
        <v>17</v>
      </c>
      <c r="B16" s="101">
        <v>1.08</v>
      </c>
      <c r="C16" s="25">
        <v>0.5</v>
      </c>
      <c r="D16" s="25">
        <v>0.46</v>
      </c>
      <c r="E16" s="25">
        <v>0.46</v>
      </c>
      <c r="F16" s="25">
        <v>0.54</v>
      </c>
      <c r="G16" s="25">
        <v>0.71</v>
      </c>
      <c r="H16" s="25">
        <v>0.42</v>
      </c>
      <c r="I16" s="25">
        <v>0.42</v>
      </c>
      <c r="J16" s="25">
        <v>0.53</v>
      </c>
      <c r="K16" s="25">
        <v>0.9</v>
      </c>
      <c r="L16" s="25">
        <v>0.65</v>
      </c>
      <c r="M16" s="25">
        <v>0.37</v>
      </c>
      <c r="N16" s="101">
        <v>0.44</v>
      </c>
      <c r="O16" s="25">
        <v>1.89</v>
      </c>
      <c r="P16" s="25">
        <v>0.69</v>
      </c>
      <c r="Q16" s="25">
        <v>0.45</v>
      </c>
      <c r="R16" s="25">
        <v>0.66</v>
      </c>
      <c r="S16" s="25">
        <v>1.07</v>
      </c>
      <c r="T16" s="25">
        <v>1.85</v>
      </c>
      <c r="U16" s="25">
        <v>0.59</v>
      </c>
      <c r="V16" s="25">
        <v>0.89</v>
      </c>
      <c r="W16" s="25">
        <v>0.93</v>
      </c>
      <c r="X16" s="92">
        <f t="shared" si="2"/>
        <v>3.3333333333333437</v>
      </c>
    </row>
    <row r="17" spans="1:24" x14ac:dyDescent="0.25">
      <c r="A17" s="81" t="s">
        <v>18</v>
      </c>
      <c r="B17" s="101">
        <v>0.32</v>
      </c>
      <c r="C17" s="25">
        <v>0.36</v>
      </c>
      <c r="D17" s="25">
        <v>0.43</v>
      </c>
      <c r="E17" s="25">
        <v>0.5</v>
      </c>
      <c r="F17" s="25">
        <v>0.43</v>
      </c>
      <c r="G17" s="25">
        <v>0.41</v>
      </c>
      <c r="H17" s="25">
        <v>0.41</v>
      </c>
      <c r="I17" s="25">
        <v>0.45</v>
      </c>
      <c r="J17" s="25">
        <v>0.5</v>
      </c>
      <c r="K17" s="25">
        <v>0.43</v>
      </c>
      <c r="L17" s="25">
        <v>0.41</v>
      </c>
      <c r="M17" s="25">
        <v>0.45</v>
      </c>
      <c r="N17" s="101">
        <v>0.38</v>
      </c>
      <c r="O17" s="25">
        <v>0.43</v>
      </c>
      <c r="P17" s="25">
        <v>0.4</v>
      </c>
      <c r="Q17" s="25">
        <v>0.27</v>
      </c>
      <c r="R17" s="25">
        <v>0.27</v>
      </c>
      <c r="S17" s="25">
        <v>0.27</v>
      </c>
      <c r="T17" s="25">
        <v>0.36</v>
      </c>
      <c r="U17" s="25">
        <v>0.41</v>
      </c>
      <c r="V17" s="25">
        <v>0.5</v>
      </c>
      <c r="W17" s="25">
        <v>0.5</v>
      </c>
      <c r="X17" s="92">
        <f t="shared" si="2"/>
        <v>16.279069767441868</v>
      </c>
    </row>
    <row r="18" spans="1:24" x14ac:dyDescent="0.25">
      <c r="A18" s="79" t="s">
        <v>232</v>
      </c>
      <c r="B18" s="209">
        <v>78.2</v>
      </c>
      <c r="C18" s="210">
        <f t="shared" ref="C18:M18" si="6">SUM(C19:C20)</f>
        <v>8.0299999999999994</v>
      </c>
      <c r="D18" s="210">
        <f t="shared" si="6"/>
        <v>0</v>
      </c>
      <c r="E18" s="210">
        <f t="shared" si="6"/>
        <v>30.1</v>
      </c>
      <c r="F18" s="210">
        <f t="shared" si="6"/>
        <v>291.63</v>
      </c>
      <c r="G18" s="210">
        <f t="shared" si="6"/>
        <v>183.83</v>
      </c>
      <c r="H18" s="210">
        <f t="shared" si="6"/>
        <v>54.81</v>
      </c>
      <c r="I18" s="210">
        <f t="shared" si="6"/>
        <v>0.83000000000000007</v>
      </c>
      <c r="J18" s="210">
        <f t="shared" si="6"/>
        <v>0.02</v>
      </c>
      <c r="K18" s="210">
        <f t="shared" si="6"/>
        <v>0.68</v>
      </c>
      <c r="L18" s="210">
        <f t="shared" si="6"/>
        <v>191.84</v>
      </c>
      <c r="M18" s="210">
        <f t="shared" si="6"/>
        <v>80</v>
      </c>
      <c r="N18" s="209">
        <v>1.3800000000000001</v>
      </c>
      <c r="O18" s="210">
        <v>0</v>
      </c>
      <c r="P18" s="210">
        <f>SUM(P19:P20)</f>
        <v>0</v>
      </c>
      <c r="Q18" s="210">
        <f>SUM(Q19:Q20)</f>
        <v>0</v>
      </c>
      <c r="R18" s="210">
        <f>SUM(R19:R20)</f>
        <v>153.55000000000001</v>
      </c>
      <c r="S18" s="210">
        <v>365.74</v>
      </c>
      <c r="T18" s="210">
        <v>133.63999999999999</v>
      </c>
      <c r="U18" s="210">
        <v>7.0000000000000007E-2</v>
      </c>
      <c r="V18" s="210">
        <v>0</v>
      </c>
      <c r="W18" s="210">
        <v>0</v>
      </c>
      <c r="X18" s="450">
        <f t="shared" si="2"/>
        <v>-100</v>
      </c>
    </row>
    <row r="19" spans="1:24" x14ac:dyDescent="0.25">
      <c r="A19" s="80" t="s">
        <v>110</v>
      </c>
      <c r="B19" s="101">
        <v>69.89</v>
      </c>
      <c r="C19" s="25">
        <v>7.76</v>
      </c>
      <c r="D19" s="25">
        <v>0</v>
      </c>
      <c r="E19" s="25">
        <v>25.14</v>
      </c>
      <c r="F19" s="25">
        <v>252.55</v>
      </c>
      <c r="G19" s="25">
        <v>161.9</v>
      </c>
      <c r="H19" s="25">
        <v>47.35</v>
      </c>
      <c r="I19" s="25">
        <v>0.79</v>
      </c>
      <c r="J19" s="25">
        <v>0.02</v>
      </c>
      <c r="K19" s="25">
        <v>0.51</v>
      </c>
      <c r="L19" s="25">
        <v>170.62</v>
      </c>
      <c r="M19" s="25">
        <v>74.319999999999993</v>
      </c>
      <c r="N19" s="101">
        <v>1.31</v>
      </c>
      <c r="O19" s="25">
        <v>0</v>
      </c>
      <c r="P19" s="25">
        <v>0</v>
      </c>
      <c r="Q19" s="25">
        <v>0</v>
      </c>
      <c r="R19" s="25">
        <v>132.24</v>
      </c>
      <c r="S19" s="25">
        <v>320.32</v>
      </c>
      <c r="T19" s="25">
        <v>120.49</v>
      </c>
      <c r="U19" s="25">
        <v>7.0000000000000007E-2</v>
      </c>
      <c r="V19" s="25">
        <v>0</v>
      </c>
      <c r="W19" s="25">
        <v>0</v>
      </c>
      <c r="X19" s="92">
        <f t="shared" si="2"/>
        <v>-100</v>
      </c>
    </row>
    <row r="20" spans="1:24" x14ac:dyDescent="0.25">
      <c r="A20" s="82" t="s">
        <v>111</v>
      </c>
      <c r="B20" s="93">
        <v>8.31</v>
      </c>
      <c r="C20" s="94">
        <v>0.27</v>
      </c>
      <c r="D20" s="94">
        <v>0</v>
      </c>
      <c r="E20" s="94">
        <v>4.96</v>
      </c>
      <c r="F20" s="94">
        <v>39.08</v>
      </c>
      <c r="G20" s="94">
        <v>21.93</v>
      </c>
      <c r="H20" s="94">
        <v>7.46</v>
      </c>
      <c r="I20" s="94">
        <v>0.04</v>
      </c>
      <c r="J20" s="94">
        <v>0</v>
      </c>
      <c r="K20" s="94">
        <v>0.17</v>
      </c>
      <c r="L20" s="94">
        <v>21.22</v>
      </c>
      <c r="M20" s="94">
        <v>5.68</v>
      </c>
      <c r="N20" s="93">
        <v>7.0000000000000007E-2</v>
      </c>
      <c r="O20" s="94">
        <v>0</v>
      </c>
      <c r="P20" s="94">
        <v>0</v>
      </c>
      <c r="Q20" s="94">
        <v>0</v>
      </c>
      <c r="R20" s="94">
        <v>21.31</v>
      </c>
      <c r="S20" s="94">
        <v>45.42</v>
      </c>
      <c r="T20" s="94">
        <v>13.15</v>
      </c>
      <c r="U20" s="94">
        <v>0</v>
      </c>
      <c r="V20" s="94">
        <v>0</v>
      </c>
      <c r="W20" s="94">
        <v>0</v>
      </c>
      <c r="X20" s="95">
        <f t="shared" si="2"/>
        <v>-100</v>
      </c>
    </row>
    <row r="21" spans="1:24" x14ac:dyDescent="0.25">
      <c r="A21" s="1" t="s">
        <v>23</v>
      </c>
      <c r="B21" s="232"/>
      <c r="C21" s="232"/>
      <c r="D21" s="232"/>
      <c r="E21" s="232"/>
      <c r="F21" s="232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</row>
    <row r="22" spans="1:24" x14ac:dyDescent="0.25">
      <c r="A22" s="1" t="s">
        <v>24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</row>
    <row r="23" spans="1:24" x14ac:dyDescent="0.25">
      <c r="A23" s="2" t="s">
        <v>206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</row>
    <row r="24" spans="1:24" x14ac:dyDescent="0.25">
      <c r="B24" s="360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</row>
    <row r="25" spans="1:24" x14ac:dyDescent="0.25"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</row>
    <row r="26" spans="1:24" x14ac:dyDescent="0.25"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</row>
    <row r="27" spans="1:24" x14ac:dyDescent="0.25"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</row>
    <row r="28" spans="1:24" x14ac:dyDescent="0.25">
      <c r="B28" s="232"/>
      <c r="C28" s="232"/>
      <c r="D28" s="232"/>
      <c r="E28" s="232"/>
      <c r="F28" s="232"/>
      <c r="G28" s="232"/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</row>
    <row r="29" spans="1:24" x14ac:dyDescent="0.25">
      <c r="B29" s="232"/>
      <c r="C29" s="232"/>
      <c r="D29" s="232"/>
      <c r="E29" s="232"/>
      <c r="F29" s="232"/>
      <c r="G29" s="232"/>
      <c r="H29" s="232"/>
      <c r="I29" s="232"/>
      <c r="J29" s="232"/>
      <c r="K29" s="232"/>
      <c r="L29" s="232"/>
      <c r="M29" s="232"/>
      <c r="N29" s="232"/>
      <c r="O29" s="232"/>
      <c r="P29" s="232"/>
      <c r="Q29" s="232"/>
      <c r="R29" s="232"/>
      <c r="S29" s="232"/>
      <c r="T29" s="232"/>
      <c r="U29" s="232"/>
      <c r="V29" s="232"/>
      <c r="W29" s="232"/>
      <c r="X29" s="232"/>
    </row>
    <row r="30" spans="1:24" x14ac:dyDescent="0.25">
      <c r="B30" s="232"/>
      <c r="C30" s="232"/>
      <c r="D30" s="232"/>
      <c r="E30" s="232"/>
      <c r="F30" s="232"/>
      <c r="G30" s="232"/>
      <c r="H30" s="232"/>
      <c r="I30" s="232"/>
      <c r="J30" s="232"/>
      <c r="K30" s="232"/>
      <c r="L30" s="232"/>
      <c r="M30" s="232"/>
      <c r="N30" s="232"/>
      <c r="O30" s="232"/>
      <c r="P30" s="232"/>
      <c r="Q30" s="232"/>
      <c r="R30" s="232"/>
      <c r="S30" s="232"/>
      <c r="T30" s="232"/>
      <c r="U30" s="232"/>
      <c r="V30" s="232"/>
      <c r="W30" s="232"/>
      <c r="X30" s="232"/>
    </row>
    <row r="31" spans="1:24" x14ac:dyDescent="0.25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  <c r="T31" s="232"/>
      <c r="U31" s="232"/>
      <c r="V31" s="232"/>
      <c r="W31" s="232"/>
      <c r="X31" s="232"/>
    </row>
    <row r="32" spans="1:24" x14ac:dyDescent="0.25">
      <c r="B32" s="232"/>
      <c r="C32" s="232"/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2"/>
      <c r="R32" s="232"/>
      <c r="S32" s="232"/>
      <c r="T32" s="232"/>
      <c r="U32" s="232"/>
      <c r="V32" s="232"/>
      <c r="W32" s="232"/>
    </row>
    <row r="33" spans="2:23" x14ac:dyDescent="0.25">
      <c r="B33" s="232"/>
      <c r="C33" s="232"/>
      <c r="D33" s="232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</row>
    <row r="34" spans="2:23" x14ac:dyDescent="0.25">
      <c r="B34" s="232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</row>
    <row r="35" spans="2:23" x14ac:dyDescent="0.25">
      <c r="B35" s="232"/>
      <c r="C35" s="232"/>
      <c r="D35" s="232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</row>
    <row r="36" spans="2:23" x14ac:dyDescent="0.25"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</row>
    <row r="37" spans="2:23" x14ac:dyDescent="0.25"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</row>
  </sheetData>
  <mergeCells count="3">
    <mergeCell ref="N7:X7"/>
    <mergeCell ref="A7:A8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5"/>
  <sheetViews>
    <sheetView showGridLines="0" zoomScale="70" zoomScaleNormal="70" workbookViewId="0">
      <pane xSplit="1" ySplit="7" topLeftCell="N8" activePane="bottomRight" state="frozen"/>
      <selection activeCell="BE28" sqref="BE28"/>
      <selection pane="topRight" activeCell="BE28" sqref="BE28"/>
      <selection pane="bottomLeft" activeCell="BE28" sqref="BE28"/>
      <selection pane="bottomRight" activeCell="R12" sqref="R12"/>
    </sheetView>
  </sheetViews>
  <sheetFormatPr baseColWidth="10" defaultRowHeight="15" x14ac:dyDescent="0.25"/>
  <cols>
    <col min="1" max="1" width="15.42578125" customWidth="1"/>
    <col min="2" max="12" width="11.42578125" style="258"/>
    <col min="13" max="13" width="13.5703125" style="258" bestFit="1" customWidth="1"/>
    <col min="14" max="19" width="13.5703125" style="258" customWidth="1"/>
    <col min="20" max="21" width="13.5703125" style="407" customWidth="1"/>
    <col min="22" max="23" width="13.5703125" style="412" customWidth="1"/>
    <col min="24" max="24" width="13.42578125" bestFit="1" customWidth="1"/>
    <col min="26" max="26" width="14" bestFit="1" customWidth="1"/>
  </cols>
  <sheetData>
    <row r="1" spans="1:25" x14ac:dyDescent="0.25">
      <c r="A1" s="26" t="s">
        <v>198</v>
      </c>
    </row>
    <row r="2" spans="1:25" x14ac:dyDescent="0.25">
      <c r="A2" s="26"/>
    </row>
    <row r="3" spans="1:25" ht="15" customHeight="1" x14ac:dyDescent="0.25">
      <c r="A3" s="11" t="s">
        <v>112</v>
      </c>
    </row>
    <row r="4" spans="1:25" x14ac:dyDescent="0.25">
      <c r="A4" s="43" t="s">
        <v>249</v>
      </c>
    </row>
    <row r="5" spans="1:25" x14ac:dyDescent="0.25">
      <c r="A5" s="43" t="s">
        <v>211</v>
      </c>
    </row>
    <row r="6" spans="1:25" x14ac:dyDescent="0.25">
      <c r="A6" s="505" t="s">
        <v>26</v>
      </c>
      <c r="B6" s="475">
        <v>2019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5" ht="25.5" x14ac:dyDescent="0.25">
      <c r="A7" s="506"/>
      <c r="B7" s="333" t="s">
        <v>1</v>
      </c>
      <c r="C7" s="338" t="s">
        <v>2</v>
      </c>
      <c r="D7" s="333" t="s">
        <v>3</v>
      </c>
      <c r="E7" s="338" t="s">
        <v>4</v>
      </c>
      <c r="F7" s="352" t="s">
        <v>5</v>
      </c>
      <c r="G7" s="353" t="s">
        <v>6</v>
      </c>
      <c r="H7" s="354" t="s">
        <v>7</v>
      </c>
      <c r="I7" s="356" t="s">
        <v>8</v>
      </c>
      <c r="J7" s="362" t="s">
        <v>9</v>
      </c>
      <c r="K7" s="369" t="s">
        <v>10</v>
      </c>
      <c r="L7" s="380" t="s">
        <v>11</v>
      </c>
      <c r="M7" s="388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275</v>
      </c>
    </row>
    <row r="8" spans="1:25" x14ac:dyDescent="0.25">
      <c r="A8" s="83" t="s">
        <v>13</v>
      </c>
      <c r="B8" s="87">
        <f t="shared" ref="B8:E8" si="0">SUM(B9:B30)</f>
        <v>69889.559999999983</v>
      </c>
      <c r="C8" s="307">
        <f t="shared" si="0"/>
        <v>7756.6900000000005</v>
      </c>
      <c r="D8" s="88">
        <f t="shared" si="0"/>
        <v>0</v>
      </c>
      <c r="E8" s="88">
        <f t="shared" si="0"/>
        <v>25140.04</v>
      </c>
      <c r="F8" s="88">
        <f t="shared" ref="F8:K8" si="1">SUM(F9:F30)</f>
        <v>252551.41999999998</v>
      </c>
      <c r="G8" s="88">
        <f t="shared" si="1"/>
        <v>161897.03000000003</v>
      </c>
      <c r="H8" s="88">
        <f t="shared" si="1"/>
        <v>47352.469999999994</v>
      </c>
      <c r="I8" s="88">
        <f t="shared" si="1"/>
        <v>795.02</v>
      </c>
      <c r="J8" s="88">
        <f t="shared" si="1"/>
        <v>16.37</v>
      </c>
      <c r="K8" s="88">
        <f t="shared" si="1"/>
        <v>505.53999999999996</v>
      </c>
      <c r="L8" s="88">
        <f t="shared" ref="L8:R8" si="2">SUM(L9:L30)</f>
        <v>170622.20999999996</v>
      </c>
      <c r="M8" s="88">
        <f t="shared" si="2"/>
        <v>74317.820000000007</v>
      </c>
      <c r="N8" s="455">
        <f t="shared" si="2"/>
        <v>1314.41</v>
      </c>
      <c r="O8" s="456">
        <f t="shared" si="2"/>
        <v>0</v>
      </c>
      <c r="P8" s="456">
        <f t="shared" si="2"/>
        <v>0</v>
      </c>
      <c r="Q8" s="456">
        <f t="shared" si="2"/>
        <v>0</v>
      </c>
      <c r="R8" s="456">
        <f t="shared" si="2"/>
        <v>132235.41</v>
      </c>
      <c r="S8" s="456">
        <f t="shared" ref="S8" si="3">SUM(S9:S30)</f>
        <v>320315.66000000003</v>
      </c>
      <c r="T8" s="456">
        <v>120487.9</v>
      </c>
      <c r="U8" s="456">
        <v>65.099999999999994</v>
      </c>
      <c r="V8" s="456">
        <v>0</v>
      </c>
      <c r="W8" s="456">
        <v>0</v>
      </c>
      <c r="X8" s="452">
        <f t="shared" ref="X8:X30" si="4">+IFERROR((W8/K8-1)*100,"-")</f>
        <v>-100</v>
      </c>
      <c r="Y8" s="407"/>
    </row>
    <row r="9" spans="1:25" x14ac:dyDescent="0.25">
      <c r="A9" s="96" t="s">
        <v>60</v>
      </c>
      <c r="B9" s="90">
        <v>0</v>
      </c>
      <c r="C9" s="257">
        <v>0</v>
      </c>
      <c r="D9" s="257">
        <v>0</v>
      </c>
      <c r="E9" s="257">
        <v>0</v>
      </c>
      <c r="F9" s="257">
        <v>0</v>
      </c>
      <c r="G9" s="257">
        <v>0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457">
        <v>0</v>
      </c>
      <c r="O9" s="458">
        <v>0</v>
      </c>
      <c r="P9" s="458">
        <v>0</v>
      </c>
      <c r="Q9" s="458">
        <v>0</v>
      </c>
      <c r="R9" s="458">
        <v>0</v>
      </c>
      <c r="S9" s="458">
        <v>0</v>
      </c>
      <c r="T9" s="458">
        <v>0</v>
      </c>
      <c r="U9" s="458">
        <v>0</v>
      </c>
      <c r="V9" s="458">
        <v>0</v>
      </c>
      <c r="W9" s="458">
        <v>0</v>
      </c>
      <c r="X9" s="453" t="str">
        <f t="shared" si="4"/>
        <v>-</v>
      </c>
      <c r="Y9" s="407"/>
    </row>
    <row r="10" spans="1:25" x14ac:dyDescent="0.25">
      <c r="A10" s="96" t="s">
        <v>61</v>
      </c>
      <c r="B10" s="90">
        <v>0</v>
      </c>
      <c r="C10" s="257">
        <v>0</v>
      </c>
      <c r="D10" s="257">
        <v>0</v>
      </c>
      <c r="E10" s="257">
        <v>0</v>
      </c>
      <c r="F10" s="257">
        <v>0</v>
      </c>
      <c r="G10" s="257">
        <v>0</v>
      </c>
      <c r="H10" s="257">
        <v>0</v>
      </c>
      <c r="I10" s="257">
        <v>0</v>
      </c>
      <c r="J10" s="257">
        <v>0</v>
      </c>
      <c r="K10" s="257">
        <v>0</v>
      </c>
      <c r="L10" s="257">
        <v>0</v>
      </c>
      <c r="M10" s="257">
        <v>0</v>
      </c>
      <c r="N10" s="457">
        <v>0</v>
      </c>
      <c r="O10" s="458">
        <v>0</v>
      </c>
      <c r="P10" s="458">
        <v>0</v>
      </c>
      <c r="Q10" s="458">
        <v>0</v>
      </c>
      <c r="R10" s="458">
        <v>33.75</v>
      </c>
      <c r="S10" s="458">
        <v>0</v>
      </c>
      <c r="T10" s="458">
        <v>0</v>
      </c>
      <c r="U10" s="458">
        <v>0</v>
      </c>
      <c r="V10" s="458">
        <v>0</v>
      </c>
      <c r="W10" s="458">
        <v>0</v>
      </c>
      <c r="X10" s="453" t="str">
        <f t="shared" si="4"/>
        <v>-</v>
      </c>
      <c r="Y10" s="407"/>
    </row>
    <row r="11" spans="1:25" x14ac:dyDescent="0.25">
      <c r="A11" s="96" t="s">
        <v>86</v>
      </c>
      <c r="B11" s="90">
        <v>0</v>
      </c>
      <c r="C11" s="257">
        <v>0</v>
      </c>
      <c r="D11" s="257">
        <v>0</v>
      </c>
      <c r="E11" s="257">
        <v>364.68</v>
      </c>
      <c r="F11" s="257">
        <v>6275.72</v>
      </c>
      <c r="G11" s="257">
        <v>14434.75</v>
      </c>
      <c r="H11" s="257">
        <v>9632.82</v>
      </c>
      <c r="I11" s="257">
        <v>0</v>
      </c>
      <c r="J11" s="257">
        <v>0</v>
      </c>
      <c r="K11" s="257">
        <v>0</v>
      </c>
      <c r="L11" s="257">
        <v>760.52</v>
      </c>
      <c r="M11" s="257">
        <v>1826.28</v>
      </c>
      <c r="N11" s="457">
        <v>119.68</v>
      </c>
      <c r="O11" s="458">
        <v>0</v>
      </c>
      <c r="P11" s="458">
        <v>0</v>
      </c>
      <c r="Q11" s="458">
        <v>0</v>
      </c>
      <c r="R11" s="458">
        <v>0</v>
      </c>
      <c r="S11" s="458">
        <v>14334.98</v>
      </c>
      <c r="T11" s="458">
        <v>10345.74</v>
      </c>
      <c r="U11" s="458">
        <v>0</v>
      </c>
      <c r="V11" s="458">
        <v>0</v>
      </c>
      <c r="W11" s="458">
        <v>0</v>
      </c>
      <c r="X11" s="453" t="str">
        <f t="shared" si="4"/>
        <v>-</v>
      </c>
      <c r="Y11" s="407"/>
    </row>
    <row r="12" spans="1:25" x14ac:dyDescent="0.25">
      <c r="A12" s="96" t="s">
        <v>87</v>
      </c>
      <c r="B12" s="90">
        <v>6556.72</v>
      </c>
      <c r="C12" s="257">
        <v>0</v>
      </c>
      <c r="D12" s="257">
        <v>0</v>
      </c>
      <c r="E12" s="257">
        <v>2085.0300000000002</v>
      </c>
      <c r="F12" s="257">
        <v>53592.56</v>
      </c>
      <c r="G12" s="257">
        <v>54886.76</v>
      </c>
      <c r="H12" s="257">
        <v>24759.91</v>
      </c>
      <c r="I12" s="257">
        <v>0</v>
      </c>
      <c r="J12" s="257">
        <v>0</v>
      </c>
      <c r="K12" s="257">
        <v>0</v>
      </c>
      <c r="L12" s="257">
        <v>48765</v>
      </c>
      <c r="M12" s="257">
        <v>18308.2</v>
      </c>
      <c r="N12" s="457">
        <v>1194.73</v>
      </c>
      <c r="O12" s="458">
        <v>0</v>
      </c>
      <c r="P12" s="458">
        <v>0</v>
      </c>
      <c r="Q12" s="458">
        <v>0</v>
      </c>
      <c r="R12" s="458">
        <v>33790.76</v>
      </c>
      <c r="S12" s="458">
        <v>80872.789999999994</v>
      </c>
      <c r="T12" s="458">
        <v>51269.14</v>
      </c>
      <c r="U12" s="458">
        <v>65.099999999999994</v>
      </c>
      <c r="V12" s="458">
        <v>0</v>
      </c>
      <c r="W12" s="458">
        <v>0</v>
      </c>
      <c r="X12" s="453" t="str">
        <f t="shared" si="4"/>
        <v>-</v>
      </c>
      <c r="Y12" s="407"/>
    </row>
    <row r="13" spans="1:25" x14ac:dyDescent="0.25">
      <c r="A13" s="96" t="s">
        <v>62</v>
      </c>
      <c r="B13" s="90">
        <v>282.3</v>
      </c>
      <c r="C13" s="257">
        <v>0</v>
      </c>
      <c r="D13" s="257">
        <v>0</v>
      </c>
      <c r="E13" s="257">
        <v>972.8</v>
      </c>
      <c r="F13" s="257">
        <v>14014.08</v>
      </c>
      <c r="G13" s="257">
        <v>2870.8</v>
      </c>
      <c r="H13" s="257">
        <v>521</v>
      </c>
      <c r="I13" s="257">
        <v>0</v>
      </c>
      <c r="J13" s="257">
        <v>0</v>
      </c>
      <c r="K13" s="257">
        <v>0</v>
      </c>
      <c r="L13" s="257">
        <v>14500.75</v>
      </c>
      <c r="M13" s="257">
        <v>4620.7</v>
      </c>
      <c r="N13" s="457">
        <v>0</v>
      </c>
      <c r="O13" s="458">
        <v>0</v>
      </c>
      <c r="P13" s="458">
        <v>0</v>
      </c>
      <c r="Q13" s="458">
        <v>0</v>
      </c>
      <c r="R13" s="458">
        <v>20604.75</v>
      </c>
      <c r="S13" s="458">
        <v>37290.050000000003</v>
      </c>
      <c r="T13" s="458">
        <v>11786.24</v>
      </c>
      <c r="U13" s="458">
        <v>0</v>
      </c>
      <c r="V13" s="458">
        <v>0</v>
      </c>
      <c r="W13" s="458">
        <v>0</v>
      </c>
      <c r="X13" s="453" t="str">
        <f t="shared" si="4"/>
        <v>-</v>
      </c>
      <c r="Y13" s="407"/>
    </row>
    <row r="14" spans="1:25" x14ac:dyDescent="0.25">
      <c r="A14" s="96" t="s">
        <v>63</v>
      </c>
      <c r="B14" s="90">
        <v>22482.25</v>
      </c>
      <c r="C14" s="257">
        <v>0</v>
      </c>
      <c r="D14" s="257">
        <v>0</v>
      </c>
      <c r="E14" s="257">
        <v>7337.43</v>
      </c>
      <c r="F14" s="257">
        <v>55812.31</v>
      </c>
      <c r="G14" s="257">
        <v>25254.81</v>
      </c>
      <c r="H14" s="257">
        <v>11929.22</v>
      </c>
      <c r="I14" s="257">
        <v>145.69999999999999</v>
      </c>
      <c r="J14" s="257">
        <v>16.37</v>
      </c>
      <c r="K14" s="257">
        <v>0</v>
      </c>
      <c r="L14" s="257">
        <v>71914.73</v>
      </c>
      <c r="M14" s="257">
        <v>14381.94</v>
      </c>
      <c r="N14" s="457">
        <v>0</v>
      </c>
      <c r="O14" s="458">
        <v>0</v>
      </c>
      <c r="P14" s="458">
        <v>0</v>
      </c>
      <c r="Q14" s="458">
        <v>0</v>
      </c>
      <c r="R14" s="458">
        <v>36156.28</v>
      </c>
      <c r="S14" s="458">
        <v>63093.79</v>
      </c>
      <c r="T14" s="458">
        <v>16806.39</v>
      </c>
      <c r="U14" s="458">
        <v>0</v>
      </c>
      <c r="V14" s="458">
        <v>0</v>
      </c>
      <c r="W14" s="458">
        <v>0</v>
      </c>
      <c r="X14" s="453" t="str">
        <f t="shared" si="4"/>
        <v>-</v>
      </c>
      <c r="Y14" s="407"/>
    </row>
    <row r="15" spans="1:25" x14ac:dyDescent="0.25">
      <c r="A15" s="96" t="s">
        <v>64</v>
      </c>
      <c r="B15" s="90">
        <v>1026</v>
      </c>
      <c r="C15" s="257">
        <v>0</v>
      </c>
      <c r="D15" s="257">
        <v>0</v>
      </c>
      <c r="E15" s="257">
        <v>417.75</v>
      </c>
      <c r="F15" s="257">
        <v>3290.25</v>
      </c>
      <c r="G15" s="257">
        <v>185.45</v>
      </c>
      <c r="H15" s="257">
        <v>367.85</v>
      </c>
      <c r="I15" s="257">
        <v>0</v>
      </c>
      <c r="J15" s="257">
        <v>0</v>
      </c>
      <c r="K15" s="257">
        <v>0</v>
      </c>
      <c r="L15" s="257">
        <v>4498.1099999999997</v>
      </c>
      <c r="M15" s="257">
        <v>600.67999999999995</v>
      </c>
      <c r="N15" s="457">
        <v>0</v>
      </c>
      <c r="O15" s="458">
        <v>0</v>
      </c>
      <c r="P15" s="458">
        <v>0</v>
      </c>
      <c r="Q15" s="458">
        <v>0</v>
      </c>
      <c r="R15" s="458">
        <v>356</v>
      </c>
      <c r="S15" s="458">
        <v>1261.25</v>
      </c>
      <c r="T15" s="458">
        <v>0</v>
      </c>
      <c r="U15" s="458">
        <v>0</v>
      </c>
      <c r="V15" s="458">
        <v>0</v>
      </c>
      <c r="W15" s="458">
        <v>0</v>
      </c>
      <c r="X15" s="453" t="str">
        <f t="shared" si="4"/>
        <v>-</v>
      </c>
      <c r="Y15" s="407"/>
    </row>
    <row r="16" spans="1:25" x14ac:dyDescent="0.25">
      <c r="A16" s="96" t="s">
        <v>78</v>
      </c>
      <c r="B16" s="90">
        <v>0</v>
      </c>
      <c r="C16" s="257">
        <v>0</v>
      </c>
      <c r="D16" s="257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0</v>
      </c>
      <c r="J16" s="257">
        <v>0</v>
      </c>
      <c r="K16" s="257">
        <v>0</v>
      </c>
      <c r="L16" s="257">
        <v>0</v>
      </c>
      <c r="M16" s="257">
        <v>0</v>
      </c>
      <c r="N16" s="457">
        <v>0</v>
      </c>
      <c r="O16" s="458">
        <v>0</v>
      </c>
      <c r="P16" s="458">
        <v>0</v>
      </c>
      <c r="Q16" s="458">
        <v>0</v>
      </c>
      <c r="R16" s="458">
        <v>0</v>
      </c>
      <c r="S16" s="458">
        <v>0</v>
      </c>
      <c r="T16" s="458">
        <v>0</v>
      </c>
      <c r="U16" s="458">
        <v>0</v>
      </c>
      <c r="V16" s="458">
        <v>0</v>
      </c>
      <c r="W16" s="458">
        <v>0</v>
      </c>
      <c r="X16" s="453" t="str">
        <f t="shared" si="4"/>
        <v>-</v>
      </c>
      <c r="Y16" s="407"/>
    </row>
    <row r="17" spans="1:26" x14ac:dyDescent="0.25">
      <c r="A17" s="96" t="s">
        <v>65</v>
      </c>
      <c r="B17" s="90">
        <v>212.16</v>
      </c>
      <c r="C17" s="257">
        <v>0</v>
      </c>
      <c r="D17" s="257">
        <v>0</v>
      </c>
      <c r="E17" s="257">
        <v>2767.95</v>
      </c>
      <c r="F17" s="257">
        <v>15615.65</v>
      </c>
      <c r="G17" s="257">
        <v>233.3</v>
      </c>
      <c r="H17" s="257">
        <v>0</v>
      </c>
      <c r="I17" s="257">
        <v>0</v>
      </c>
      <c r="J17" s="257">
        <v>0</v>
      </c>
      <c r="K17" s="257">
        <v>0</v>
      </c>
      <c r="L17" s="257">
        <v>7970.29</v>
      </c>
      <c r="M17" s="257">
        <v>8137.07</v>
      </c>
      <c r="N17" s="457">
        <v>0</v>
      </c>
      <c r="O17" s="458">
        <v>0</v>
      </c>
      <c r="P17" s="458">
        <v>0</v>
      </c>
      <c r="Q17" s="458">
        <v>0</v>
      </c>
      <c r="R17" s="458">
        <v>4147.46</v>
      </c>
      <c r="S17" s="458">
        <v>9941.68</v>
      </c>
      <c r="T17" s="458">
        <v>2108.52</v>
      </c>
      <c r="U17" s="458">
        <v>0</v>
      </c>
      <c r="V17" s="458">
        <v>0</v>
      </c>
      <c r="W17" s="458">
        <v>0</v>
      </c>
      <c r="X17" s="453" t="str">
        <f t="shared" si="4"/>
        <v>-</v>
      </c>
      <c r="Y17" s="407"/>
    </row>
    <row r="18" spans="1:26" x14ac:dyDescent="0.25">
      <c r="A18" s="96" t="s">
        <v>89</v>
      </c>
      <c r="B18" s="90">
        <v>254.8</v>
      </c>
      <c r="C18" s="257">
        <v>0</v>
      </c>
      <c r="D18" s="257">
        <v>0</v>
      </c>
      <c r="E18" s="257">
        <v>2059.5</v>
      </c>
      <c r="F18" s="257">
        <v>12256.67</v>
      </c>
      <c r="G18" s="257">
        <v>0</v>
      </c>
      <c r="H18" s="257">
        <v>50.02</v>
      </c>
      <c r="I18" s="257">
        <v>0</v>
      </c>
      <c r="J18" s="257">
        <v>0</v>
      </c>
      <c r="K18" s="257">
        <v>0</v>
      </c>
      <c r="L18" s="257">
        <v>6188.93</v>
      </c>
      <c r="M18" s="257">
        <v>7208.42</v>
      </c>
      <c r="N18" s="457">
        <v>0</v>
      </c>
      <c r="O18" s="458">
        <v>0</v>
      </c>
      <c r="P18" s="458">
        <v>0</v>
      </c>
      <c r="Q18" s="458">
        <v>0</v>
      </c>
      <c r="R18" s="458">
        <v>3770.6</v>
      </c>
      <c r="S18" s="458">
        <v>20974.35</v>
      </c>
      <c r="T18" s="458">
        <v>6774.55</v>
      </c>
      <c r="U18" s="458">
        <v>0</v>
      </c>
      <c r="V18" s="458">
        <v>0</v>
      </c>
      <c r="W18" s="458">
        <v>0</v>
      </c>
      <c r="X18" s="453" t="str">
        <f t="shared" si="4"/>
        <v>-</v>
      </c>
      <c r="Y18" s="407"/>
    </row>
    <row r="19" spans="1:26" x14ac:dyDescent="0.25">
      <c r="A19" s="96" t="s">
        <v>79</v>
      </c>
      <c r="B19" s="90">
        <v>234.65</v>
      </c>
      <c r="C19" s="257">
        <v>0</v>
      </c>
      <c r="D19" s="257">
        <v>0</v>
      </c>
      <c r="E19" s="257">
        <v>784</v>
      </c>
      <c r="F19" s="257">
        <v>6869.64</v>
      </c>
      <c r="G19" s="257">
        <v>198.2</v>
      </c>
      <c r="H19" s="257">
        <v>0</v>
      </c>
      <c r="I19" s="257">
        <v>0</v>
      </c>
      <c r="J19" s="257">
        <v>0</v>
      </c>
      <c r="K19" s="257">
        <v>0</v>
      </c>
      <c r="L19" s="257">
        <v>3228.55</v>
      </c>
      <c r="M19" s="257">
        <v>3937.4</v>
      </c>
      <c r="N19" s="457">
        <v>0</v>
      </c>
      <c r="O19" s="458">
        <v>0</v>
      </c>
      <c r="P19" s="458">
        <v>0</v>
      </c>
      <c r="Q19" s="458">
        <v>0</v>
      </c>
      <c r="R19" s="458">
        <v>4577.7</v>
      </c>
      <c r="S19" s="458">
        <v>11309.95</v>
      </c>
      <c r="T19" s="458">
        <v>4893.8999999999996</v>
      </c>
      <c r="U19" s="458">
        <v>0</v>
      </c>
      <c r="V19" s="458">
        <v>0</v>
      </c>
      <c r="W19" s="458">
        <v>0</v>
      </c>
      <c r="X19" s="453" t="str">
        <f t="shared" si="4"/>
        <v>-</v>
      </c>
      <c r="Y19" s="407"/>
    </row>
    <row r="20" spans="1:26" x14ac:dyDescent="0.25">
      <c r="A20" s="96" t="s">
        <v>66</v>
      </c>
      <c r="B20" s="90">
        <v>0</v>
      </c>
      <c r="C20" s="257">
        <v>0</v>
      </c>
      <c r="D20" s="257">
        <v>0</v>
      </c>
      <c r="E20" s="257">
        <v>0</v>
      </c>
      <c r="F20" s="257">
        <v>0</v>
      </c>
      <c r="G20" s="257">
        <v>0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457">
        <v>0</v>
      </c>
      <c r="O20" s="458">
        <v>0</v>
      </c>
      <c r="P20" s="458">
        <v>0</v>
      </c>
      <c r="Q20" s="458">
        <v>0</v>
      </c>
      <c r="R20" s="458">
        <v>0</v>
      </c>
      <c r="S20" s="458">
        <v>0</v>
      </c>
      <c r="T20" s="458">
        <v>0</v>
      </c>
      <c r="U20" s="458">
        <v>0</v>
      </c>
      <c r="V20" s="458">
        <v>0</v>
      </c>
      <c r="W20" s="458">
        <v>0</v>
      </c>
      <c r="X20" s="453" t="str">
        <f t="shared" si="4"/>
        <v>-</v>
      </c>
      <c r="Y20" s="407"/>
    </row>
    <row r="21" spans="1:26" x14ac:dyDescent="0.25">
      <c r="A21" s="96" t="s">
        <v>67</v>
      </c>
      <c r="B21" s="90">
        <v>631.41999999999996</v>
      </c>
      <c r="C21" s="257">
        <v>0</v>
      </c>
      <c r="D21" s="257">
        <v>0</v>
      </c>
      <c r="E21" s="257">
        <v>2040.18</v>
      </c>
      <c r="F21" s="257">
        <v>17154.900000000001</v>
      </c>
      <c r="G21" s="257">
        <v>2459.0500000000002</v>
      </c>
      <c r="H21" s="257">
        <v>0</v>
      </c>
      <c r="I21" s="257">
        <v>0</v>
      </c>
      <c r="J21" s="257">
        <v>0</v>
      </c>
      <c r="K21" s="257">
        <v>0</v>
      </c>
      <c r="L21" s="257">
        <v>3262.59</v>
      </c>
      <c r="M21" s="257">
        <v>8647.61</v>
      </c>
      <c r="N21" s="457">
        <v>0</v>
      </c>
      <c r="O21" s="458">
        <v>0</v>
      </c>
      <c r="P21" s="458">
        <v>0</v>
      </c>
      <c r="Q21" s="458">
        <v>0</v>
      </c>
      <c r="R21" s="458">
        <v>2056.11</v>
      </c>
      <c r="S21" s="458">
        <v>17954.669999999998</v>
      </c>
      <c r="T21" s="458">
        <v>6428.59</v>
      </c>
      <c r="U21" s="458">
        <v>0</v>
      </c>
      <c r="V21" s="458">
        <v>0</v>
      </c>
      <c r="W21" s="458">
        <v>0</v>
      </c>
      <c r="X21" s="453" t="str">
        <f t="shared" si="4"/>
        <v>-</v>
      </c>
      <c r="Y21" s="407"/>
    </row>
    <row r="22" spans="1:26" x14ac:dyDescent="0.25">
      <c r="A22" s="96" t="s">
        <v>68</v>
      </c>
      <c r="B22" s="90">
        <v>4622.6499999999996</v>
      </c>
      <c r="C22" s="257">
        <v>0</v>
      </c>
      <c r="D22" s="257">
        <v>0</v>
      </c>
      <c r="E22" s="257">
        <v>2125.6999999999998</v>
      </c>
      <c r="F22" s="257">
        <v>30463.45</v>
      </c>
      <c r="G22" s="257">
        <v>8545.6</v>
      </c>
      <c r="H22" s="257">
        <v>91.65</v>
      </c>
      <c r="I22" s="257">
        <v>8.1999999999999993</v>
      </c>
      <c r="J22" s="257">
        <v>0</v>
      </c>
      <c r="K22" s="257">
        <v>45.54</v>
      </c>
      <c r="L22" s="257">
        <v>5859.27</v>
      </c>
      <c r="M22" s="257">
        <v>5884.12</v>
      </c>
      <c r="N22" s="457">
        <v>0</v>
      </c>
      <c r="O22" s="458">
        <v>0</v>
      </c>
      <c r="P22" s="458">
        <v>0</v>
      </c>
      <c r="Q22" s="458">
        <v>0</v>
      </c>
      <c r="R22" s="458">
        <v>17488.63</v>
      </c>
      <c r="S22" s="458">
        <v>45885.75</v>
      </c>
      <c r="T22" s="458">
        <v>9004.66</v>
      </c>
      <c r="U22" s="458">
        <v>0</v>
      </c>
      <c r="V22" s="458">
        <v>0</v>
      </c>
      <c r="W22" s="458">
        <v>0</v>
      </c>
      <c r="X22" s="453">
        <f t="shared" si="4"/>
        <v>-100</v>
      </c>
      <c r="Y22" s="407"/>
    </row>
    <row r="23" spans="1:26" x14ac:dyDescent="0.25">
      <c r="A23" s="85" t="s">
        <v>81</v>
      </c>
      <c r="B23" s="90">
        <v>412.34</v>
      </c>
      <c r="C23" s="257">
        <v>0</v>
      </c>
      <c r="D23" s="257">
        <v>0</v>
      </c>
      <c r="E23" s="257">
        <v>957.36</v>
      </c>
      <c r="F23" s="257">
        <v>13408.58</v>
      </c>
      <c r="G23" s="257">
        <v>12416.37</v>
      </c>
      <c r="H23" s="257">
        <v>0</v>
      </c>
      <c r="I23" s="257">
        <v>0</v>
      </c>
      <c r="J23" s="257">
        <v>0</v>
      </c>
      <c r="K23" s="257">
        <v>0</v>
      </c>
      <c r="L23" s="257">
        <v>1767.01</v>
      </c>
      <c r="M23" s="257">
        <v>357.13</v>
      </c>
      <c r="N23" s="457">
        <v>0</v>
      </c>
      <c r="O23" s="458">
        <v>0</v>
      </c>
      <c r="P23" s="458">
        <v>0</v>
      </c>
      <c r="Q23" s="458">
        <v>0</v>
      </c>
      <c r="R23" s="458">
        <v>8309.26</v>
      </c>
      <c r="S23" s="458">
        <v>11443.9</v>
      </c>
      <c r="T23" s="458">
        <v>1050.19</v>
      </c>
      <c r="U23" s="458">
        <v>0</v>
      </c>
      <c r="V23" s="458">
        <v>0</v>
      </c>
      <c r="W23" s="458">
        <v>0</v>
      </c>
      <c r="X23" s="453" t="str">
        <f t="shared" si="4"/>
        <v>-</v>
      </c>
      <c r="Y23" s="407"/>
    </row>
    <row r="24" spans="1:26" x14ac:dyDescent="0.25">
      <c r="A24" s="85" t="s">
        <v>69</v>
      </c>
      <c r="B24" s="90">
        <v>2726.93</v>
      </c>
      <c r="C24" s="257">
        <v>0</v>
      </c>
      <c r="D24" s="257">
        <v>0</v>
      </c>
      <c r="E24" s="257">
        <v>3227.66</v>
      </c>
      <c r="F24" s="257">
        <v>23797.61</v>
      </c>
      <c r="G24" s="257">
        <v>31407.759999999998</v>
      </c>
      <c r="H24" s="257">
        <v>0</v>
      </c>
      <c r="I24" s="257">
        <v>0</v>
      </c>
      <c r="J24" s="257">
        <v>0</v>
      </c>
      <c r="K24" s="257">
        <v>0</v>
      </c>
      <c r="L24" s="257">
        <v>1906.46</v>
      </c>
      <c r="M24" s="257">
        <v>408.27</v>
      </c>
      <c r="N24" s="457">
        <v>0</v>
      </c>
      <c r="O24" s="458">
        <v>0</v>
      </c>
      <c r="P24" s="458">
        <v>0</v>
      </c>
      <c r="Q24" s="458">
        <v>0</v>
      </c>
      <c r="R24" s="458">
        <v>944.11</v>
      </c>
      <c r="S24" s="458">
        <v>5952.5</v>
      </c>
      <c r="T24" s="458">
        <v>19.98</v>
      </c>
      <c r="U24" s="458">
        <v>0</v>
      </c>
      <c r="V24" s="458">
        <v>0</v>
      </c>
      <c r="W24" s="458">
        <v>0</v>
      </c>
      <c r="X24" s="453" t="str">
        <f t="shared" si="4"/>
        <v>-</v>
      </c>
      <c r="Y24" s="407"/>
    </row>
    <row r="25" spans="1:26" x14ac:dyDescent="0.25">
      <c r="A25" s="85" t="s">
        <v>82</v>
      </c>
      <c r="B25" s="90">
        <v>8174</v>
      </c>
      <c r="C25" s="257">
        <v>1040</v>
      </c>
      <c r="D25" s="257">
        <v>0</v>
      </c>
      <c r="E25" s="257">
        <v>0</v>
      </c>
      <c r="F25" s="257">
        <v>0</v>
      </c>
      <c r="G25" s="257">
        <v>1403.9</v>
      </c>
      <c r="H25" s="257">
        <v>0</v>
      </c>
      <c r="I25" s="257">
        <v>70.75</v>
      </c>
      <c r="J25" s="257">
        <v>0</v>
      </c>
      <c r="K25" s="257">
        <v>22.25</v>
      </c>
      <c r="L25" s="257">
        <v>0</v>
      </c>
      <c r="M25" s="257">
        <v>0</v>
      </c>
      <c r="N25" s="457">
        <v>0</v>
      </c>
      <c r="O25" s="458">
        <v>0</v>
      </c>
      <c r="P25" s="458">
        <v>0</v>
      </c>
      <c r="Q25" s="458">
        <v>0</v>
      </c>
      <c r="R25" s="458">
        <v>0</v>
      </c>
      <c r="S25" s="458">
        <v>0</v>
      </c>
      <c r="T25" s="458">
        <v>0</v>
      </c>
      <c r="U25" s="458">
        <v>0</v>
      </c>
      <c r="V25" s="458">
        <v>0</v>
      </c>
      <c r="W25" s="458">
        <v>0</v>
      </c>
      <c r="X25" s="453">
        <f t="shared" si="4"/>
        <v>-100</v>
      </c>
      <c r="Y25" s="407"/>
    </row>
    <row r="26" spans="1:26" x14ac:dyDescent="0.25">
      <c r="A26" s="85" t="s">
        <v>91</v>
      </c>
      <c r="B26" s="90">
        <v>5277.99</v>
      </c>
      <c r="C26" s="257">
        <v>942.63</v>
      </c>
      <c r="D26" s="257">
        <v>0</v>
      </c>
      <c r="E26" s="257">
        <v>0</v>
      </c>
      <c r="F26" s="257">
        <v>0</v>
      </c>
      <c r="G26" s="257">
        <v>268.7</v>
      </c>
      <c r="H26" s="257">
        <v>0</v>
      </c>
      <c r="I26" s="257">
        <v>18.54</v>
      </c>
      <c r="J26" s="257">
        <v>0</v>
      </c>
      <c r="K26" s="257">
        <v>0</v>
      </c>
      <c r="L26" s="257">
        <v>0</v>
      </c>
      <c r="M26" s="257">
        <v>0</v>
      </c>
      <c r="N26" s="457">
        <v>0</v>
      </c>
      <c r="O26" s="458">
        <v>0</v>
      </c>
      <c r="P26" s="458">
        <v>0</v>
      </c>
      <c r="Q26" s="458">
        <v>0</v>
      </c>
      <c r="R26" s="458">
        <v>0</v>
      </c>
      <c r="S26" s="458">
        <v>0</v>
      </c>
      <c r="T26" s="458">
        <v>0</v>
      </c>
      <c r="U26" s="458">
        <v>0</v>
      </c>
      <c r="V26" s="458">
        <v>0</v>
      </c>
      <c r="W26" s="458">
        <v>0</v>
      </c>
      <c r="X26" s="453" t="str">
        <f t="shared" si="4"/>
        <v>-</v>
      </c>
      <c r="Y26" s="407"/>
    </row>
    <row r="27" spans="1:26" x14ac:dyDescent="0.25">
      <c r="A27" s="97" t="s">
        <v>83</v>
      </c>
      <c r="B27" s="90">
        <v>6880.75</v>
      </c>
      <c r="C27" s="257">
        <v>2158.75</v>
      </c>
      <c r="D27" s="257">
        <v>0</v>
      </c>
      <c r="E27" s="257">
        <v>0</v>
      </c>
      <c r="F27" s="257">
        <v>0</v>
      </c>
      <c r="G27" s="257">
        <v>1392.2</v>
      </c>
      <c r="H27" s="257">
        <v>0</v>
      </c>
      <c r="I27" s="257">
        <v>0</v>
      </c>
      <c r="J27" s="257">
        <v>0</v>
      </c>
      <c r="K27" s="257">
        <v>437.75</v>
      </c>
      <c r="L27" s="257">
        <v>0</v>
      </c>
      <c r="M27" s="257">
        <v>0</v>
      </c>
      <c r="N27" s="457">
        <v>0</v>
      </c>
      <c r="O27" s="458">
        <v>0</v>
      </c>
      <c r="P27" s="458">
        <v>0</v>
      </c>
      <c r="Q27" s="458">
        <v>0</v>
      </c>
      <c r="R27" s="458">
        <v>0</v>
      </c>
      <c r="S27" s="458">
        <v>0</v>
      </c>
      <c r="T27" s="458">
        <v>0</v>
      </c>
      <c r="U27" s="458">
        <v>0</v>
      </c>
      <c r="V27" s="458">
        <v>0</v>
      </c>
      <c r="W27" s="458">
        <v>0</v>
      </c>
      <c r="X27" s="453">
        <f t="shared" si="4"/>
        <v>-100</v>
      </c>
      <c r="Y27" s="407"/>
    </row>
    <row r="28" spans="1:26" x14ac:dyDescent="0.25">
      <c r="A28" s="85" t="s">
        <v>92</v>
      </c>
      <c r="B28" s="90">
        <v>5895.7</v>
      </c>
      <c r="C28" s="257">
        <v>1664.25</v>
      </c>
      <c r="D28" s="257">
        <v>0</v>
      </c>
      <c r="E28" s="257">
        <v>0</v>
      </c>
      <c r="F28" s="257">
        <v>0</v>
      </c>
      <c r="G28" s="257">
        <v>957.5</v>
      </c>
      <c r="H28" s="257">
        <v>0</v>
      </c>
      <c r="I28" s="257">
        <v>0</v>
      </c>
      <c r="J28" s="257">
        <v>0</v>
      </c>
      <c r="K28" s="257">
        <v>0</v>
      </c>
      <c r="L28" s="257">
        <v>0</v>
      </c>
      <c r="M28" s="257">
        <v>0</v>
      </c>
      <c r="N28" s="457">
        <v>0</v>
      </c>
      <c r="O28" s="458">
        <v>0</v>
      </c>
      <c r="P28" s="458">
        <v>0</v>
      </c>
      <c r="Q28" s="458">
        <v>0</v>
      </c>
      <c r="R28" s="458">
        <v>0</v>
      </c>
      <c r="S28" s="458">
        <v>0</v>
      </c>
      <c r="T28" s="458">
        <v>0</v>
      </c>
      <c r="U28" s="458">
        <v>0</v>
      </c>
      <c r="V28" s="458">
        <v>0</v>
      </c>
      <c r="W28" s="458">
        <v>0</v>
      </c>
      <c r="X28" s="453" t="str">
        <f t="shared" si="4"/>
        <v>-</v>
      </c>
      <c r="Y28" s="407"/>
    </row>
    <row r="29" spans="1:26" x14ac:dyDescent="0.25">
      <c r="A29" s="85" t="s">
        <v>225</v>
      </c>
      <c r="B29" s="90">
        <v>4218.8999999999996</v>
      </c>
      <c r="C29" s="257">
        <v>1951.06</v>
      </c>
      <c r="D29" s="257">
        <v>0</v>
      </c>
      <c r="E29" s="257">
        <v>0</v>
      </c>
      <c r="F29" s="257">
        <v>0</v>
      </c>
      <c r="G29" s="257">
        <v>3609.81</v>
      </c>
      <c r="H29" s="257">
        <v>0</v>
      </c>
      <c r="I29" s="257">
        <v>551.83000000000004</v>
      </c>
      <c r="J29" s="257">
        <v>0</v>
      </c>
      <c r="K29" s="257">
        <v>0</v>
      </c>
      <c r="L29" s="257">
        <v>0</v>
      </c>
      <c r="M29" s="257">
        <v>0</v>
      </c>
      <c r="N29" s="457">
        <v>0</v>
      </c>
      <c r="O29" s="458">
        <v>0</v>
      </c>
      <c r="P29" s="458">
        <v>0</v>
      </c>
      <c r="Q29" s="458">
        <v>0</v>
      </c>
      <c r="R29" s="458">
        <v>0</v>
      </c>
      <c r="S29" s="458">
        <v>0</v>
      </c>
      <c r="T29" s="458">
        <v>0</v>
      </c>
      <c r="U29" s="458">
        <v>0</v>
      </c>
      <c r="V29" s="458">
        <v>0</v>
      </c>
      <c r="W29" s="458">
        <v>0</v>
      </c>
      <c r="X29" s="453" t="str">
        <f t="shared" si="4"/>
        <v>-</v>
      </c>
      <c r="Y29" s="407"/>
    </row>
    <row r="30" spans="1:26" x14ac:dyDescent="0.25">
      <c r="A30" s="86" t="s">
        <v>70</v>
      </c>
      <c r="B30" s="93">
        <v>0</v>
      </c>
      <c r="C30" s="94">
        <v>0</v>
      </c>
      <c r="D30" s="94">
        <v>0</v>
      </c>
      <c r="E30" s="94">
        <v>0</v>
      </c>
      <c r="F30" s="94">
        <v>0</v>
      </c>
      <c r="G30" s="94">
        <v>1372.07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459">
        <v>0</v>
      </c>
      <c r="O30" s="460">
        <v>0</v>
      </c>
      <c r="P30" s="460">
        <v>0</v>
      </c>
      <c r="Q30" s="460">
        <v>0</v>
      </c>
      <c r="R30" s="460">
        <v>0</v>
      </c>
      <c r="S30" s="460">
        <v>0</v>
      </c>
      <c r="T30" s="460">
        <v>0</v>
      </c>
      <c r="U30" s="460">
        <v>0</v>
      </c>
      <c r="V30" s="460">
        <v>0</v>
      </c>
      <c r="W30" s="460">
        <v>0</v>
      </c>
      <c r="X30" s="454" t="str">
        <f t="shared" si="4"/>
        <v>-</v>
      </c>
      <c r="Y30" s="407"/>
    </row>
    <row r="31" spans="1:26" x14ac:dyDescent="0.25">
      <c r="A31" s="1" t="s">
        <v>23</v>
      </c>
      <c r="B31" s="198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</row>
    <row r="32" spans="1:26" x14ac:dyDescent="0.25">
      <c r="A32" s="1" t="s">
        <v>24</v>
      </c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/>
      <c r="Z32" s="407"/>
    </row>
    <row r="33" spans="1:26" x14ac:dyDescent="0.25">
      <c r="A33" s="2" t="s">
        <v>206</v>
      </c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/>
      <c r="Z33" s="407"/>
    </row>
    <row r="34" spans="1:26" x14ac:dyDescent="0.25">
      <c r="U34"/>
    </row>
    <row r="35" spans="1:26" x14ac:dyDescent="0.25">
      <c r="U35"/>
    </row>
    <row r="36" spans="1:26" x14ac:dyDescent="0.25">
      <c r="U36"/>
    </row>
    <row r="37" spans="1:26" x14ac:dyDescent="0.25">
      <c r="U37"/>
    </row>
    <row r="38" spans="1:26" x14ac:dyDescent="0.25">
      <c r="U38"/>
    </row>
    <row r="39" spans="1:26" x14ac:dyDescent="0.25">
      <c r="U39"/>
    </row>
    <row r="40" spans="1:26" x14ac:dyDescent="0.25">
      <c r="U40"/>
    </row>
    <row r="41" spans="1:26" x14ac:dyDescent="0.25">
      <c r="U41"/>
    </row>
    <row r="42" spans="1:26" x14ac:dyDescent="0.25">
      <c r="U42"/>
    </row>
    <row r="43" spans="1:26" x14ac:dyDescent="0.25">
      <c r="U43"/>
    </row>
    <row r="44" spans="1:26" x14ac:dyDescent="0.25">
      <c r="U44"/>
    </row>
    <row r="45" spans="1:26" x14ac:dyDescent="0.25">
      <c r="U45"/>
    </row>
    <row r="46" spans="1:26" x14ac:dyDescent="0.25">
      <c r="U46"/>
    </row>
    <row r="47" spans="1:26" x14ac:dyDescent="0.25">
      <c r="U47"/>
    </row>
    <row r="48" spans="1:26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</sheetData>
  <sortState ref="U33:Y54">
    <sortCondition descending="1" ref="X32"/>
  </sortState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showGridLines="0" zoomScale="70" zoomScaleNormal="70" workbookViewId="0">
      <pane xSplit="1" ySplit="7" topLeftCell="N11" activePane="bottomRight" state="frozen"/>
      <selection activeCell="AR52" sqref="AR52"/>
      <selection pane="topRight" activeCell="AR52" sqref="AR52"/>
      <selection pane="bottomLeft" activeCell="AR52" sqref="AR52"/>
      <selection pane="bottomRight" activeCell="U31" sqref="U31"/>
    </sheetView>
  </sheetViews>
  <sheetFormatPr baseColWidth="10" defaultRowHeight="15" x14ac:dyDescent="0.25"/>
  <cols>
    <col min="1" max="1" width="19.28515625" customWidth="1"/>
    <col min="2" max="18" width="11.42578125" style="258"/>
    <col min="19" max="19" width="11.5703125" style="258"/>
    <col min="20" max="20" width="11.42578125" style="407"/>
    <col min="21" max="21" width="11.42578125" style="412"/>
    <col min="22" max="23" width="11.5703125" style="412"/>
    <col min="24" max="24" width="12.7109375" customWidth="1"/>
  </cols>
  <sheetData>
    <row r="1" spans="1:24" x14ac:dyDescent="0.25">
      <c r="A1" s="26" t="s">
        <v>198</v>
      </c>
    </row>
    <row r="2" spans="1:24" x14ac:dyDescent="0.25">
      <c r="A2" s="26"/>
    </row>
    <row r="3" spans="1:24" ht="15" customHeight="1" x14ac:dyDescent="0.25">
      <c r="A3" s="11" t="s">
        <v>113</v>
      </c>
    </row>
    <row r="4" spans="1:24" x14ac:dyDescent="0.25">
      <c r="A4" s="43" t="s">
        <v>250</v>
      </c>
    </row>
    <row r="5" spans="1:24" x14ac:dyDescent="0.25">
      <c r="A5" s="43" t="s">
        <v>211</v>
      </c>
    </row>
    <row r="6" spans="1:24" x14ac:dyDescent="0.25">
      <c r="A6" s="505" t="s">
        <v>26</v>
      </c>
      <c r="B6" s="475">
        <v>2019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4" ht="37.5" customHeight="1" x14ac:dyDescent="0.25">
      <c r="A7" s="506"/>
      <c r="B7" s="333" t="s">
        <v>1</v>
      </c>
      <c r="C7" s="333" t="s">
        <v>2</v>
      </c>
      <c r="D7" s="333" t="s">
        <v>3</v>
      </c>
      <c r="E7" s="333" t="s">
        <v>4</v>
      </c>
      <c r="F7" s="352" t="s">
        <v>5</v>
      </c>
      <c r="G7" s="353" t="s">
        <v>6</v>
      </c>
      <c r="H7" s="352" t="s">
        <v>7</v>
      </c>
      <c r="I7" s="356" t="s">
        <v>8</v>
      </c>
      <c r="J7" s="362" t="s">
        <v>9</v>
      </c>
      <c r="K7" s="369" t="s">
        <v>10</v>
      </c>
      <c r="L7" s="380" t="s">
        <v>11</v>
      </c>
      <c r="M7" s="388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271</v>
      </c>
    </row>
    <row r="8" spans="1:24" x14ac:dyDescent="0.25">
      <c r="A8" s="83" t="s">
        <v>13</v>
      </c>
      <c r="B8" s="87">
        <f t="shared" ref="B8:G8" si="0">SUM(B9:B30)</f>
        <v>8307.98</v>
      </c>
      <c r="C8" s="88">
        <f t="shared" si="0"/>
        <v>267.65999999999997</v>
      </c>
      <c r="D8" s="88">
        <f t="shared" si="0"/>
        <v>0</v>
      </c>
      <c r="E8" s="88">
        <f t="shared" si="0"/>
        <v>4961.53</v>
      </c>
      <c r="F8" s="88">
        <f t="shared" si="0"/>
        <v>39083.840000000004</v>
      </c>
      <c r="G8" s="88">
        <f t="shared" si="0"/>
        <v>21928.330000000005</v>
      </c>
      <c r="H8" s="88">
        <f t="shared" ref="H8:R8" si="1">SUM(H9:H30)</f>
        <v>7462.3099999999995</v>
      </c>
      <c r="I8" s="88">
        <f t="shared" si="1"/>
        <v>42.980000000000004</v>
      </c>
      <c r="J8" s="88">
        <f t="shared" si="1"/>
        <v>1.24</v>
      </c>
      <c r="K8" s="88">
        <f t="shared" si="1"/>
        <v>168.93999999999997</v>
      </c>
      <c r="L8" s="88">
        <f t="shared" si="1"/>
        <v>21222.570000000003</v>
      </c>
      <c r="M8" s="88">
        <f t="shared" si="1"/>
        <v>5684.7300000000005</v>
      </c>
      <c r="N8" s="87">
        <f t="shared" si="1"/>
        <v>68.31</v>
      </c>
      <c r="O8" s="88">
        <f>SUM(O9:O30)</f>
        <v>0</v>
      </c>
      <c r="P8" s="88">
        <f t="shared" si="1"/>
        <v>0</v>
      </c>
      <c r="Q8" s="88">
        <f>SUM(Q9:Q30)</f>
        <v>0</v>
      </c>
      <c r="R8" s="88">
        <f t="shared" si="1"/>
        <v>21313.190000000002</v>
      </c>
      <c r="S8" s="88">
        <f t="shared" ref="S8" si="2">SUM(S9:S30)</f>
        <v>45424.800000000003</v>
      </c>
      <c r="T8" s="88">
        <v>13148.619999999997</v>
      </c>
      <c r="U8" s="88">
        <v>1.84</v>
      </c>
      <c r="V8" s="88">
        <v>0</v>
      </c>
      <c r="W8" s="88">
        <v>0</v>
      </c>
      <c r="X8" s="89">
        <f t="shared" ref="X8:X30" si="3">+IFERROR((W8/K8-1)*100,"-")</f>
        <v>-100</v>
      </c>
    </row>
    <row r="9" spans="1:24" x14ac:dyDescent="0.25">
      <c r="A9" s="84" t="s">
        <v>60</v>
      </c>
      <c r="B9" s="90">
        <v>0</v>
      </c>
      <c r="C9" s="257">
        <v>0</v>
      </c>
      <c r="D9" s="257">
        <v>0</v>
      </c>
      <c r="E9" s="257">
        <v>0</v>
      </c>
      <c r="F9" s="257">
        <v>0</v>
      </c>
      <c r="G9" s="257">
        <v>0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90">
        <v>0</v>
      </c>
      <c r="O9" s="257">
        <v>0</v>
      </c>
      <c r="P9" s="257">
        <v>0</v>
      </c>
      <c r="Q9" s="257">
        <v>0</v>
      </c>
      <c r="R9" s="257">
        <v>0</v>
      </c>
      <c r="S9" s="257">
        <v>0</v>
      </c>
      <c r="T9" s="257">
        <v>0</v>
      </c>
      <c r="U9" s="257">
        <v>0</v>
      </c>
      <c r="V9" s="257">
        <v>0</v>
      </c>
      <c r="W9" s="257">
        <v>0</v>
      </c>
      <c r="X9" s="91" t="str">
        <f t="shared" si="3"/>
        <v>-</v>
      </c>
    </row>
    <row r="10" spans="1:24" x14ac:dyDescent="0.25">
      <c r="A10" s="84" t="s">
        <v>61</v>
      </c>
      <c r="B10" s="90">
        <v>0</v>
      </c>
      <c r="C10" s="257">
        <v>0</v>
      </c>
      <c r="D10" s="257">
        <v>0</v>
      </c>
      <c r="E10" s="257">
        <v>0</v>
      </c>
      <c r="F10" s="257">
        <v>0</v>
      </c>
      <c r="G10" s="257">
        <v>0</v>
      </c>
      <c r="H10" s="257">
        <v>0</v>
      </c>
      <c r="I10" s="257">
        <v>0</v>
      </c>
      <c r="J10" s="257">
        <v>0</v>
      </c>
      <c r="K10" s="257">
        <v>0</v>
      </c>
      <c r="L10" s="257">
        <v>0</v>
      </c>
      <c r="M10" s="257">
        <v>0</v>
      </c>
      <c r="N10" s="90">
        <v>0</v>
      </c>
      <c r="O10" s="257">
        <v>0</v>
      </c>
      <c r="P10" s="257">
        <v>0</v>
      </c>
      <c r="Q10" s="257">
        <v>0</v>
      </c>
      <c r="R10" s="257">
        <v>9.6</v>
      </c>
      <c r="S10" s="257">
        <v>0</v>
      </c>
      <c r="T10" s="257">
        <v>0</v>
      </c>
      <c r="U10" s="257">
        <v>0</v>
      </c>
      <c r="V10" s="257">
        <v>0</v>
      </c>
      <c r="W10" s="257">
        <v>0</v>
      </c>
      <c r="X10" s="91" t="str">
        <f t="shared" si="3"/>
        <v>-</v>
      </c>
    </row>
    <row r="11" spans="1:24" x14ac:dyDescent="0.25">
      <c r="A11" s="84" t="s">
        <v>86</v>
      </c>
      <c r="B11" s="90">
        <v>0</v>
      </c>
      <c r="C11" s="257">
        <v>0</v>
      </c>
      <c r="D11" s="257">
        <v>0</v>
      </c>
      <c r="E11" s="257">
        <v>34.1</v>
      </c>
      <c r="F11" s="257">
        <v>1154.58</v>
      </c>
      <c r="G11" s="257">
        <v>1862</v>
      </c>
      <c r="H11" s="257">
        <v>2083.04</v>
      </c>
      <c r="I11" s="257">
        <v>0</v>
      </c>
      <c r="J11" s="257">
        <v>0</v>
      </c>
      <c r="K11" s="257">
        <v>0</v>
      </c>
      <c r="L11" s="257">
        <v>87.82</v>
      </c>
      <c r="M11" s="257">
        <v>15.22</v>
      </c>
      <c r="N11" s="90">
        <v>3.03</v>
      </c>
      <c r="O11" s="257">
        <v>0</v>
      </c>
      <c r="P11" s="257">
        <v>0</v>
      </c>
      <c r="Q11" s="257">
        <v>0</v>
      </c>
      <c r="R11" s="257">
        <v>0</v>
      </c>
      <c r="S11" s="257">
        <v>2990.31</v>
      </c>
      <c r="T11" s="257">
        <v>1910.4</v>
      </c>
      <c r="U11" s="257">
        <v>0</v>
      </c>
      <c r="V11" s="414">
        <v>0</v>
      </c>
      <c r="W11" s="414">
        <v>0</v>
      </c>
      <c r="X11" s="91" t="str">
        <f t="shared" si="3"/>
        <v>-</v>
      </c>
    </row>
    <row r="12" spans="1:24" x14ac:dyDescent="0.25">
      <c r="A12" s="84" t="s">
        <v>87</v>
      </c>
      <c r="B12" s="90">
        <v>1414.15</v>
      </c>
      <c r="C12" s="257">
        <v>0</v>
      </c>
      <c r="D12" s="257">
        <v>0</v>
      </c>
      <c r="E12" s="257">
        <v>330.31</v>
      </c>
      <c r="F12" s="257">
        <v>9157.4699999999993</v>
      </c>
      <c r="G12" s="257">
        <v>9584.27</v>
      </c>
      <c r="H12" s="257">
        <v>3661.24</v>
      </c>
      <c r="I12" s="257">
        <v>0</v>
      </c>
      <c r="J12" s="257">
        <v>0</v>
      </c>
      <c r="K12" s="257">
        <v>0</v>
      </c>
      <c r="L12" s="257">
        <v>7020.15</v>
      </c>
      <c r="M12" s="257">
        <v>1360.63</v>
      </c>
      <c r="N12" s="90">
        <v>65.28</v>
      </c>
      <c r="O12" s="257">
        <v>0</v>
      </c>
      <c r="P12" s="257">
        <v>0</v>
      </c>
      <c r="Q12" s="257">
        <v>0</v>
      </c>
      <c r="R12" s="257">
        <v>6561.17</v>
      </c>
      <c r="S12" s="257">
        <v>13869.72</v>
      </c>
      <c r="T12" s="257">
        <v>5673.82</v>
      </c>
      <c r="U12" s="257">
        <v>1.84</v>
      </c>
      <c r="V12" s="257">
        <v>0</v>
      </c>
      <c r="W12" s="257">
        <v>0</v>
      </c>
      <c r="X12" s="91" t="str">
        <f t="shared" si="3"/>
        <v>-</v>
      </c>
    </row>
    <row r="13" spans="1:24" x14ac:dyDescent="0.25">
      <c r="A13" s="84" t="s">
        <v>62</v>
      </c>
      <c r="B13" s="90">
        <v>36.4</v>
      </c>
      <c r="C13" s="257">
        <v>0</v>
      </c>
      <c r="D13" s="257">
        <v>0</v>
      </c>
      <c r="E13" s="257">
        <v>200.8</v>
      </c>
      <c r="F13" s="257">
        <v>1807.8</v>
      </c>
      <c r="G13" s="257">
        <v>370</v>
      </c>
      <c r="H13" s="257">
        <v>67.33</v>
      </c>
      <c r="I13" s="257">
        <v>0</v>
      </c>
      <c r="J13" s="257">
        <v>0</v>
      </c>
      <c r="K13" s="257">
        <v>0</v>
      </c>
      <c r="L13" s="257">
        <v>589.66</v>
      </c>
      <c r="M13" s="257">
        <v>393.97</v>
      </c>
      <c r="N13" s="90">
        <v>0</v>
      </c>
      <c r="O13" s="257">
        <v>0</v>
      </c>
      <c r="P13" s="257">
        <v>0</v>
      </c>
      <c r="Q13" s="257">
        <v>0</v>
      </c>
      <c r="R13" s="257">
        <v>3764.29</v>
      </c>
      <c r="S13" s="257">
        <v>5528.84</v>
      </c>
      <c r="T13" s="257">
        <v>1337.68</v>
      </c>
      <c r="U13" s="257">
        <v>0</v>
      </c>
      <c r="V13" s="257">
        <v>0</v>
      </c>
      <c r="W13" s="257">
        <v>0</v>
      </c>
      <c r="X13" s="91" t="str">
        <f t="shared" si="3"/>
        <v>-</v>
      </c>
    </row>
    <row r="14" spans="1:24" x14ac:dyDescent="0.25">
      <c r="A14" s="84" t="s">
        <v>63</v>
      </c>
      <c r="B14" s="90">
        <v>4533.1099999999997</v>
      </c>
      <c r="C14" s="257">
        <v>0</v>
      </c>
      <c r="D14" s="257">
        <v>0</v>
      </c>
      <c r="E14" s="257">
        <v>1615.74</v>
      </c>
      <c r="F14" s="257">
        <v>10392.549999999999</v>
      </c>
      <c r="G14" s="257">
        <v>4306.99</v>
      </c>
      <c r="H14" s="257">
        <v>1605.59</v>
      </c>
      <c r="I14" s="257">
        <v>27.92</v>
      </c>
      <c r="J14" s="257">
        <v>1.24</v>
      </c>
      <c r="K14" s="257">
        <v>0</v>
      </c>
      <c r="L14" s="257">
        <v>10003.99</v>
      </c>
      <c r="M14" s="257">
        <v>1247.78</v>
      </c>
      <c r="N14" s="90">
        <v>0</v>
      </c>
      <c r="O14" s="257">
        <v>0</v>
      </c>
      <c r="P14" s="257">
        <v>0</v>
      </c>
      <c r="Q14" s="257">
        <v>0</v>
      </c>
      <c r="R14" s="257">
        <v>6518.96</v>
      </c>
      <c r="S14" s="257">
        <v>10036.77</v>
      </c>
      <c r="T14" s="257">
        <v>1456.74</v>
      </c>
      <c r="U14" s="257">
        <v>0</v>
      </c>
      <c r="V14" s="257">
        <v>0</v>
      </c>
      <c r="W14" s="257">
        <v>0</v>
      </c>
      <c r="X14" s="91" t="str">
        <f t="shared" si="3"/>
        <v>-</v>
      </c>
    </row>
    <row r="15" spans="1:24" x14ac:dyDescent="0.25">
      <c r="A15" s="84" t="s">
        <v>64</v>
      </c>
      <c r="B15" s="90">
        <v>235.84</v>
      </c>
      <c r="C15" s="257">
        <v>0</v>
      </c>
      <c r="D15" s="257">
        <v>0</v>
      </c>
      <c r="E15" s="257">
        <v>98.18</v>
      </c>
      <c r="F15" s="257">
        <v>102.32</v>
      </c>
      <c r="G15" s="257">
        <v>9.8000000000000007</v>
      </c>
      <c r="H15" s="257">
        <v>32.92</v>
      </c>
      <c r="I15" s="257">
        <v>0</v>
      </c>
      <c r="J15" s="257">
        <v>0</v>
      </c>
      <c r="K15" s="257">
        <v>0</v>
      </c>
      <c r="L15" s="257">
        <v>554.16999999999996</v>
      </c>
      <c r="M15" s="257">
        <v>43.91</v>
      </c>
      <c r="N15" s="90">
        <v>0</v>
      </c>
      <c r="O15" s="257">
        <v>0</v>
      </c>
      <c r="P15" s="257">
        <v>0</v>
      </c>
      <c r="Q15" s="257">
        <v>0</v>
      </c>
      <c r="R15" s="257">
        <v>65.16</v>
      </c>
      <c r="S15" s="257">
        <v>165.54</v>
      </c>
      <c r="T15" s="257">
        <v>0</v>
      </c>
      <c r="U15" s="257">
        <v>0</v>
      </c>
      <c r="V15" s="257">
        <v>0</v>
      </c>
      <c r="W15" s="257">
        <v>0</v>
      </c>
      <c r="X15" s="91" t="str">
        <f t="shared" si="3"/>
        <v>-</v>
      </c>
    </row>
    <row r="16" spans="1:24" x14ac:dyDescent="0.25">
      <c r="A16" s="84" t="s">
        <v>78</v>
      </c>
      <c r="B16" s="90">
        <v>0</v>
      </c>
      <c r="C16" s="257">
        <v>0</v>
      </c>
      <c r="D16" s="257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0</v>
      </c>
      <c r="J16" s="257">
        <v>0</v>
      </c>
      <c r="K16" s="257">
        <v>0</v>
      </c>
      <c r="L16" s="257">
        <v>0</v>
      </c>
      <c r="M16" s="257">
        <v>0</v>
      </c>
      <c r="N16" s="90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0</v>
      </c>
      <c r="V16" s="257">
        <v>0</v>
      </c>
      <c r="W16" s="257">
        <v>0</v>
      </c>
      <c r="X16" s="91" t="str">
        <f t="shared" si="3"/>
        <v>-</v>
      </c>
    </row>
    <row r="17" spans="1:24" x14ac:dyDescent="0.25">
      <c r="A17" s="84" t="s">
        <v>65</v>
      </c>
      <c r="B17" s="90">
        <v>16</v>
      </c>
      <c r="C17" s="257">
        <v>0</v>
      </c>
      <c r="D17" s="257">
        <v>0</v>
      </c>
      <c r="E17" s="257">
        <v>615.55999999999995</v>
      </c>
      <c r="F17" s="257">
        <v>1984.89</v>
      </c>
      <c r="G17" s="257">
        <v>21.84</v>
      </c>
      <c r="H17" s="257">
        <v>0</v>
      </c>
      <c r="I17" s="257">
        <v>0</v>
      </c>
      <c r="J17" s="257">
        <v>0</v>
      </c>
      <c r="K17" s="257">
        <v>0</v>
      </c>
      <c r="L17" s="257">
        <v>993.02</v>
      </c>
      <c r="M17" s="257">
        <v>674.24</v>
      </c>
      <c r="N17" s="90">
        <v>0</v>
      </c>
      <c r="O17" s="257">
        <v>0</v>
      </c>
      <c r="P17" s="257">
        <v>0</v>
      </c>
      <c r="Q17" s="257">
        <v>0</v>
      </c>
      <c r="R17" s="257">
        <v>563.5</v>
      </c>
      <c r="S17" s="257">
        <v>1175.93</v>
      </c>
      <c r="T17" s="257">
        <v>170.57</v>
      </c>
      <c r="U17" s="257">
        <v>0</v>
      </c>
      <c r="V17" s="257">
        <v>0</v>
      </c>
      <c r="W17" s="257">
        <v>0</v>
      </c>
      <c r="X17" s="91" t="str">
        <f t="shared" si="3"/>
        <v>-</v>
      </c>
    </row>
    <row r="18" spans="1:24" x14ac:dyDescent="0.25">
      <c r="A18" s="84" t="s">
        <v>89</v>
      </c>
      <c r="B18" s="90">
        <v>21.81</v>
      </c>
      <c r="C18" s="257">
        <v>0</v>
      </c>
      <c r="D18" s="257">
        <v>0</v>
      </c>
      <c r="E18" s="257">
        <v>466.56</v>
      </c>
      <c r="F18" s="257">
        <v>883.33</v>
      </c>
      <c r="G18" s="257">
        <v>0</v>
      </c>
      <c r="H18" s="257">
        <v>9.44</v>
      </c>
      <c r="I18" s="257">
        <v>0</v>
      </c>
      <c r="J18" s="257">
        <v>0</v>
      </c>
      <c r="K18" s="257">
        <v>0</v>
      </c>
      <c r="L18" s="257">
        <v>732.47</v>
      </c>
      <c r="M18" s="257">
        <v>294.60000000000002</v>
      </c>
      <c r="N18" s="90">
        <v>0</v>
      </c>
      <c r="O18" s="257">
        <v>0</v>
      </c>
      <c r="P18" s="257">
        <v>0</v>
      </c>
      <c r="Q18" s="257">
        <v>0</v>
      </c>
      <c r="R18" s="257">
        <v>498.61</v>
      </c>
      <c r="S18" s="257">
        <v>2777.95</v>
      </c>
      <c r="T18" s="257">
        <v>875.48</v>
      </c>
      <c r="U18" s="257">
        <v>0</v>
      </c>
      <c r="V18" s="257">
        <v>0</v>
      </c>
      <c r="W18" s="257">
        <v>0</v>
      </c>
      <c r="X18" s="91" t="str">
        <f t="shared" si="3"/>
        <v>-</v>
      </c>
    </row>
    <row r="19" spans="1:24" x14ac:dyDescent="0.25">
      <c r="A19" s="84" t="s">
        <v>79</v>
      </c>
      <c r="B19" s="90">
        <v>18.579999999999998</v>
      </c>
      <c r="C19" s="257">
        <v>0</v>
      </c>
      <c r="D19" s="257">
        <v>0</v>
      </c>
      <c r="E19" s="257">
        <v>197.46</v>
      </c>
      <c r="F19" s="257">
        <v>1217.72</v>
      </c>
      <c r="G19" s="257">
        <v>14.28</v>
      </c>
      <c r="H19" s="257">
        <v>0</v>
      </c>
      <c r="I19" s="257">
        <v>0</v>
      </c>
      <c r="J19" s="257">
        <v>0</v>
      </c>
      <c r="K19" s="257">
        <v>0</v>
      </c>
      <c r="L19" s="257">
        <v>436.74</v>
      </c>
      <c r="M19" s="257">
        <v>365.94</v>
      </c>
      <c r="N19" s="90">
        <v>0</v>
      </c>
      <c r="O19" s="257">
        <v>0</v>
      </c>
      <c r="P19" s="257">
        <v>0</v>
      </c>
      <c r="Q19" s="257">
        <v>0</v>
      </c>
      <c r="R19" s="257">
        <v>693.54</v>
      </c>
      <c r="S19" s="257">
        <v>1464.44</v>
      </c>
      <c r="T19" s="257">
        <v>401.49</v>
      </c>
      <c r="U19" s="257">
        <v>0</v>
      </c>
      <c r="V19" s="257">
        <v>0</v>
      </c>
      <c r="W19" s="257">
        <v>0</v>
      </c>
      <c r="X19" s="91" t="str">
        <f t="shared" si="3"/>
        <v>-</v>
      </c>
    </row>
    <row r="20" spans="1:24" x14ac:dyDescent="0.25">
      <c r="A20" s="84" t="s">
        <v>66</v>
      </c>
      <c r="B20" s="90">
        <v>0</v>
      </c>
      <c r="C20" s="257">
        <v>0</v>
      </c>
      <c r="D20" s="257">
        <v>0</v>
      </c>
      <c r="E20" s="257">
        <v>0</v>
      </c>
      <c r="F20" s="257">
        <v>0</v>
      </c>
      <c r="G20" s="257">
        <v>0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90">
        <v>0</v>
      </c>
      <c r="O20" s="257">
        <v>0</v>
      </c>
      <c r="P20" s="257">
        <v>0</v>
      </c>
      <c r="Q20" s="257">
        <v>0</v>
      </c>
      <c r="R20" s="257">
        <v>0</v>
      </c>
      <c r="S20" s="257">
        <v>0</v>
      </c>
      <c r="T20" s="257">
        <v>0</v>
      </c>
      <c r="U20" s="257">
        <v>0</v>
      </c>
      <c r="V20" s="257">
        <v>0</v>
      </c>
      <c r="W20" s="257">
        <v>0</v>
      </c>
      <c r="X20" s="91" t="str">
        <f t="shared" si="3"/>
        <v>-</v>
      </c>
    </row>
    <row r="21" spans="1:24" x14ac:dyDescent="0.25">
      <c r="A21" s="84" t="s">
        <v>67</v>
      </c>
      <c r="B21" s="101">
        <v>93.3</v>
      </c>
      <c r="C21" s="25">
        <v>0</v>
      </c>
      <c r="D21" s="257">
        <v>0</v>
      </c>
      <c r="E21" s="257">
        <v>389.61</v>
      </c>
      <c r="F21" s="257">
        <v>2946.66</v>
      </c>
      <c r="G21" s="257">
        <v>248.34</v>
      </c>
      <c r="H21" s="257">
        <v>0</v>
      </c>
      <c r="I21" s="257">
        <v>0</v>
      </c>
      <c r="J21" s="257">
        <v>0</v>
      </c>
      <c r="K21" s="257">
        <v>0</v>
      </c>
      <c r="L21" s="257">
        <v>316.70999999999998</v>
      </c>
      <c r="M21" s="257">
        <v>780.18</v>
      </c>
      <c r="N21" s="90">
        <v>0</v>
      </c>
      <c r="O21" s="257">
        <v>0</v>
      </c>
      <c r="P21" s="257">
        <v>0</v>
      </c>
      <c r="Q21" s="257">
        <v>0</v>
      </c>
      <c r="R21" s="257">
        <v>271.26</v>
      </c>
      <c r="S21" s="257">
        <v>1932.99</v>
      </c>
      <c r="T21" s="257">
        <v>589.47</v>
      </c>
      <c r="U21" s="257">
        <v>0</v>
      </c>
      <c r="V21" s="257">
        <v>0</v>
      </c>
      <c r="W21" s="257">
        <v>0</v>
      </c>
      <c r="X21" s="91" t="str">
        <f t="shared" si="3"/>
        <v>-</v>
      </c>
    </row>
    <row r="22" spans="1:24" x14ac:dyDescent="0.25">
      <c r="A22" s="84" t="s">
        <v>68</v>
      </c>
      <c r="B22" s="101">
        <v>413.11</v>
      </c>
      <c r="C22" s="25">
        <v>0</v>
      </c>
      <c r="D22" s="257">
        <v>0</v>
      </c>
      <c r="E22" s="257">
        <v>579.88</v>
      </c>
      <c r="F22" s="257">
        <v>4687.93</v>
      </c>
      <c r="G22" s="257">
        <v>820.36</v>
      </c>
      <c r="H22" s="257">
        <v>2.75</v>
      </c>
      <c r="I22" s="257">
        <v>0.3</v>
      </c>
      <c r="J22" s="257">
        <v>0</v>
      </c>
      <c r="K22" s="257">
        <v>148.13999999999999</v>
      </c>
      <c r="L22" s="257">
        <v>365.97</v>
      </c>
      <c r="M22" s="257">
        <v>450.42</v>
      </c>
      <c r="N22" s="90">
        <v>0</v>
      </c>
      <c r="O22" s="257">
        <v>0</v>
      </c>
      <c r="P22" s="257">
        <v>0</v>
      </c>
      <c r="Q22" s="257">
        <v>0</v>
      </c>
      <c r="R22" s="257">
        <v>1728.49</v>
      </c>
      <c r="S22" s="257">
        <v>4527.59</v>
      </c>
      <c r="T22" s="257">
        <v>666.91</v>
      </c>
      <c r="U22" s="257">
        <v>0</v>
      </c>
      <c r="V22" s="257">
        <v>0</v>
      </c>
      <c r="W22" s="257">
        <v>0</v>
      </c>
      <c r="X22" s="91">
        <f t="shared" si="3"/>
        <v>-100</v>
      </c>
    </row>
    <row r="23" spans="1:24" x14ac:dyDescent="0.25">
      <c r="A23" s="85" t="s">
        <v>81</v>
      </c>
      <c r="B23" s="101">
        <v>31.2</v>
      </c>
      <c r="C23" s="25">
        <v>0</v>
      </c>
      <c r="D23" s="257">
        <v>0</v>
      </c>
      <c r="E23" s="257">
        <v>121.43</v>
      </c>
      <c r="F23" s="257">
        <v>1938.62</v>
      </c>
      <c r="G23" s="257">
        <v>1233.5899999999999</v>
      </c>
      <c r="H23" s="257">
        <v>0</v>
      </c>
      <c r="I23" s="257">
        <v>0</v>
      </c>
      <c r="J23" s="257">
        <v>0</v>
      </c>
      <c r="K23" s="257">
        <v>0</v>
      </c>
      <c r="L23" s="257">
        <v>44.54</v>
      </c>
      <c r="M23" s="257">
        <v>43.84</v>
      </c>
      <c r="N23" s="90">
        <v>0</v>
      </c>
      <c r="O23" s="257">
        <v>0</v>
      </c>
      <c r="P23" s="257">
        <v>0</v>
      </c>
      <c r="Q23" s="257">
        <v>0</v>
      </c>
      <c r="R23" s="257">
        <v>487.93</v>
      </c>
      <c r="S23" s="257">
        <v>644.58000000000004</v>
      </c>
      <c r="T23" s="257">
        <v>63.75</v>
      </c>
      <c r="U23" s="257">
        <v>0</v>
      </c>
      <c r="V23" s="257">
        <v>0</v>
      </c>
      <c r="W23" s="257">
        <v>0</v>
      </c>
      <c r="X23" s="91" t="str">
        <f t="shared" si="3"/>
        <v>-</v>
      </c>
    </row>
    <row r="24" spans="1:24" x14ac:dyDescent="0.25">
      <c r="A24" s="85" t="s">
        <v>69</v>
      </c>
      <c r="B24" s="101">
        <v>134.06</v>
      </c>
      <c r="C24" s="25">
        <v>0</v>
      </c>
      <c r="D24" s="257">
        <v>0</v>
      </c>
      <c r="E24" s="257">
        <v>311.89999999999998</v>
      </c>
      <c r="F24" s="257">
        <v>2809.97</v>
      </c>
      <c r="G24" s="257">
        <v>2721.15</v>
      </c>
      <c r="H24" s="257">
        <v>0</v>
      </c>
      <c r="I24" s="257">
        <v>0</v>
      </c>
      <c r="J24" s="257">
        <v>0</v>
      </c>
      <c r="K24" s="257">
        <v>7.2</v>
      </c>
      <c r="L24" s="257">
        <v>77.33</v>
      </c>
      <c r="M24" s="257">
        <v>14</v>
      </c>
      <c r="N24" s="90">
        <v>0</v>
      </c>
      <c r="O24" s="257">
        <v>0</v>
      </c>
      <c r="P24" s="257">
        <v>0</v>
      </c>
      <c r="Q24" s="257">
        <v>0</v>
      </c>
      <c r="R24" s="257">
        <v>150.68</v>
      </c>
      <c r="S24" s="257">
        <v>310.14</v>
      </c>
      <c r="T24" s="257">
        <v>2.31</v>
      </c>
      <c r="U24" s="257">
        <v>0</v>
      </c>
      <c r="V24" s="257">
        <v>0</v>
      </c>
      <c r="W24" s="257">
        <v>0</v>
      </c>
      <c r="X24" s="91">
        <f t="shared" si="3"/>
        <v>-100</v>
      </c>
    </row>
    <row r="25" spans="1:24" x14ac:dyDescent="0.25">
      <c r="A25" s="85" t="s">
        <v>82</v>
      </c>
      <c r="B25" s="90">
        <v>458.95</v>
      </c>
      <c r="C25" s="257">
        <v>43.26</v>
      </c>
      <c r="D25" s="257">
        <v>0</v>
      </c>
      <c r="E25" s="257">
        <v>0</v>
      </c>
      <c r="F25" s="257">
        <v>0</v>
      </c>
      <c r="G25" s="257">
        <v>52.43</v>
      </c>
      <c r="H25" s="257">
        <v>0</v>
      </c>
      <c r="I25" s="257">
        <v>8.6199999999999992</v>
      </c>
      <c r="J25" s="257">
        <v>0</v>
      </c>
      <c r="K25" s="257">
        <v>0</v>
      </c>
      <c r="L25" s="257">
        <v>0</v>
      </c>
      <c r="M25" s="257">
        <v>0</v>
      </c>
      <c r="N25" s="90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91" t="str">
        <f t="shared" si="3"/>
        <v>-</v>
      </c>
    </row>
    <row r="26" spans="1:24" x14ac:dyDescent="0.25">
      <c r="A26" s="84" t="s">
        <v>91</v>
      </c>
      <c r="B26" s="90">
        <v>255.45</v>
      </c>
      <c r="C26" s="257">
        <v>26.49</v>
      </c>
      <c r="D26" s="257">
        <v>0</v>
      </c>
      <c r="E26" s="257">
        <v>0</v>
      </c>
      <c r="F26" s="257">
        <v>0</v>
      </c>
      <c r="G26" s="257">
        <v>34.6</v>
      </c>
      <c r="H26" s="257">
        <v>0</v>
      </c>
      <c r="I26" s="257">
        <v>0.1</v>
      </c>
      <c r="J26" s="257">
        <v>0</v>
      </c>
      <c r="K26" s="257">
        <v>0</v>
      </c>
      <c r="L26" s="257">
        <v>0</v>
      </c>
      <c r="M26" s="257">
        <v>0</v>
      </c>
      <c r="N26" s="90">
        <v>0</v>
      </c>
      <c r="O26" s="257">
        <v>0</v>
      </c>
      <c r="P26" s="257">
        <v>0</v>
      </c>
      <c r="Q26" s="257">
        <v>0</v>
      </c>
      <c r="R26" s="257">
        <v>0</v>
      </c>
      <c r="S26" s="257">
        <v>0</v>
      </c>
      <c r="T26" s="257">
        <v>0</v>
      </c>
      <c r="U26" s="257">
        <v>0</v>
      </c>
      <c r="V26" s="257">
        <v>0</v>
      </c>
      <c r="W26" s="257">
        <v>0</v>
      </c>
      <c r="X26" s="91" t="str">
        <f t="shared" si="3"/>
        <v>-</v>
      </c>
    </row>
    <row r="27" spans="1:24" x14ac:dyDescent="0.25">
      <c r="A27" s="84" t="s">
        <v>83</v>
      </c>
      <c r="B27" s="90">
        <v>263.37</v>
      </c>
      <c r="C27" s="257">
        <v>71.83</v>
      </c>
      <c r="D27" s="257">
        <v>0</v>
      </c>
      <c r="E27" s="257">
        <v>0</v>
      </c>
      <c r="F27" s="257">
        <v>0</v>
      </c>
      <c r="G27" s="257">
        <v>93.86</v>
      </c>
      <c r="H27" s="257">
        <v>0</v>
      </c>
      <c r="I27" s="257">
        <v>0</v>
      </c>
      <c r="J27" s="257">
        <v>0</v>
      </c>
      <c r="K27" s="257">
        <v>13.6</v>
      </c>
      <c r="L27" s="257">
        <v>0</v>
      </c>
      <c r="M27" s="257">
        <v>0</v>
      </c>
      <c r="N27" s="90">
        <v>0</v>
      </c>
      <c r="O27" s="257">
        <v>0</v>
      </c>
      <c r="P27" s="257">
        <v>0</v>
      </c>
      <c r="Q27" s="257">
        <v>0</v>
      </c>
      <c r="R27" s="257">
        <v>0</v>
      </c>
      <c r="S27" s="257">
        <v>0</v>
      </c>
      <c r="T27" s="257">
        <v>0</v>
      </c>
      <c r="U27" s="257">
        <v>0</v>
      </c>
      <c r="V27" s="257">
        <v>0</v>
      </c>
      <c r="W27" s="257">
        <v>0</v>
      </c>
      <c r="X27" s="91">
        <f t="shared" si="3"/>
        <v>-100</v>
      </c>
    </row>
    <row r="28" spans="1:24" x14ac:dyDescent="0.25">
      <c r="A28" s="84" t="s">
        <v>92</v>
      </c>
      <c r="B28" s="90">
        <v>209.3</v>
      </c>
      <c r="C28" s="257">
        <v>52.3</v>
      </c>
      <c r="D28" s="257">
        <v>0</v>
      </c>
      <c r="E28" s="257">
        <v>0</v>
      </c>
      <c r="F28" s="257">
        <v>0</v>
      </c>
      <c r="G28" s="257">
        <v>122</v>
      </c>
      <c r="H28" s="257">
        <v>0</v>
      </c>
      <c r="I28" s="257">
        <v>0</v>
      </c>
      <c r="J28" s="257">
        <v>0</v>
      </c>
      <c r="K28" s="257">
        <v>0</v>
      </c>
      <c r="L28" s="257">
        <v>0</v>
      </c>
      <c r="M28" s="257">
        <v>0</v>
      </c>
      <c r="N28" s="90">
        <v>0</v>
      </c>
      <c r="O28" s="257">
        <v>0</v>
      </c>
      <c r="P28" s="257">
        <v>0</v>
      </c>
      <c r="Q28" s="257">
        <v>0</v>
      </c>
      <c r="R28" s="257">
        <v>0</v>
      </c>
      <c r="S28" s="257">
        <v>0</v>
      </c>
      <c r="T28" s="257">
        <v>0</v>
      </c>
      <c r="U28" s="257">
        <v>0</v>
      </c>
      <c r="V28" s="257">
        <v>0</v>
      </c>
      <c r="W28" s="257">
        <v>0</v>
      </c>
      <c r="X28" s="91" t="str">
        <f t="shared" si="3"/>
        <v>-</v>
      </c>
    </row>
    <row r="29" spans="1:24" x14ac:dyDescent="0.25">
      <c r="A29" s="84" t="s">
        <v>225</v>
      </c>
      <c r="B29" s="90">
        <v>173.35</v>
      </c>
      <c r="C29" s="257">
        <v>73.78</v>
      </c>
      <c r="D29" s="257">
        <v>0</v>
      </c>
      <c r="E29" s="257">
        <v>0</v>
      </c>
      <c r="F29" s="257">
        <v>0</v>
      </c>
      <c r="G29" s="257">
        <v>255.83</v>
      </c>
      <c r="H29" s="257">
        <v>0</v>
      </c>
      <c r="I29" s="257">
        <v>6.04</v>
      </c>
      <c r="J29" s="257">
        <v>0</v>
      </c>
      <c r="K29" s="257">
        <v>0</v>
      </c>
      <c r="L29" s="257">
        <v>0</v>
      </c>
      <c r="M29" s="257">
        <v>0</v>
      </c>
      <c r="N29" s="90">
        <v>0</v>
      </c>
      <c r="O29" s="257">
        <v>0</v>
      </c>
      <c r="P29" s="257">
        <v>0</v>
      </c>
      <c r="Q29" s="257">
        <v>0</v>
      </c>
      <c r="R29" s="257">
        <v>0</v>
      </c>
      <c r="S29" s="257">
        <v>0</v>
      </c>
      <c r="T29" s="257">
        <v>0</v>
      </c>
      <c r="U29" s="257">
        <v>0</v>
      </c>
      <c r="V29" s="257">
        <v>0</v>
      </c>
      <c r="W29" s="257">
        <v>0</v>
      </c>
      <c r="X29" s="91" t="str">
        <f t="shared" si="3"/>
        <v>-</v>
      </c>
    </row>
    <row r="30" spans="1:24" x14ac:dyDescent="0.25">
      <c r="A30" s="86" t="s">
        <v>70</v>
      </c>
      <c r="B30" s="93">
        <v>0</v>
      </c>
      <c r="C30" s="94">
        <v>0</v>
      </c>
      <c r="D30" s="94">
        <v>0</v>
      </c>
      <c r="E30" s="94">
        <v>0</v>
      </c>
      <c r="F30" s="94">
        <v>0</v>
      </c>
      <c r="G30" s="94">
        <v>176.99</v>
      </c>
      <c r="H30" s="94">
        <v>0</v>
      </c>
      <c r="I30" s="94">
        <v>0</v>
      </c>
      <c r="J30" s="94">
        <v>0</v>
      </c>
      <c r="K30" s="94">
        <v>0</v>
      </c>
      <c r="L30" s="94">
        <v>0</v>
      </c>
      <c r="M30" s="94">
        <v>0</v>
      </c>
      <c r="N30" s="280">
        <v>0</v>
      </c>
      <c r="O30" s="394">
        <v>0</v>
      </c>
      <c r="P30" s="394">
        <v>0</v>
      </c>
      <c r="Q30" s="394">
        <v>0</v>
      </c>
      <c r="R30" s="394">
        <v>0</v>
      </c>
      <c r="S30" s="394">
        <v>0</v>
      </c>
      <c r="T30" s="394">
        <v>0</v>
      </c>
      <c r="U30" s="394">
        <v>0</v>
      </c>
      <c r="V30" s="394">
        <v>0</v>
      </c>
      <c r="W30" s="394">
        <v>0</v>
      </c>
      <c r="X30" s="95" t="str">
        <f t="shared" si="3"/>
        <v>-</v>
      </c>
    </row>
    <row r="31" spans="1:24" x14ac:dyDescent="0.25">
      <c r="A31" s="1" t="s">
        <v>23</v>
      </c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</row>
    <row r="32" spans="1:24" x14ac:dyDescent="0.25">
      <c r="A32" s="1" t="s">
        <v>24</v>
      </c>
      <c r="B32" s="3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3"/>
    </row>
    <row r="33" spans="1:24" x14ac:dyDescent="0.25">
      <c r="A33" s="2" t="s">
        <v>206</v>
      </c>
      <c r="B33" s="255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4"/>
    </row>
    <row r="37" spans="1:24" x14ac:dyDescent="0.25">
      <c r="S37"/>
      <c r="T37"/>
      <c r="U37"/>
    </row>
    <row r="38" spans="1:24" x14ac:dyDescent="0.25">
      <c r="S38"/>
      <c r="T38"/>
      <c r="U38"/>
    </row>
    <row r="39" spans="1:24" x14ac:dyDescent="0.25">
      <c r="S39"/>
      <c r="T39"/>
      <c r="U39"/>
    </row>
    <row r="40" spans="1:24" x14ac:dyDescent="0.25">
      <c r="S40"/>
      <c r="T40"/>
      <c r="U40"/>
    </row>
    <row r="41" spans="1:24" x14ac:dyDescent="0.25">
      <c r="S41"/>
      <c r="T41"/>
      <c r="U41"/>
    </row>
    <row r="42" spans="1:24" x14ac:dyDescent="0.25">
      <c r="S42"/>
      <c r="T42"/>
      <c r="U42"/>
    </row>
    <row r="43" spans="1:24" x14ac:dyDescent="0.25">
      <c r="S43"/>
      <c r="T43"/>
      <c r="U43"/>
    </row>
    <row r="44" spans="1:24" x14ac:dyDescent="0.25">
      <c r="S44"/>
      <c r="T44"/>
      <c r="U44"/>
    </row>
    <row r="45" spans="1:24" x14ac:dyDescent="0.25">
      <c r="S45"/>
      <c r="T45"/>
      <c r="U45"/>
    </row>
    <row r="46" spans="1:24" x14ac:dyDescent="0.25">
      <c r="S46"/>
      <c r="T46"/>
      <c r="U46"/>
    </row>
    <row r="47" spans="1:24" x14ac:dyDescent="0.25">
      <c r="S47"/>
      <c r="T47"/>
      <c r="U47"/>
    </row>
    <row r="48" spans="1:24" x14ac:dyDescent="0.25">
      <c r="S48"/>
      <c r="T48"/>
      <c r="U48"/>
    </row>
    <row r="49" spans="19:21" x14ac:dyDescent="0.25">
      <c r="S49"/>
      <c r="T49"/>
      <c r="U49"/>
    </row>
    <row r="50" spans="19:21" x14ac:dyDescent="0.25">
      <c r="S50"/>
      <c r="T50"/>
      <c r="U50"/>
    </row>
    <row r="51" spans="19:21" x14ac:dyDescent="0.25">
      <c r="S51"/>
      <c r="T51"/>
      <c r="U51"/>
    </row>
    <row r="52" spans="19:21" x14ac:dyDescent="0.25">
      <c r="S52"/>
      <c r="T52"/>
      <c r="U52"/>
    </row>
    <row r="53" spans="19:21" x14ac:dyDescent="0.25">
      <c r="S53"/>
      <c r="T53"/>
      <c r="U53"/>
    </row>
    <row r="54" spans="19:21" x14ac:dyDescent="0.25">
      <c r="S54"/>
      <c r="T54"/>
      <c r="U54"/>
    </row>
    <row r="55" spans="19:21" x14ac:dyDescent="0.25">
      <c r="S55"/>
      <c r="T55"/>
      <c r="U55"/>
    </row>
    <row r="56" spans="19:21" x14ac:dyDescent="0.25">
      <c r="S56"/>
      <c r="T56"/>
      <c r="U56"/>
    </row>
    <row r="57" spans="19:21" x14ac:dyDescent="0.25">
      <c r="S57"/>
      <c r="T57"/>
      <c r="U57"/>
    </row>
    <row r="58" spans="19:21" x14ac:dyDescent="0.25">
      <c r="S58"/>
      <c r="T58"/>
      <c r="U58"/>
    </row>
    <row r="59" spans="19:21" x14ac:dyDescent="0.25">
      <c r="S59"/>
      <c r="T59"/>
      <c r="U59"/>
    </row>
    <row r="60" spans="19:21" x14ac:dyDescent="0.25">
      <c r="S60"/>
      <c r="T60"/>
      <c r="U60"/>
    </row>
    <row r="61" spans="19:21" x14ac:dyDescent="0.25">
      <c r="S61"/>
      <c r="T61"/>
      <c r="U61"/>
    </row>
  </sheetData>
  <sortState ref="S38:T59">
    <sortCondition ref="T37"/>
  </sortState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showGridLines="0" zoomScale="85" zoomScaleNormal="85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X8" sqref="X8"/>
    </sheetView>
  </sheetViews>
  <sheetFormatPr baseColWidth="10" defaultRowHeight="15" x14ac:dyDescent="0.25"/>
  <cols>
    <col min="1" max="1" width="13.7109375" customWidth="1"/>
    <col min="2" max="14" width="10.42578125" style="258" customWidth="1"/>
    <col min="15" max="15" width="11.28515625" style="258" bestFit="1" customWidth="1"/>
    <col min="16" max="19" width="10.42578125" style="258" customWidth="1"/>
    <col min="20" max="20" width="10.42578125" style="407" customWidth="1"/>
    <col min="21" max="23" width="10.42578125" style="412" customWidth="1"/>
    <col min="24" max="24" width="9.28515625" customWidth="1"/>
    <col min="25" max="25" width="12.140625" bestFit="1" customWidth="1"/>
  </cols>
  <sheetData>
    <row r="1" spans="1:28" x14ac:dyDescent="0.25">
      <c r="A1" s="26" t="s">
        <v>198</v>
      </c>
    </row>
    <row r="2" spans="1:28" x14ac:dyDescent="0.25">
      <c r="A2" s="26"/>
    </row>
    <row r="3" spans="1:28" ht="15" customHeight="1" x14ac:dyDescent="0.25">
      <c r="A3" s="11" t="s">
        <v>114</v>
      </c>
    </row>
    <row r="4" spans="1:28" x14ac:dyDescent="0.25">
      <c r="A4" s="43" t="s">
        <v>251</v>
      </c>
    </row>
    <row r="5" spans="1:28" x14ac:dyDescent="0.25">
      <c r="A5" s="43" t="s">
        <v>211</v>
      </c>
    </row>
    <row r="6" spans="1:28" x14ac:dyDescent="0.25">
      <c r="A6" s="494" t="s">
        <v>26</v>
      </c>
      <c r="B6" s="475">
        <v>2019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8" ht="27.75" customHeight="1" x14ac:dyDescent="0.25">
      <c r="A7" s="495"/>
      <c r="B7" s="333" t="s">
        <v>1</v>
      </c>
      <c r="C7" s="333" t="s">
        <v>2</v>
      </c>
      <c r="D7" s="333" t="s">
        <v>3</v>
      </c>
      <c r="E7" s="333" t="s">
        <v>4</v>
      </c>
      <c r="F7" s="352" t="s">
        <v>5</v>
      </c>
      <c r="G7" s="353" t="s">
        <v>6</v>
      </c>
      <c r="H7" s="354" t="s">
        <v>7</v>
      </c>
      <c r="I7" s="356" t="s">
        <v>8</v>
      </c>
      <c r="J7" s="362" t="s">
        <v>9</v>
      </c>
      <c r="K7" s="369" t="s">
        <v>10</v>
      </c>
      <c r="L7" s="380" t="s">
        <v>11</v>
      </c>
      <c r="M7" s="388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274</v>
      </c>
    </row>
    <row r="8" spans="1:28" x14ac:dyDescent="0.25">
      <c r="A8" s="12" t="s">
        <v>13</v>
      </c>
      <c r="B8" s="98">
        <f t="shared" ref="B8:R8" si="0">+SUM(B9:B20)</f>
        <v>7169.15</v>
      </c>
      <c r="C8" s="99">
        <f t="shared" si="0"/>
        <v>9480.7800000000007</v>
      </c>
      <c r="D8" s="99">
        <f t="shared" si="0"/>
        <v>8856.42</v>
      </c>
      <c r="E8" s="99">
        <f t="shared" si="0"/>
        <v>6576.06</v>
      </c>
      <c r="F8" s="99">
        <f t="shared" si="0"/>
        <v>6364.9800000000005</v>
      </c>
      <c r="G8" s="99">
        <f t="shared" si="0"/>
        <v>7322.2599999999993</v>
      </c>
      <c r="H8" s="99">
        <f t="shared" si="0"/>
        <v>6697.41</v>
      </c>
      <c r="I8" s="99">
        <f t="shared" si="0"/>
        <v>7182.11</v>
      </c>
      <c r="J8" s="99">
        <f t="shared" si="0"/>
        <v>4688.9099999999989</v>
      </c>
      <c r="K8" s="99">
        <f t="shared" si="0"/>
        <v>7523.6100000000006</v>
      </c>
      <c r="L8" s="99">
        <f t="shared" si="0"/>
        <v>7968.6499999999987</v>
      </c>
      <c r="M8" s="99">
        <f t="shared" si="0"/>
        <v>5972.7200000000012</v>
      </c>
      <c r="N8" s="98">
        <f t="shared" si="0"/>
        <v>7248</v>
      </c>
      <c r="O8" s="99">
        <f t="shared" si="0"/>
        <v>12246.67</v>
      </c>
      <c r="P8" s="99">
        <f t="shared" si="0"/>
        <v>7710.04</v>
      </c>
      <c r="Q8" s="99">
        <f t="shared" si="0"/>
        <v>5033.76</v>
      </c>
      <c r="R8" s="99">
        <f t="shared" si="0"/>
        <v>4584.6900000000005</v>
      </c>
      <c r="S8" s="99">
        <v>7122.1299999999992</v>
      </c>
      <c r="T8" s="99">
        <v>8614.8799999999992</v>
      </c>
      <c r="U8" s="99">
        <v>7887.7600000000011</v>
      </c>
      <c r="V8" s="99">
        <v>9496.44</v>
      </c>
      <c r="W8" s="99">
        <v>11672.580000000002</v>
      </c>
      <c r="X8" s="100">
        <f t="shared" ref="X8:X20" si="1">+IFERROR((W8/K8-1)*100,"-")</f>
        <v>55.146000390769871</v>
      </c>
    </row>
    <row r="9" spans="1:28" x14ac:dyDescent="0.25">
      <c r="A9" s="13" t="s">
        <v>60</v>
      </c>
      <c r="B9" s="101">
        <v>1471.8</v>
      </c>
      <c r="C9" s="25">
        <v>1323.99</v>
      </c>
      <c r="D9" s="25">
        <v>1620.73</v>
      </c>
      <c r="E9" s="25">
        <v>1487.14</v>
      </c>
      <c r="F9" s="25">
        <v>1737.71</v>
      </c>
      <c r="G9" s="25">
        <v>1469.8</v>
      </c>
      <c r="H9" s="25">
        <v>1646.79</v>
      </c>
      <c r="I9" s="25">
        <v>1918.2</v>
      </c>
      <c r="J9" s="25">
        <v>1871</v>
      </c>
      <c r="K9" s="25">
        <v>2138.17</v>
      </c>
      <c r="L9" s="25">
        <v>1570.97</v>
      </c>
      <c r="M9" s="25">
        <v>943.08</v>
      </c>
      <c r="N9" s="101">
        <v>1646.5</v>
      </c>
      <c r="O9" s="25">
        <v>1840.02</v>
      </c>
      <c r="P9" s="25">
        <v>1718.71</v>
      </c>
      <c r="Q9" s="25">
        <v>2130.96</v>
      </c>
      <c r="R9" s="25">
        <v>764.36</v>
      </c>
      <c r="S9" s="25">
        <v>2006.17</v>
      </c>
      <c r="T9" s="25">
        <v>2114.79</v>
      </c>
      <c r="U9" s="25">
        <v>1876.56</v>
      </c>
      <c r="V9" s="25">
        <v>1922.69</v>
      </c>
      <c r="W9" s="25">
        <v>1887.1</v>
      </c>
      <c r="X9" s="92">
        <f t="shared" si="1"/>
        <v>-11.742284289836647</v>
      </c>
    </row>
    <row r="10" spans="1:28" s="258" customFormat="1" x14ac:dyDescent="0.25">
      <c r="A10" s="13" t="s">
        <v>238</v>
      </c>
      <c r="B10" s="101">
        <v>195.5</v>
      </c>
      <c r="C10" s="25">
        <v>146.08000000000001</v>
      </c>
      <c r="D10" s="25">
        <v>150.29</v>
      </c>
      <c r="E10" s="25">
        <v>68.5</v>
      </c>
      <c r="F10" s="25">
        <v>148.88999999999999</v>
      </c>
      <c r="G10" s="25">
        <v>104.2</v>
      </c>
      <c r="H10" s="25">
        <v>140.80000000000001</v>
      </c>
      <c r="I10" s="25">
        <v>154.16</v>
      </c>
      <c r="J10" s="25">
        <v>89.72</v>
      </c>
      <c r="K10" s="25">
        <v>48.61</v>
      </c>
      <c r="L10" s="25">
        <v>39.51</v>
      </c>
      <c r="M10" s="25">
        <v>16.27</v>
      </c>
      <c r="N10" s="101">
        <v>0</v>
      </c>
      <c r="O10" s="25">
        <v>0</v>
      </c>
      <c r="P10" s="25">
        <v>0</v>
      </c>
      <c r="Q10" s="25">
        <v>23.28</v>
      </c>
      <c r="R10" s="25">
        <v>15.5</v>
      </c>
      <c r="S10" s="25">
        <v>5.97</v>
      </c>
      <c r="T10" s="25">
        <v>83.82</v>
      </c>
      <c r="U10" s="25">
        <v>9.34</v>
      </c>
      <c r="V10" s="25">
        <v>36.71</v>
      </c>
      <c r="W10" s="25">
        <v>85.64</v>
      </c>
      <c r="X10" s="92">
        <f t="shared" si="1"/>
        <v>76.177741205513286</v>
      </c>
      <c r="Y10"/>
      <c r="AA10"/>
      <c r="AB10"/>
    </row>
    <row r="11" spans="1:28" s="258" customFormat="1" x14ac:dyDescent="0.25">
      <c r="A11" s="13" t="s">
        <v>262</v>
      </c>
      <c r="B11" s="101">
        <v>1011.11</v>
      </c>
      <c r="C11" s="25">
        <v>1182.5</v>
      </c>
      <c r="D11" s="25">
        <v>591.45000000000005</v>
      </c>
      <c r="E11" s="25">
        <v>911.09</v>
      </c>
      <c r="F11" s="25">
        <v>942.78</v>
      </c>
      <c r="G11" s="25">
        <v>977.43</v>
      </c>
      <c r="H11" s="25">
        <v>689.44</v>
      </c>
      <c r="I11" s="25">
        <v>696.18</v>
      </c>
      <c r="J11" s="25">
        <v>298.20999999999998</v>
      </c>
      <c r="K11" s="25">
        <v>962.35</v>
      </c>
      <c r="L11" s="25">
        <v>719.92</v>
      </c>
      <c r="M11" s="25">
        <v>396.61</v>
      </c>
      <c r="N11" s="101">
        <v>578.64</v>
      </c>
      <c r="O11" s="25">
        <v>1374.31</v>
      </c>
      <c r="P11" s="25">
        <v>623.38</v>
      </c>
      <c r="Q11" s="25">
        <v>106.63</v>
      </c>
      <c r="R11" s="25">
        <v>487.77</v>
      </c>
      <c r="S11" s="25">
        <v>522.04999999999995</v>
      </c>
      <c r="T11" s="25">
        <v>579.08000000000004</v>
      </c>
      <c r="U11" s="25">
        <v>573.72</v>
      </c>
      <c r="V11" s="25">
        <v>878.46</v>
      </c>
      <c r="W11" s="25">
        <v>1160.3900000000001</v>
      </c>
      <c r="X11" s="92">
        <f t="shared" si="1"/>
        <v>20.578791499974038</v>
      </c>
      <c r="Y11"/>
      <c r="AA11"/>
      <c r="AB11"/>
    </row>
    <row r="12" spans="1:28" x14ac:dyDescent="0.25">
      <c r="A12" s="13" t="s">
        <v>62</v>
      </c>
      <c r="B12" s="101">
        <v>910.68</v>
      </c>
      <c r="C12" s="25">
        <v>1302.19</v>
      </c>
      <c r="D12" s="25">
        <v>1180.01</v>
      </c>
      <c r="E12" s="25">
        <v>773.23</v>
      </c>
      <c r="F12" s="25">
        <v>582.99</v>
      </c>
      <c r="G12" s="25">
        <v>730.19</v>
      </c>
      <c r="H12" s="25">
        <v>588.96</v>
      </c>
      <c r="I12" s="25">
        <v>518.64</v>
      </c>
      <c r="J12" s="25">
        <v>764.99</v>
      </c>
      <c r="K12" s="25">
        <v>772.18</v>
      </c>
      <c r="L12" s="25">
        <v>638.04999999999995</v>
      </c>
      <c r="M12" s="25">
        <v>588.48</v>
      </c>
      <c r="N12" s="101">
        <v>1026.3900000000001</v>
      </c>
      <c r="O12" s="25">
        <v>981.71</v>
      </c>
      <c r="P12" s="25">
        <v>1285.58</v>
      </c>
      <c r="Q12" s="25">
        <v>447.01</v>
      </c>
      <c r="R12" s="25">
        <v>517.77</v>
      </c>
      <c r="S12" s="25">
        <v>962.26</v>
      </c>
      <c r="T12" s="25">
        <v>872.79</v>
      </c>
      <c r="U12" s="25">
        <v>1003.06</v>
      </c>
      <c r="V12" s="25">
        <v>909.44</v>
      </c>
      <c r="W12" s="25">
        <v>1007.25</v>
      </c>
      <c r="X12" s="92">
        <f t="shared" si="1"/>
        <v>30.442383900126924</v>
      </c>
    </row>
    <row r="13" spans="1:28" x14ac:dyDescent="0.25">
      <c r="A13" s="13" t="s">
        <v>63</v>
      </c>
      <c r="B13" s="101">
        <v>3289.01</v>
      </c>
      <c r="C13" s="25">
        <v>4753.84</v>
      </c>
      <c r="D13" s="25">
        <v>4578.38</v>
      </c>
      <c r="E13" s="25">
        <v>2902.61</v>
      </c>
      <c r="F13" s="25">
        <v>2357.2600000000002</v>
      </c>
      <c r="G13" s="25">
        <v>3493.23</v>
      </c>
      <c r="H13" s="25">
        <v>3317.82</v>
      </c>
      <c r="I13" s="25">
        <v>3547.23</v>
      </c>
      <c r="J13" s="25">
        <v>1412.06</v>
      </c>
      <c r="K13" s="25">
        <v>2952.62</v>
      </c>
      <c r="L13" s="25">
        <v>4367.2</v>
      </c>
      <c r="M13" s="25">
        <v>2936.21</v>
      </c>
      <c r="N13" s="101">
        <v>3170.98</v>
      </c>
      <c r="O13" s="25">
        <v>7411.36</v>
      </c>
      <c r="P13" s="25">
        <v>3357.32</v>
      </c>
      <c r="Q13" s="25">
        <v>1774.47</v>
      </c>
      <c r="R13" s="25">
        <v>2196.56</v>
      </c>
      <c r="S13" s="25">
        <v>3144.69</v>
      </c>
      <c r="T13" s="25">
        <v>4228.18</v>
      </c>
      <c r="U13" s="25">
        <v>3718.74</v>
      </c>
      <c r="V13" s="25">
        <v>4767.76</v>
      </c>
      <c r="W13" s="25">
        <v>6219.02</v>
      </c>
      <c r="X13" s="92">
        <f t="shared" si="1"/>
        <v>110.62717179996073</v>
      </c>
    </row>
    <row r="14" spans="1:28" x14ac:dyDescent="0.25">
      <c r="A14" s="13" t="s">
        <v>64</v>
      </c>
      <c r="B14" s="101">
        <v>0</v>
      </c>
      <c r="C14" s="25">
        <v>0</v>
      </c>
      <c r="D14" s="25">
        <v>0</v>
      </c>
      <c r="E14" s="25">
        <v>0</v>
      </c>
      <c r="F14" s="25">
        <v>0</v>
      </c>
      <c r="G14" s="25">
        <v>94.48</v>
      </c>
      <c r="H14" s="25">
        <v>0</v>
      </c>
      <c r="I14" s="25">
        <v>0</v>
      </c>
      <c r="J14" s="25">
        <v>0</v>
      </c>
      <c r="K14" s="25">
        <v>17.32</v>
      </c>
      <c r="L14" s="25">
        <v>0</v>
      </c>
      <c r="M14" s="25">
        <v>25.34</v>
      </c>
      <c r="N14" s="101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23.52</v>
      </c>
      <c r="U14" s="25">
        <v>0</v>
      </c>
      <c r="V14" s="25">
        <v>71.58</v>
      </c>
      <c r="W14" s="25">
        <v>96.35</v>
      </c>
      <c r="X14" s="92">
        <f t="shared" si="1"/>
        <v>456.29330254041565</v>
      </c>
    </row>
    <row r="15" spans="1:28" x14ac:dyDescent="0.25">
      <c r="A15" s="13" t="s">
        <v>65</v>
      </c>
      <c r="B15" s="101">
        <v>34.32</v>
      </c>
      <c r="C15" s="25">
        <v>122.59</v>
      </c>
      <c r="D15" s="25">
        <v>62.55</v>
      </c>
      <c r="E15" s="25">
        <v>40.26</v>
      </c>
      <c r="F15" s="25">
        <v>27.44</v>
      </c>
      <c r="G15" s="25">
        <v>45.98</v>
      </c>
      <c r="H15" s="25">
        <v>56.85</v>
      </c>
      <c r="I15" s="25">
        <v>59.71</v>
      </c>
      <c r="J15" s="25">
        <v>20.91</v>
      </c>
      <c r="K15" s="25">
        <v>43.31</v>
      </c>
      <c r="L15" s="25">
        <v>108.28</v>
      </c>
      <c r="M15" s="25">
        <v>75.31</v>
      </c>
      <c r="N15" s="101">
        <v>60.83</v>
      </c>
      <c r="O15" s="25">
        <v>39.19</v>
      </c>
      <c r="P15" s="25">
        <v>0</v>
      </c>
      <c r="Q15" s="25">
        <v>66.45</v>
      </c>
      <c r="R15" s="25">
        <v>4.3099999999999996</v>
      </c>
      <c r="S15" s="25">
        <v>25.33</v>
      </c>
      <c r="T15" s="25">
        <v>0</v>
      </c>
      <c r="U15" s="25">
        <v>40.840000000000003</v>
      </c>
      <c r="V15" s="25">
        <v>29.19</v>
      </c>
      <c r="W15" s="25">
        <v>59.54</v>
      </c>
      <c r="X15" s="92">
        <f t="shared" si="1"/>
        <v>37.474024474717147</v>
      </c>
    </row>
    <row r="16" spans="1:28" x14ac:dyDescent="0.25">
      <c r="A16" s="13" t="s">
        <v>66</v>
      </c>
      <c r="B16" s="101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101">
        <v>56.08</v>
      </c>
      <c r="O16" s="25">
        <v>61.15</v>
      </c>
      <c r="P16" s="25">
        <v>86.1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25">
        <v>49.33</v>
      </c>
      <c r="W16" s="25">
        <v>0</v>
      </c>
      <c r="X16" s="92" t="str">
        <f t="shared" si="1"/>
        <v>-</v>
      </c>
    </row>
    <row r="17" spans="1:24" x14ac:dyDescent="0.25">
      <c r="A17" s="13" t="s">
        <v>67</v>
      </c>
      <c r="B17" s="101">
        <v>40.729999999999997</v>
      </c>
      <c r="C17" s="25">
        <v>160.74</v>
      </c>
      <c r="D17" s="25">
        <v>108.34</v>
      </c>
      <c r="E17" s="25">
        <v>21.78</v>
      </c>
      <c r="F17" s="25">
        <v>25.68</v>
      </c>
      <c r="G17" s="25">
        <v>0</v>
      </c>
      <c r="H17" s="25">
        <v>0</v>
      </c>
      <c r="I17" s="25">
        <v>0</v>
      </c>
      <c r="J17" s="25">
        <v>0</v>
      </c>
      <c r="K17" s="25">
        <v>39.229999999999997</v>
      </c>
      <c r="L17" s="25">
        <v>9.73</v>
      </c>
      <c r="M17" s="25">
        <v>16.3</v>
      </c>
      <c r="N17" s="101">
        <v>52.33</v>
      </c>
      <c r="O17" s="25">
        <v>192.18</v>
      </c>
      <c r="P17" s="25">
        <v>39.89</v>
      </c>
      <c r="Q17" s="25">
        <v>0</v>
      </c>
      <c r="R17" s="25">
        <v>0</v>
      </c>
      <c r="S17" s="25">
        <v>0</v>
      </c>
      <c r="T17" s="25">
        <v>2.54</v>
      </c>
      <c r="U17" s="25">
        <v>12.27</v>
      </c>
      <c r="V17" s="25">
        <v>5.05</v>
      </c>
      <c r="W17" s="25">
        <v>0.8</v>
      </c>
      <c r="X17" s="92">
        <f t="shared" si="1"/>
        <v>-97.96074432832016</v>
      </c>
    </row>
    <row r="18" spans="1:24" x14ac:dyDescent="0.25">
      <c r="A18" s="13" t="s">
        <v>68</v>
      </c>
      <c r="B18" s="101">
        <v>108.57</v>
      </c>
      <c r="C18" s="25">
        <v>436.33</v>
      </c>
      <c r="D18" s="25">
        <v>240.67</v>
      </c>
      <c r="E18" s="25">
        <v>78.81</v>
      </c>
      <c r="F18" s="25">
        <v>292.14</v>
      </c>
      <c r="G18" s="25">
        <v>339.71</v>
      </c>
      <c r="H18" s="25">
        <v>82.08</v>
      </c>
      <c r="I18" s="25">
        <v>42.32</v>
      </c>
      <c r="J18" s="25">
        <v>0.03</v>
      </c>
      <c r="K18" s="25">
        <v>136.59</v>
      </c>
      <c r="L18" s="25">
        <v>278.77</v>
      </c>
      <c r="M18" s="25">
        <v>164.85</v>
      </c>
      <c r="N18" s="101">
        <v>273.41000000000003</v>
      </c>
      <c r="O18" s="25">
        <v>259.08</v>
      </c>
      <c r="P18" s="25">
        <v>173.53</v>
      </c>
      <c r="Q18" s="25">
        <v>106.64</v>
      </c>
      <c r="R18" s="25">
        <v>36.44</v>
      </c>
      <c r="S18" s="25">
        <v>30.28</v>
      </c>
      <c r="T18" s="25">
        <v>339.45</v>
      </c>
      <c r="U18" s="25">
        <v>248.14</v>
      </c>
      <c r="V18" s="25">
        <v>328.07</v>
      </c>
      <c r="W18" s="25">
        <v>655.8</v>
      </c>
      <c r="X18" s="92">
        <f t="shared" si="1"/>
        <v>380.12299582692719</v>
      </c>
    </row>
    <row r="19" spans="1:24" x14ac:dyDescent="0.25">
      <c r="A19" s="13" t="s">
        <v>69</v>
      </c>
      <c r="B19" s="101">
        <v>90.93</v>
      </c>
      <c r="C19" s="25">
        <v>42.45</v>
      </c>
      <c r="D19" s="25">
        <v>324</v>
      </c>
      <c r="E19" s="25">
        <v>292.64</v>
      </c>
      <c r="F19" s="25">
        <v>250.09</v>
      </c>
      <c r="G19" s="25">
        <v>67.239999999999995</v>
      </c>
      <c r="H19" s="25">
        <v>159.29</v>
      </c>
      <c r="I19" s="25">
        <v>237.4</v>
      </c>
      <c r="J19" s="25">
        <v>221.49</v>
      </c>
      <c r="K19" s="25">
        <v>413.23</v>
      </c>
      <c r="L19" s="25">
        <v>236.22</v>
      </c>
      <c r="M19" s="25">
        <v>810.27</v>
      </c>
      <c r="N19" s="101">
        <v>362.49</v>
      </c>
      <c r="O19" s="25">
        <v>84.53</v>
      </c>
      <c r="P19" s="25">
        <v>425.53</v>
      </c>
      <c r="Q19" s="25">
        <v>378.32</v>
      </c>
      <c r="R19" s="25">
        <v>561.98</v>
      </c>
      <c r="S19" s="25">
        <v>425.38</v>
      </c>
      <c r="T19" s="25">
        <v>370.71</v>
      </c>
      <c r="U19" s="25">
        <v>405.09</v>
      </c>
      <c r="V19" s="25">
        <v>481.63</v>
      </c>
      <c r="W19" s="25">
        <v>500.69</v>
      </c>
      <c r="X19" s="92">
        <f t="shared" si="1"/>
        <v>21.164968661520223</v>
      </c>
    </row>
    <row r="20" spans="1:24" x14ac:dyDescent="0.25">
      <c r="A20" s="14" t="s">
        <v>71</v>
      </c>
      <c r="B20" s="93">
        <v>16.5</v>
      </c>
      <c r="C20" s="94">
        <v>10.07</v>
      </c>
      <c r="D20" s="94">
        <v>0</v>
      </c>
      <c r="E20" s="94">
        <v>0</v>
      </c>
      <c r="F20" s="94">
        <v>0</v>
      </c>
      <c r="G20" s="94">
        <v>0</v>
      </c>
      <c r="H20" s="94">
        <v>15.38</v>
      </c>
      <c r="I20" s="94">
        <v>8.27</v>
      </c>
      <c r="J20" s="94">
        <v>10.5</v>
      </c>
      <c r="K20" s="94">
        <v>0</v>
      </c>
      <c r="L20" s="94">
        <v>0</v>
      </c>
      <c r="M20" s="94">
        <v>0</v>
      </c>
      <c r="N20" s="93">
        <v>20.350000000000001</v>
      </c>
      <c r="O20" s="94">
        <v>3.14</v>
      </c>
      <c r="P20" s="94">
        <v>0</v>
      </c>
      <c r="Q20" s="94">
        <v>0</v>
      </c>
      <c r="R20" s="94">
        <v>0</v>
      </c>
      <c r="S20" s="94">
        <v>0</v>
      </c>
      <c r="T20" s="94">
        <v>0</v>
      </c>
      <c r="U20" s="94">
        <v>0</v>
      </c>
      <c r="V20" s="94">
        <v>16.53</v>
      </c>
      <c r="W20" s="94">
        <v>0</v>
      </c>
      <c r="X20" s="95" t="str">
        <f t="shared" si="1"/>
        <v>-</v>
      </c>
    </row>
    <row r="21" spans="1:24" x14ac:dyDescent="0.25">
      <c r="A21" s="1" t="s">
        <v>23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</row>
    <row r="22" spans="1:24" x14ac:dyDescent="0.25">
      <c r="A22" s="1" t="s">
        <v>24</v>
      </c>
    </row>
    <row r="23" spans="1:24" x14ac:dyDescent="0.25">
      <c r="A23" s="2" t="s">
        <v>206</v>
      </c>
    </row>
  </sheetData>
  <sortState ref="AA12:AB23">
    <sortCondition descending="1" ref="AB11"/>
  </sortState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showGridLines="0" zoomScale="60" zoomScaleNormal="60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X21" sqref="W21:X21"/>
    </sheetView>
  </sheetViews>
  <sheetFormatPr baseColWidth="10" defaultRowHeight="15" x14ac:dyDescent="0.25"/>
  <cols>
    <col min="2" max="18" width="11.42578125" style="258"/>
    <col min="19" max="19" width="11.5703125" style="258"/>
    <col min="20" max="20" width="11.42578125" style="407"/>
    <col min="21" max="21" width="11.42578125" style="412"/>
    <col min="22" max="23" width="11.5703125" style="412"/>
    <col min="26" max="26" width="14" bestFit="1" customWidth="1"/>
  </cols>
  <sheetData>
    <row r="1" spans="1:27" x14ac:dyDescent="0.25">
      <c r="A1" s="26" t="s">
        <v>198</v>
      </c>
    </row>
    <row r="2" spans="1:27" x14ac:dyDescent="0.25">
      <c r="A2" s="26"/>
    </row>
    <row r="3" spans="1:27" ht="15" customHeight="1" x14ac:dyDescent="0.25">
      <c r="A3" s="11" t="s">
        <v>115</v>
      </c>
    </row>
    <row r="4" spans="1:27" x14ac:dyDescent="0.25">
      <c r="A4" s="43" t="s">
        <v>252</v>
      </c>
    </row>
    <row r="5" spans="1:27" x14ac:dyDescent="0.25">
      <c r="A5" s="43" t="s">
        <v>211</v>
      </c>
    </row>
    <row r="6" spans="1:27" x14ac:dyDescent="0.25">
      <c r="A6" s="507" t="s">
        <v>26</v>
      </c>
      <c r="B6" s="475">
        <v>2019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7" ht="25.5" x14ac:dyDescent="0.25">
      <c r="A7" s="508"/>
      <c r="B7" s="333" t="s">
        <v>1</v>
      </c>
      <c r="C7" s="338" t="s">
        <v>2</v>
      </c>
      <c r="D7" s="333" t="s">
        <v>3</v>
      </c>
      <c r="E7" s="338" t="s">
        <v>4</v>
      </c>
      <c r="F7" s="352" t="s">
        <v>5</v>
      </c>
      <c r="G7" s="353" t="s">
        <v>6</v>
      </c>
      <c r="H7" s="354" t="s">
        <v>7</v>
      </c>
      <c r="I7" s="356" t="s">
        <v>8</v>
      </c>
      <c r="J7" s="362" t="s">
        <v>9</v>
      </c>
      <c r="K7" s="369" t="s">
        <v>10</v>
      </c>
      <c r="L7" s="380" t="s">
        <v>11</v>
      </c>
      <c r="M7" s="388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275</v>
      </c>
    </row>
    <row r="8" spans="1:27" x14ac:dyDescent="0.25">
      <c r="A8" s="83" t="s">
        <v>13</v>
      </c>
      <c r="B8" s="461">
        <f t="shared" ref="B8:G8" si="0">SUM(B9:B33)</f>
        <v>52783.279999999984</v>
      </c>
      <c r="C8" s="237">
        <f t="shared" si="0"/>
        <v>80988.98</v>
      </c>
      <c r="D8" s="237">
        <f t="shared" si="0"/>
        <v>56185.780000000006</v>
      </c>
      <c r="E8" s="237">
        <f t="shared" si="0"/>
        <v>32247.15</v>
      </c>
      <c r="F8" s="237">
        <f t="shared" si="0"/>
        <v>25544.52</v>
      </c>
      <c r="G8" s="237">
        <f t="shared" si="0"/>
        <v>42426.61</v>
      </c>
      <c r="H8" s="237">
        <f t="shared" ref="H8:O8" si="1">SUM(H9:H33)</f>
        <v>40756.379999999997</v>
      </c>
      <c r="I8" s="237">
        <f t="shared" si="1"/>
        <v>32885.03</v>
      </c>
      <c r="J8" s="237">
        <f t="shared" si="1"/>
        <v>26025.929999999997</v>
      </c>
      <c r="K8" s="237">
        <f t="shared" si="1"/>
        <v>31424.260000000002</v>
      </c>
      <c r="L8" s="237">
        <f t="shared" si="1"/>
        <v>22388.209999999995</v>
      </c>
      <c r="M8" s="237">
        <f t="shared" si="1"/>
        <v>19777.91</v>
      </c>
      <c r="N8" s="461">
        <f t="shared" si="1"/>
        <v>35158.97</v>
      </c>
      <c r="O8" s="237">
        <f t="shared" si="1"/>
        <v>58551.109999999993</v>
      </c>
      <c r="P8" s="237">
        <f>SUM(P9:P33)</f>
        <v>15232.320000000002</v>
      </c>
      <c r="Q8" s="237">
        <f>SUM(Q9:Q33)</f>
        <v>5821</v>
      </c>
      <c r="R8" s="237">
        <f>SUM(R9:R33)</f>
        <v>7930.94</v>
      </c>
      <c r="S8" s="237">
        <v>26323.680000000004</v>
      </c>
      <c r="T8" s="237">
        <v>51546.780000000006</v>
      </c>
      <c r="U8" s="237">
        <v>43323.650000000009</v>
      </c>
      <c r="V8" s="237">
        <v>62799.739999999983</v>
      </c>
      <c r="W8" s="237">
        <v>51265.279999999999</v>
      </c>
      <c r="X8" s="464">
        <f t="shared" ref="X8:X33" si="2">+IFERROR((W8/K8-1)*100,"-")</f>
        <v>63.139179729291953</v>
      </c>
    </row>
    <row r="9" spans="1:27" x14ac:dyDescent="0.25">
      <c r="A9" s="168" t="s">
        <v>220</v>
      </c>
      <c r="B9" s="462">
        <v>1880.01</v>
      </c>
      <c r="C9" s="238">
        <v>1266.92</v>
      </c>
      <c r="D9" s="238">
        <v>1668.2</v>
      </c>
      <c r="E9" s="238">
        <v>1836.6</v>
      </c>
      <c r="F9" s="238">
        <v>1641.52</v>
      </c>
      <c r="G9" s="238">
        <v>1380.3</v>
      </c>
      <c r="H9" s="238">
        <v>1594.03</v>
      </c>
      <c r="I9" s="238">
        <v>1489.3</v>
      </c>
      <c r="J9" s="238">
        <v>1707.02</v>
      </c>
      <c r="K9" s="238">
        <v>1496.31</v>
      </c>
      <c r="L9" s="238">
        <v>1578.82</v>
      </c>
      <c r="M9" s="238">
        <v>1695.86</v>
      </c>
      <c r="N9" s="462">
        <v>1993.85</v>
      </c>
      <c r="O9" s="238">
        <v>1989.03</v>
      </c>
      <c r="P9" s="238">
        <v>1569.45</v>
      </c>
      <c r="Q9" s="238">
        <v>1932.14</v>
      </c>
      <c r="R9" s="238">
        <v>1769.7</v>
      </c>
      <c r="S9" s="238">
        <v>1847.69</v>
      </c>
      <c r="T9" s="238">
        <v>1191.4100000000001</v>
      </c>
      <c r="U9" s="238">
        <v>1362.32</v>
      </c>
      <c r="V9" s="238">
        <v>1026.8499999999999</v>
      </c>
      <c r="W9" s="238">
        <v>1366.86</v>
      </c>
      <c r="X9" s="465">
        <f t="shared" si="2"/>
        <v>-8.6512821540990821</v>
      </c>
    </row>
    <row r="10" spans="1:27" x14ac:dyDescent="0.25">
      <c r="A10" s="168" t="s">
        <v>116</v>
      </c>
      <c r="B10" s="462">
        <v>724.82</v>
      </c>
      <c r="C10" s="238">
        <v>550.79999999999995</v>
      </c>
      <c r="D10" s="238">
        <v>650</v>
      </c>
      <c r="E10" s="238">
        <v>746.78</v>
      </c>
      <c r="F10" s="238">
        <v>646.78</v>
      </c>
      <c r="G10" s="238">
        <v>324.06</v>
      </c>
      <c r="H10" s="238">
        <v>675.66</v>
      </c>
      <c r="I10" s="238">
        <v>516.21</v>
      </c>
      <c r="J10" s="238">
        <v>479.25</v>
      </c>
      <c r="K10" s="238">
        <v>699.68</v>
      </c>
      <c r="L10" s="238">
        <v>569.01</v>
      </c>
      <c r="M10" s="238">
        <v>485.95</v>
      </c>
      <c r="N10" s="462">
        <v>493.28</v>
      </c>
      <c r="O10" s="238">
        <v>555.29999999999995</v>
      </c>
      <c r="P10" s="238">
        <v>205.06</v>
      </c>
      <c r="Q10" s="238">
        <v>536.38</v>
      </c>
      <c r="R10" s="238">
        <v>522.03</v>
      </c>
      <c r="S10" s="238">
        <v>531.58000000000004</v>
      </c>
      <c r="T10" s="238">
        <v>272.73</v>
      </c>
      <c r="U10" s="238">
        <v>405.73</v>
      </c>
      <c r="V10" s="238">
        <v>97.39</v>
      </c>
      <c r="W10" s="238">
        <v>318.89</v>
      </c>
      <c r="X10" s="465">
        <f t="shared" si="2"/>
        <v>-54.423450720329292</v>
      </c>
      <c r="Z10" s="407"/>
    </row>
    <row r="11" spans="1:27" x14ac:dyDescent="0.25">
      <c r="A11" s="168" t="s">
        <v>75</v>
      </c>
      <c r="B11" s="462">
        <v>77.47</v>
      </c>
      <c r="C11" s="238">
        <v>24.5</v>
      </c>
      <c r="D11" s="238">
        <v>61.61</v>
      </c>
      <c r="E11" s="238">
        <v>26.32</v>
      </c>
      <c r="F11" s="238">
        <v>22.77</v>
      </c>
      <c r="G11" s="238">
        <v>21.19</v>
      </c>
      <c r="H11" s="238">
        <v>19.489999999999998</v>
      </c>
      <c r="I11" s="238">
        <v>62.15</v>
      </c>
      <c r="J11" s="238">
        <v>26.47</v>
      </c>
      <c r="K11" s="238">
        <v>30.47</v>
      </c>
      <c r="L11" s="238">
        <v>27.22</v>
      </c>
      <c r="M11" s="238">
        <v>29.51</v>
      </c>
      <c r="N11" s="462">
        <v>26.23</v>
      </c>
      <c r="O11" s="238">
        <v>18.14</v>
      </c>
      <c r="P11" s="238">
        <v>0</v>
      </c>
      <c r="Q11" s="238">
        <v>0</v>
      </c>
      <c r="R11" s="238">
        <v>0</v>
      </c>
      <c r="S11" s="238">
        <v>0</v>
      </c>
      <c r="T11" s="238">
        <v>0</v>
      </c>
      <c r="U11" s="238">
        <v>0</v>
      </c>
      <c r="V11" s="238">
        <v>0</v>
      </c>
      <c r="W11" s="238">
        <v>0</v>
      </c>
      <c r="X11" s="465">
        <f t="shared" si="2"/>
        <v>-100</v>
      </c>
      <c r="Z11" s="407"/>
    </row>
    <row r="12" spans="1:27" x14ac:dyDescent="0.25">
      <c r="A12" s="168" t="s">
        <v>60</v>
      </c>
      <c r="B12" s="462">
        <v>19921.560000000001</v>
      </c>
      <c r="C12" s="238">
        <v>18667.52</v>
      </c>
      <c r="D12" s="238">
        <v>24353.19</v>
      </c>
      <c r="E12" s="238">
        <v>16725.02</v>
      </c>
      <c r="F12" s="238">
        <v>10723.88</v>
      </c>
      <c r="G12" s="238">
        <v>19817.98</v>
      </c>
      <c r="H12" s="238">
        <v>20666.259999999998</v>
      </c>
      <c r="I12" s="238">
        <v>15136.24</v>
      </c>
      <c r="J12" s="238">
        <v>10931.85</v>
      </c>
      <c r="K12" s="238">
        <v>10529.41</v>
      </c>
      <c r="L12" s="238">
        <v>8687.01</v>
      </c>
      <c r="M12" s="238">
        <v>5711.57</v>
      </c>
      <c r="N12" s="462">
        <v>5675.22</v>
      </c>
      <c r="O12" s="238">
        <v>3644.26</v>
      </c>
      <c r="P12" s="238">
        <v>5468.38</v>
      </c>
      <c r="Q12" s="238">
        <v>1795.21</v>
      </c>
      <c r="R12" s="238">
        <v>2471.64</v>
      </c>
      <c r="S12" s="238">
        <v>13120.71</v>
      </c>
      <c r="T12" s="238">
        <v>29019</v>
      </c>
      <c r="U12" s="238">
        <v>23779.919999999998</v>
      </c>
      <c r="V12" s="238">
        <v>30425.26</v>
      </c>
      <c r="W12" s="238">
        <v>22187.15</v>
      </c>
      <c r="X12" s="465">
        <f t="shared" si="2"/>
        <v>110.71598503619865</v>
      </c>
      <c r="Z12" s="407"/>
    </row>
    <row r="13" spans="1:27" x14ac:dyDescent="0.25">
      <c r="A13" s="168" t="s">
        <v>117</v>
      </c>
      <c r="B13" s="247">
        <v>6063.8</v>
      </c>
      <c r="C13" s="274">
        <v>5919.82</v>
      </c>
      <c r="D13" s="274">
        <v>8326.9500000000007</v>
      </c>
      <c r="E13" s="274">
        <v>4124</v>
      </c>
      <c r="F13" s="274">
        <v>2562.2399999999998</v>
      </c>
      <c r="G13" s="274">
        <v>6501.66</v>
      </c>
      <c r="H13" s="274">
        <v>5257.97</v>
      </c>
      <c r="I13" s="274">
        <v>5335.32</v>
      </c>
      <c r="J13" s="274">
        <v>4377.83</v>
      </c>
      <c r="K13" s="274">
        <v>4490.53</v>
      </c>
      <c r="L13" s="274">
        <v>3249.34</v>
      </c>
      <c r="M13" s="274">
        <v>2203.94</v>
      </c>
      <c r="N13" s="462">
        <v>1828.95</v>
      </c>
      <c r="O13" s="238">
        <v>1251</v>
      </c>
      <c r="P13" s="238">
        <v>157.19</v>
      </c>
      <c r="Q13" s="238">
        <v>140.80000000000001</v>
      </c>
      <c r="R13" s="238">
        <v>222.03</v>
      </c>
      <c r="S13" s="238">
        <v>2833.27</v>
      </c>
      <c r="T13" s="238">
        <v>7940.65</v>
      </c>
      <c r="U13" s="238">
        <v>5606.24</v>
      </c>
      <c r="V13" s="238">
        <v>8253.98</v>
      </c>
      <c r="W13" s="238">
        <v>8446.26</v>
      </c>
      <c r="X13" s="248">
        <f t="shared" si="2"/>
        <v>88.090492658995728</v>
      </c>
    </row>
    <row r="14" spans="1:27" x14ac:dyDescent="0.25">
      <c r="A14" s="168" t="s">
        <v>205</v>
      </c>
      <c r="B14" s="247">
        <v>286.81</v>
      </c>
      <c r="C14" s="274">
        <v>562.39</v>
      </c>
      <c r="D14" s="274">
        <v>1048.05</v>
      </c>
      <c r="E14" s="274">
        <v>822.78</v>
      </c>
      <c r="F14" s="274">
        <v>563.84</v>
      </c>
      <c r="G14" s="274">
        <v>37.5</v>
      </c>
      <c r="H14" s="274">
        <v>14.14</v>
      </c>
      <c r="I14" s="274">
        <v>1.07</v>
      </c>
      <c r="J14" s="274">
        <v>0</v>
      </c>
      <c r="K14" s="274">
        <v>23.86</v>
      </c>
      <c r="L14" s="274">
        <v>4.84</v>
      </c>
      <c r="M14" s="274">
        <v>389.93</v>
      </c>
      <c r="N14" s="462">
        <v>63.73</v>
      </c>
      <c r="O14" s="238">
        <v>116.97</v>
      </c>
      <c r="P14" s="238">
        <v>0</v>
      </c>
      <c r="Q14" s="238">
        <v>0</v>
      </c>
      <c r="R14" s="238">
        <v>0</v>
      </c>
      <c r="S14" s="238">
        <v>0</v>
      </c>
      <c r="T14" s="238">
        <v>292.93</v>
      </c>
      <c r="U14" s="238">
        <v>158.11000000000001</v>
      </c>
      <c r="V14" s="238">
        <v>201.11</v>
      </c>
      <c r="W14" s="238">
        <v>0</v>
      </c>
      <c r="X14" s="248">
        <f t="shared" si="2"/>
        <v>-100</v>
      </c>
    </row>
    <row r="15" spans="1:27" s="258" customFormat="1" x14ac:dyDescent="0.25">
      <c r="A15" s="168" t="s">
        <v>238</v>
      </c>
      <c r="B15" s="247">
        <v>1608.31</v>
      </c>
      <c r="C15" s="274">
        <v>1577.22</v>
      </c>
      <c r="D15" s="274">
        <v>2066.73</v>
      </c>
      <c r="E15" s="274">
        <v>1047.3</v>
      </c>
      <c r="F15" s="274">
        <v>1109.45</v>
      </c>
      <c r="G15" s="274">
        <v>1577.5</v>
      </c>
      <c r="H15" s="274">
        <v>1573.64</v>
      </c>
      <c r="I15" s="274">
        <v>1378.85</v>
      </c>
      <c r="J15" s="274">
        <v>1364</v>
      </c>
      <c r="K15" s="274">
        <v>1190.8599999999999</v>
      </c>
      <c r="L15" s="274">
        <v>357.96</v>
      </c>
      <c r="M15" s="274">
        <v>779.34</v>
      </c>
      <c r="N15" s="462">
        <v>1143.3900000000001</v>
      </c>
      <c r="O15" s="238">
        <v>998.77</v>
      </c>
      <c r="P15" s="238">
        <v>438.24</v>
      </c>
      <c r="Q15" s="238">
        <v>81.03</v>
      </c>
      <c r="R15" s="238">
        <v>324.31</v>
      </c>
      <c r="S15" s="238">
        <v>941.62</v>
      </c>
      <c r="T15" s="238">
        <v>1480.14</v>
      </c>
      <c r="U15" s="238">
        <v>2143.4</v>
      </c>
      <c r="V15" s="238">
        <v>2265.81</v>
      </c>
      <c r="W15" s="238">
        <v>2274.04</v>
      </c>
      <c r="X15" s="248">
        <f t="shared" si="2"/>
        <v>90.957795206825338</v>
      </c>
      <c r="Y15"/>
      <c r="Z15"/>
      <c r="AA15"/>
    </row>
    <row r="16" spans="1:27" s="258" customFormat="1" x14ac:dyDescent="0.25">
      <c r="A16" s="168" t="s">
        <v>235</v>
      </c>
      <c r="B16" s="247">
        <v>309.8</v>
      </c>
      <c r="C16" s="274">
        <v>563.91999999999996</v>
      </c>
      <c r="D16" s="274">
        <v>616.32000000000005</v>
      </c>
      <c r="E16" s="274">
        <v>387.88</v>
      </c>
      <c r="F16" s="274">
        <v>364.3</v>
      </c>
      <c r="G16" s="274">
        <v>550.59</v>
      </c>
      <c r="H16" s="274">
        <v>286.12</v>
      </c>
      <c r="I16" s="274">
        <v>236.22</v>
      </c>
      <c r="J16" s="274">
        <v>0</v>
      </c>
      <c r="K16" s="274">
        <v>0</v>
      </c>
      <c r="L16" s="274">
        <v>242.8</v>
      </c>
      <c r="M16" s="274">
        <v>239.95</v>
      </c>
      <c r="N16" s="462">
        <v>223.16</v>
      </c>
      <c r="O16" s="238">
        <v>43.52</v>
      </c>
      <c r="P16" s="238">
        <v>215.74</v>
      </c>
      <c r="Q16" s="238">
        <v>61.54</v>
      </c>
      <c r="R16" s="238">
        <v>0</v>
      </c>
      <c r="S16" s="238">
        <v>333.92</v>
      </c>
      <c r="T16" s="238">
        <v>610.01</v>
      </c>
      <c r="U16" s="238">
        <v>721.33</v>
      </c>
      <c r="V16" s="238">
        <v>701.64</v>
      </c>
      <c r="W16" s="238">
        <v>602.20000000000005</v>
      </c>
      <c r="X16" s="248" t="str">
        <f t="shared" si="2"/>
        <v>-</v>
      </c>
      <c r="Y16"/>
      <c r="Z16"/>
      <c r="AA16"/>
    </row>
    <row r="17" spans="1:27" x14ac:dyDescent="0.25">
      <c r="A17" s="168" t="s">
        <v>62</v>
      </c>
      <c r="B17" s="247">
        <v>5649.64</v>
      </c>
      <c r="C17" s="246">
        <v>14814</v>
      </c>
      <c r="D17" s="246">
        <v>5423.85</v>
      </c>
      <c r="E17" s="246">
        <v>2450.58</v>
      </c>
      <c r="F17" s="246">
        <v>2153.46</v>
      </c>
      <c r="G17" s="246">
        <v>791.64</v>
      </c>
      <c r="H17" s="246">
        <v>1146.4100000000001</v>
      </c>
      <c r="I17" s="246">
        <v>241.35</v>
      </c>
      <c r="J17" s="246">
        <v>58.61</v>
      </c>
      <c r="K17" s="246">
        <v>1548.85</v>
      </c>
      <c r="L17" s="246">
        <v>1377.89</v>
      </c>
      <c r="M17" s="246">
        <v>1440.94</v>
      </c>
      <c r="N17" s="462">
        <v>5618.14</v>
      </c>
      <c r="O17" s="238">
        <v>12550.82</v>
      </c>
      <c r="P17" s="238">
        <v>1754.46</v>
      </c>
      <c r="Q17" s="238">
        <v>830.39</v>
      </c>
      <c r="R17" s="238">
        <v>887.36</v>
      </c>
      <c r="S17" s="238">
        <v>591.16</v>
      </c>
      <c r="T17" s="238">
        <v>391.62</v>
      </c>
      <c r="U17" s="238">
        <v>201.48</v>
      </c>
      <c r="V17" s="238">
        <v>1859.93</v>
      </c>
      <c r="W17" s="238">
        <v>3692.29</v>
      </c>
      <c r="X17" s="248">
        <f t="shared" si="2"/>
        <v>138.38912741711593</v>
      </c>
    </row>
    <row r="18" spans="1:27" x14ac:dyDescent="0.25">
      <c r="A18" s="168" t="s">
        <v>63</v>
      </c>
      <c r="B18" s="247">
        <v>92.86</v>
      </c>
      <c r="C18" s="246">
        <v>612.96</v>
      </c>
      <c r="D18" s="246">
        <v>0</v>
      </c>
      <c r="E18" s="246">
        <v>149.72</v>
      </c>
      <c r="F18" s="246">
        <v>364.72</v>
      </c>
      <c r="G18" s="246">
        <v>522.45000000000005</v>
      </c>
      <c r="H18" s="246">
        <v>413.81</v>
      </c>
      <c r="I18" s="246">
        <v>544.48</v>
      </c>
      <c r="J18" s="246">
        <v>212.15</v>
      </c>
      <c r="K18" s="246">
        <v>296.93</v>
      </c>
      <c r="L18" s="246">
        <v>179.77</v>
      </c>
      <c r="M18" s="246">
        <v>258.01</v>
      </c>
      <c r="N18" s="462">
        <v>362.69</v>
      </c>
      <c r="O18" s="238">
        <v>0</v>
      </c>
      <c r="P18" s="238">
        <v>142.27000000000001</v>
      </c>
      <c r="Q18" s="238">
        <v>116.39</v>
      </c>
      <c r="R18" s="238">
        <v>431.89</v>
      </c>
      <c r="S18" s="238">
        <v>564.29</v>
      </c>
      <c r="T18" s="238">
        <v>513.64</v>
      </c>
      <c r="U18" s="238">
        <v>400.14</v>
      </c>
      <c r="V18" s="238">
        <v>420.88</v>
      </c>
      <c r="W18" s="238">
        <v>263.60000000000002</v>
      </c>
      <c r="X18" s="248">
        <f t="shared" si="2"/>
        <v>-11.224867813962881</v>
      </c>
    </row>
    <row r="19" spans="1:27" x14ac:dyDescent="0.25">
      <c r="A19" s="168" t="s">
        <v>64</v>
      </c>
      <c r="B19" s="247">
        <v>40.700000000000003</v>
      </c>
      <c r="C19" s="246">
        <v>51.48</v>
      </c>
      <c r="D19" s="246">
        <v>15.71</v>
      </c>
      <c r="E19" s="246">
        <v>38.28</v>
      </c>
      <c r="F19" s="246">
        <v>88.69</v>
      </c>
      <c r="G19" s="246">
        <v>154.77000000000001</v>
      </c>
      <c r="H19" s="246">
        <v>144.22999999999999</v>
      </c>
      <c r="I19" s="246">
        <v>54.91</v>
      </c>
      <c r="J19" s="246">
        <v>69.02</v>
      </c>
      <c r="K19" s="246">
        <v>114.18</v>
      </c>
      <c r="L19" s="246">
        <v>62.28</v>
      </c>
      <c r="M19" s="246">
        <v>80.989999999999995</v>
      </c>
      <c r="N19" s="462">
        <v>45.1</v>
      </c>
      <c r="O19" s="238">
        <v>48.7</v>
      </c>
      <c r="P19" s="238">
        <v>0</v>
      </c>
      <c r="Q19" s="238">
        <v>36.51</v>
      </c>
      <c r="R19" s="238">
        <v>25.73</v>
      </c>
      <c r="S19" s="238">
        <v>0</v>
      </c>
      <c r="T19" s="238">
        <v>429.62</v>
      </c>
      <c r="U19" s="238">
        <v>347.67</v>
      </c>
      <c r="V19" s="238">
        <v>114.44</v>
      </c>
      <c r="W19" s="238">
        <v>140.88</v>
      </c>
      <c r="X19" s="248">
        <f t="shared" si="2"/>
        <v>23.384130320546493</v>
      </c>
    </row>
    <row r="20" spans="1:27" s="258" customFormat="1" x14ac:dyDescent="0.25">
      <c r="A20" s="168" t="s">
        <v>236</v>
      </c>
      <c r="B20" s="247">
        <v>144.88</v>
      </c>
      <c r="C20" s="246">
        <v>235.76</v>
      </c>
      <c r="D20" s="246">
        <v>413.47</v>
      </c>
      <c r="E20" s="246">
        <v>257.54000000000002</v>
      </c>
      <c r="F20" s="246">
        <v>157.47999999999999</v>
      </c>
      <c r="G20" s="246">
        <v>204.04</v>
      </c>
      <c r="H20" s="246">
        <v>182.25</v>
      </c>
      <c r="I20" s="246">
        <v>23.9</v>
      </c>
      <c r="J20" s="246">
        <v>33.72</v>
      </c>
      <c r="K20" s="246">
        <v>74.260000000000005</v>
      </c>
      <c r="L20" s="246">
        <v>184.05</v>
      </c>
      <c r="M20" s="246">
        <v>9.11</v>
      </c>
      <c r="N20" s="462">
        <v>31.49</v>
      </c>
      <c r="O20" s="238">
        <v>22.28</v>
      </c>
      <c r="P20" s="238">
        <v>2.4500000000000002</v>
      </c>
      <c r="Q20" s="238">
        <v>0</v>
      </c>
      <c r="R20" s="238">
        <v>0</v>
      </c>
      <c r="S20" s="238">
        <v>79.680000000000007</v>
      </c>
      <c r="T20" s="238">
        <v>48.52</v>
      </c>
      <c r="U20" s="238">
        <v>23.51</v>
      </c>
      <c r="V20" s="238">
        <v>133.38</v>
      </c>
      <c r="W20" s="238">
        <v>241.16</v>
      </c>
      <c r="X20" s="248">
        <f t="shared" si="2"/>
        <v>224.75087530298947</v>
      </c>
      <c r="Y20"/>
      <c r="Z20"/>
      <c r="AA20"/>
    </row>
    <row r="21" spans="1:27" x14ac:dyDescent="0.25">
      <c r="A21" s="168" t="s">
        <v>118</v>
      </c>
      <c r="B21" s="247">
        <v>0</v>
      </c>
      <c r="C21" s="246">
        <v>39.340000000000003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11.08</v>
      </c>
      <c r="J21" s="246">
        <v>0</v>
      </c>
      <c r="K21" s="246">
        <v>0</v>
      </c>
      <c r="L21" s="246">
        <v>0</v>
      </c>
      <c r="M21" s="246">
        <v>0</v>
      </c>
      <c r="N21" s="462">
        <v>0</v>
      </c>
      <c r="O21" s="238">
        <v>33.93</v>
      </c>
      <c r="P21" s="238">
        <v>9.49</v>
      </c>
      <c r="Q21" s="238">
        <v>0</v>
      </c>
      <c r="R21" s="238">
        <v>0</v>
      </c>
      <c r="S21" s="238">
        <v>0</v>
      </c>
      <c r="T21" s="238">
        <v>0</v>
      </c>
      <c r="U21" s="238">
        <v>0</v>
      </c>
      <c r="V21" s="238">
        <v>0</v>
      </c>
      <c r="W21" s="238">
        <v>0</v>
      </c>
      <c r="X21" s="248" t="str">
        <f t="shared" si="2"/>
        <v>-</v>
      </c>
    </row>
    <row r="22" spans="1:27" x14ac:dyDescent="0.25">
      <c r="A22" s="168" t="s">
        <v>68</v>
      </c>
      <c r="B22" s="462">
        <v>10376.030000000001</v>
      </c>
      <c r="C22" s="238">
        <v>24193.27</v>
      </c>
      <c r="D22" s="238">
        <v>5830.13</v>
      </c>
      <c r="E22" s="238">
        <v>580.76</v>
      </c>
      <c r="F22" s="238">
        <v>2081.5500000000002</v>
      </c>
      <c r="G22" s="238">
        <v>3529.23</v>
      </c>
      <c r="H22" s="238">
        <v>2869.26</v>
      </c>
      <c r="I22" s="238">
        <v>3000.41</v>
      </c>
      <c r="J22" s="238">
        <v>2054.5700000000002</v>
      </c>
      <c r="K22" s="238">
        <v>3203.79</v>
      </c>
      <c r="L22" s="238">
        <v>1438.55</v>
      </c>
      <c r="M22" s="238">
        <v>2290.8200000000002</v>
      </c>
      <c r="N22" s="462">
        <v>8955.7199999999993</v>
      </c>
      <c r="O22" s="238">
        <v>22575.93</v>
      </c>
      <c r="P22" s="238">
        <v>1937.67</v>
      </c>
      <c r="Q22" s="238">
        <v>82.99</v>
      </c>
      <c r="R22" s="238">
        <v>328.04</v>
      </c>
      <c r="S22" s="238">
        <v>1474.36</v>
      </c>
      <c r="T22" s="238">
        <v>2960.81</v>
      </c>
      <c r="U22" s="238">
        <v>2903.8</v>
      </c>
      <c r="V22" s="238">
        <v>8713</v>
      </c>
      <c r="W22" s="238">
        <v>5781.58</v>
      </c>
      <c r="X22" s="465">
        <f t="shared" si="2"/>
        <v>80.460641927217452</v>
      </c>
    </row>
    <row r="23" spans="1:27" x14ac:dyDescent="0.25">
      <c r="A23" s="168" t="s">
        <v>224</v>
      </c>
      <c r="B23" s="462">
        <v>0</v>
      </c>
      <c r="C23" s="238">
        <v>18.37</v>
      </c>
      <c r="D23" s="238">
        <v>7.44</v>
      </c>
      <c r="E23" s="238">
        <v>0</v>
      </c>
      <c r="F23" s="238">
        <v>0</v>
      </c>
      <c r="G23" s="238">
        <v>0</v>
      </c>
      <c r="H23" s="238">
        <v>0.75</v>
      </c>
      <c r="I23" s="238">
        <v>0</v>
      </c>
      <c r="J23" s="238">
        <v>0</v>
      </c>
      <c r="K23" s="238">
        <v>0</v>
      </c>
      <c r="L23" s="238">
        <v>0</v>
      </c>
      <c r="M23" s="238">
        <v>0</v>
      </c>
      <c r="N23" s="462">
        <v>0</v>
      </c>
      <c r="O23" s="238">
        <v>0</v>
      </c>
      <c r="P23" s="238">
        <v>0</v>
      </c>
      <c r="Q23" s="238">
        <v>0</v>
      </c>
      <c r="R23" s="238">
        <v>0</v>
      </c>
      <c r="S23" s="238">
        <v>0</v>
      </c>
      <c r="T23" s="238">
        <v>0</v>
      </c>
      <c r="U23" s="238">
        <v>0</v>
      </c>
      <c r="V23" s="238">
        <v>0</v>
      </c>
      <c r="W23" s="238">
        <v>0</v>
      </c>
      <c r="X23" s="465" t="str">
        <f t="shared" si="2"/>
        <v>-</v>
      </c>
    </row>
    <row r="24" spans="1:27" x14ac:dyDescent="0.25">
      <c r="A24" s="168" t="s">
        <v>265</v>
      </c>
      <c r="B24" s="462">
        <v>1147.4100000000001</v>
      </c>
      <c r="C24" s="238">
        <v>1326.62</v>
      </c>
      <c r="D24" s="238">
        <v>1131.49</v>
      </c>
      <c r="E24" s="238">
        <v>617.84</v>
      </c>
      <c r="F24" s="238">
        <v>1317.57</v>
      </c>
      <c r="G24" s="238">
        <v>1197.8900000000001</v>
      </c>
      <c r="H24" s="238">
        <v>2026.54</v>
      </c>
      <c r="I24" s="238">
        <v>1863.37</v>
      </c>
      <c r="J24" s="238">
        <v>1589.87</v>
      </c>
      <c r="K24" s="238">
        <v>2208.2199999999998</v>
      </c>
      <c r="L24" s="238">
        <v>1102.8599999999999</v>
      </c>
      <c r="M24" s="238">
        <v>1304.57</v>
      </c>
      <c r="N24" s="462">
        <v>1114.8900000000001</v>
      </c>
      <c r="O24" s="238">
        <v>1417.13</v>
      </c>
      <c r="P24" s="238">
        <v>900.09</v>
      </c>
      <c r="Q24" s="238">
        <v>129.49</v>
      </c>
      <c r="R24" s="238">
        <v>552.95000000000005</v>
      </c>
      <c r="S24" s="238">
        <v>1904.24</v>
      </c>
      <c r="T24" s="238">
        <v>2696.69</v>
      </c>
      <c r="U24" s="238">
        <v>2677.57</v>
      </c>
      <c r="V24" s="238">
        <v>2802.07</v>
      </c>
      <c r="W24" s="238">
        <v>2280.94</v>
      </c>
      <c r="X24" s="465">
        <f t="shared" si="2"/>
        <v>3.2931501390260243</v>
      </c>
    </row>
    <row r="25" spans="1:27" x14ac:dyDescent="0.25">
      <c r="A25" s="168" t="s">
        <v>119</v>
      </c>
      <c r="B25" s="462">
        <v>109.95</v>
      </c>
      <c r="C25" s="238">
        <v>121.21</v>
      </c>
      <c r="D25" s="238">
        <v>137.1</v>
      </c>
      <c r="E25" s="238">
        <v>56.95</v>
      </c>
      <c r="F25" s="238">
        <v>99.23</v>
      </c>
      <c r="G25" s="238">
        <v>70.42</v>
      </c>
      <c r="H25" s="238">
        <v>0</v>
      </c>
      <c r="I25" s="238">
        <v>131.19</v>
      </c>
      <c r="J25" s="238">
        <v>66.010000000000005</v>
      </c>
      <c r="K25" s="238">
        <v>106.33</v>
      </c>
      <c r="L25" s="238">
        <v>67.48</v>
      </c>
      <c r="M25" s="238">
        <v>78.010000000000005</v>
      </c>
      <c r="N25" s="462">
        <v>119.49</v>
      </c>
      <c r="O25" s="238">
        <v>73.08</v>
      </c>
      <c r="P25" s="238">
        <v>93.52</v>
      </c>
      <c r="Q25" s="238">
        <v>0</v>
      </c>
      <c r="R25" s="238">
        <v>0</v>
      </c>
      <c r="S25" s="238">
        <v>84.88</v>
      </c>
      <c r="T25" s="238">
        <v>152.38999999999999</v>
      </c>
      <c r="U25" s="238">
        <v>80.150000000000006</v>
      </c>
      <c r="V25" s="238">
        <v>194.79</v>
      </c>
      <c r="W25" s="238">
        <v>198.11</v>
      </c>
      <c r="X25" s="465">
        <f t="shared" si="2"/>
        <v>86.316185460359279</v>
      </c>
    </row>
    <row r="26" spans="1:27" x14ac:dyDescent="0.25">
      <c r="A26" s="102" t="s">
        <v>80</v>
      </c>
      <c r="B26" s="462">
        <v>0</v>
      </c>
      <c r="C26" s="238">
        <v>0</v>
      </c>
      <c r="D26" s="238">
        <v>0</v>
      </c>
      <c r="E26" s="238">
        <v>0</v>
      </c>
      <c r="F26" s="238">
        <v>0</v>
      </c>
      <c r="G26" s="238">
        <v>0</v>
      </c>
      <c r="H26" s="238">
        <v>0</v>
      </c>
      <c r="I26" s="238">
        <v>0</v>
      </c>
      <c r="J26" s="238">
        <v>0</v>
      </c>
      <c r="K26" s="238">
        <v>0</v>
      </c>
      <c r="L26" s="238">
        <v>0</v>
      </c>
      <c r="M26" s="238">
        <v>0</v>
      </c>
      <c r="N26" s="462">
        <v>0</v>
      </c>
      <c r="O26" s="238">
        <v>0</v>
      </c>
      <c r="P26" s="238">
        <v>0</v>
      </c>
      <c r="Q26" s="238">
        <v>0</v>
      </c>
      <c r="R26" s="238">
        <v>0</v>
      </c>
      <c r="S26" s="238">
        <v>0</v>
      </c>
      <c r="T26" s="238">
        <v>0</v>
      </c>
      <c r="U26" s="238">
        <v>0</v>
      </c>
      <c r="V26" s="238">
        <v>0</v>
      </c>
      <c r="W26" s="238">
        <v>0</v>
      </c>
      <c r="X26" s="465" t="str">
        <f t="shared" si="2"/>
        <v>-</v>
      </c>
    </row>
    <row r="27" spans="1:27" x14ac:dyDescent="0.25">
      <c r="A27" s="102" t="s">
        <v>81</v>
      </c>
      <c r="B27" s="462">
        <v>2832.28</v>
      </c>
      <c r="C27" s="238">
        <v>8520.86</v>
      </c>
      <c r="D27" s="238">
        <v>2890.03</v>
      </c>
      <c r="E27" s="238">
        <v>0</v>
      </c>
      <c r="F27" s="238">
        <v>0</v>
      </c>
      <c r="G27" s="238">
        <v>0</v>
      </c>
      <c r="H27" s="238">
        <v>0</v>
      </c>
      <c r="I27" s="238">
        <v>0</v>
      </c>
      <c r="J27" s="238">
        <v>0</v>
      </c>
      <c r="K27" s="238">
        <v>3030.39</v>
      </c>
      <c r="L27" s="238">
        <v>0</v>
      </c>
      <c r="M27" s="238">
        <v>0</v>
      </c>
      <c r="N27" s="462">
        <v>5247.81</v>
      </c>
      <c r="O27" s="238">
        <v>11076.24</v>
      </c>
      <c r="P27" s="238">
        <v>1753.86</v>
      </c>
      <c r="Q27" s="238">
        <v>0</v>
      </c>
      <c r="R27" s="238">
        <v>0</v>
      </c>
      <c r="S27" s="238">
        <v>0</v>
      </c>
      <c r="T27" s="238">
        <v>0</v>
      </c>
      <c r="U27" s="238">
        <v>0</v>
      </c>
      <c r="V27" s="238">
        <v>3730.27</v>
      </c>
      <c r="W27" s="238">
        <v>2484.9899999999998</v>
      </c>
      <c r="X27" s="465">
        <f t="shared" si="2"/>
        <v>-17.997683466484517</v>
      </c>
    </row>
    <row r="28" spans="1:27" x14ac:dyDescent="0.25">
      <c r="A28" s="102" t="s">
        <v>69</v>
      </c>
      <c r="B28" s="462">
        <v>63.35</v>
      </c>
      <c r="C28" s="238">
        <v>514.11</v>
      </c>
      <c r="D28" s="238">
        <v>301.86</v>
      </c>
      <c r="E28" s="238">
        <v>147.75</v>
      </c>
      <c r="F28" s="238">
        <v>335.93</v>
      </c>
      <c r="G28" s="238">
        <v>839.85</v>
      </c>
      <c r="H28" s="238">
        <v>843.08</v>
      </c>
      <c r="I28" s="238">
        <v>100.26</v>
      </c>
      <c r="J28" s="238">
        <v>553.91</v>
      </c>
      <c r="K28" s="238">
        <v>478.02</v>
      </c>
      <c r="L28" s="238">
        <v>260.42</v>
      </c>
      <c r="M28" s="238">
        <v>275.37</v>
      </c>
      <c r="N28" s="462">
        <v>276.95999999999998</v>
      </c>
      <c r="O28" s="238">
        <v>924.2</v>
      </c>
      <c r="P28" s="238">
        <v>314.41000000000003</v>
      </c>
      <c r="Q28" s="238">
        <v>0</v>
      </c>
      <c r="R28" s="238">
        <v>15.98</v>
      </c>
      <c r="S28" s="238">
        <v>403.62</v>
      </c>
      <c r="T28" s="238">
        <v>792.68</v>
      </c>
      <c r="U28" s="238">
        <v>691.93</v>
      </c>
      <c r="V28" s="238">
        <v>663.48</v>
      </c>
      <c r="W28" s="238">
        <v>165.83</v>
      </c>
      <c r="X28" s="465">
        <f t="shared" si="2"/>
        <v>-65.308982887745273</v>
      </c>
    </row>
    <row r="29" spans="1:27" x14ac:dyDescent="0.25">
      <c r="A29" s="102" t="s">
        <v>83</v>
      </c>
      <c r="B29" s="462">
        <v>120.63</v>
      </c>
      <c r="C29" s="238">
        <v>126.94</v>
      </c>
      <c r="D29" s="238">
        <v>85.61</v>
      </c>
      <c r="E29" s="238">
        <v>314.36</v>
      </c>
      <c r="F29" s="238">
        <v>86.38</v>
      </c>
      <c r="G29" s="238">
        <v>383.58</v>
      </c>
      <c r="H29" s="238">
        <v>184.98</v>
      </c>
      <c r="I29" s="238">
        <v>130.24</v>
      </c>
      <c r="J29" s="238">
        <v>304.70999999999998</v>
      </c>
      <c r="K29" s="238">
        <v>255.42</v>
      </c>
      <c r="L29" s="238">
        <v>138.06</v>
      </c>
      <c r="M29" s="238">
        <v>520.57000000000005</v>
      </c>
      <c r="N29" s="462">
        <v>172.34</v>
      </c>
      <c r="O29" s="238">
        <v>138.18</v>
      </c>
      <c r="P29" s="238">
        <v>1.32</v>
      </c>
      <c r="Q29" s="238">
        <v>12.89</v>
      </c>
      <c r="R29" s="238">
        <v>5.6</v>
      </c>
      <c r="S29" s="238">
        <v>138.83000000000001</v>
      </c>
      <c r="T29" s="238">
        <v>201.98</v>
      </c>
      <c r="U29" s="238">
        <v>108.58</v>
      </c>
      <c r="V29" s="238">
        <v>24.77</v>
      </c>
      <c r="W29" s="238">
        <v>0</v>
      </c>
      <c r="X29" s="465">
        <f t="shared" si="2"/>
        <v>-100</v>
      </c>
    </row>
    <row r="30" spans="1:27" x14ac:dyDescent="0.25">
      <c r="A30" s="102" t="s">
        <v>237</v>
      </c>
      <c r="B30" s="462">
        <v>132.88</v>
      </c>
      <c r="C30" s="238">
        <v>223.78</v>
      </c>
      <c r="D30" s="238">
        <v>202.69</v>
      </c>
      <c r="E30" s="238">
        <v>274.11</v>
      </c>
      <c r="F30" s="238">
        <v>204.72</v>
      </c>
      <c r="G30" s="238">
        <v>889.62</v>
      </c>
      <c r="H30" s="238">
        <v>302.7</v>
      </c>
      <c r="I30" s="238">
        <v>341.41</v>
      </c>
      <c r="J30" s="238">
        <v>585.79999999999995</v>
      </c>
      <c r="K30" s="238">
        <v>288.33</v>
      </c>
      <c r="L30" s="238">
        <v>624.89</v>
      </c>
      <c r="M30" s="238">
        <v>279.64999999999998</v>
      </c>
      <c r="N30" s="462">
        <v>207.37</v>
      </c>
      <c r="O30" s="238">
        <v>111.37</v>
      </c>
      <c r="P30" s="238">
        <v>47.09</v>
      </c>
      <c r="Q30" s="238">
        <v>18.7</v>
      </c>
      <c r="R30" s="238">
        <v>85.64</v>
      </c>
      <c r="S30" s="238">
        <v>338.15</v>
      </c>
      <c r="T30" s="238">
        <v>228.24</v>
      </c>
      <c r="U30" s="238">
        <v>116</v>
      </c>
      <c r="V30" s="238">
        <v>90.13</v>
      </c>
      <c r="W30" s="238">
        <v>41.85</v>
      </c>
      <c r="X30" s="465">
        <f t="shared" si="2"/>
        <v>-85.485381333888256</v>
      </c>
    </row>
    <row r="31" spans="1:27" x14ac:dyDescent="0.25">
      <c r="A31" s="102" t="s">
        <v>92</v>
      </c>
      <c r="B31" s="462">
        <v>0</v>
      </c>
      <c r="C31" s="238">
        <v>248.73</v>
      </c>
      <c r="D31" s="238">
        <v>118.32</v>
      </c>
      <c r="E31" s="238">
        <v>90.44</v>
      </c>
      <c r="F31" s="238">
        <v>166.73</v>
      </c>
      <c r="G31" s="238">
        <v>583.46</v>
      </c>
      <c r="H31" s="238">
        <v>69.819999999999993</v>
      </c>
      <c r="I31" s="238">
        <v>308.77999999999997</v>
      </c>
      <c r="J31" s="238">
        <v>173.63</v>
      </c>
      <c r="K31" s="238">
        <v>151.61000000000001</v>
      </c>
      <c r="L31" s="238">
        <v>326.14999999999998</v>
      </c>
      <c r="M31" s="238">
        <v>105.76</v>
      </c>
      <c r="N31" s="462">
        <v>11.93</v>
      </c>
      <c r="O31" s="238">
        <v>22.62</v>
      </c>
      <c r="P31" s="238">
        <v>0</v>
      </c>
      <c r="Q31" s="238">
        <v>0</v>
      </c>
      <c r="R31" s="238">
        <v>29.29</v>
      </c>
      <c r="S31" s="238">
        <v>425.13</v>
      </c>
      <c r="T31" s="238">
        <v>525.54</v>
      </c>
      <c r="U31" s="238">
        <v>469.91</v>
      </c>
      <c r="V31" s="238">
        <v>384.71</v>
      </c>
      <c r="W31" s="238">
        <v>0.21</v>
      </c>
      <c r="X31" s="465">
        <f t="shared" si="2"/>
        <v>-99.861486709319962</v>
      </c>
    </row>
    <row r="32" spans="1:27" x14ac:dyDescent="0.25">
      <c r="A32" s="102" t="s">
        <v>70</v>
      </c>
      <c r="B32" s="462">
        <v>426.6</v>
      </c>
      <c r="C32" s="238">
        <v>195.25</v>
      </c>
      <c r="D32" s="238">
        <v>221.23</v>
      </c>
      <c r="E32" s="238">
        <v>537.34</v>
      </c>
      <c r="F32" s="238">
        <v>270.99</v>
      </c>
      <c r="G32" s="238">
        <v>1293.67</v>
      </c>
      <c r="H32" s="238">
        <v>1017.75</v>
      </c>
      <c r="I32" s="238">
        <v>822.08</v>
      </c>
      <c r="J32" s="238">
        <v>630.1</v>
      </c>
      <c r="K32" s="238">
        <v>565.20000000000005</v>
      </c>
      <c r="L32" s="238">
        <v>639.85</v>
      </c>
      <c r="M32" s="238">
        <v>489.72</v>
      </c>
      <c r="N32" s="462">
        <v>549.86</v>
      </c>
      <c r="O32" s="238">
        <v>395.97</v>
      </c>
      <c r="P32" s="238">
        <v>42.73</v>
      </c>
      <c r="Q32" s="238">
        <v>0</v>
      </c>
      <c r="R32" s="238">
        <v>5.24</v>
      </c>
      <c r="S32" s="238">
        <v>265.60000000000002</v>
      </c>
      <c r="T32" s="238">
        <v>1024.1600000000001</v>
      </c>
      <c r="U32" s="238">
        <v>611.52</v>
      </c>
      <c r="V32" s="238">
        <v>247.38</v>
      </c>
      <c r="W32" s="238">
        <v>280.02</v>
      </c>
      <c r="X32" s="465">
        <f t="shared" si="2"/>
        <v>-50.456475583864126</v>
      </c>
    </row>
    <row r="33" spans="1:24" x14ac:dyDescent="0.25">
      <c r="A33" s="103" t="s">
        <v>71</v>
      </c>
      <c r="B33" s="463">
        <v>773.49</v>
      </c>
      <c r="C33" s="74">
        <v>613.21</v>
      </c>
      <c r="D33" s="74">
        <v>615.79999999999995</v>
      </c>
      <c r="E33" s="74">
        <v>1014.8</v>
      </c>
      <c r="F33" s="74">
        <v>582.29</v>
      </c>
      <c r="G33" s="74">
        <v>1755.21</v>
      </c>
      <c r="H33" s="74">
        <v>1467.49</v>
      </c>
      <c r="I33" s="74">
        <v>1156.21</v>
      </c>
      <c r="J33" s="74">
        <v>807.41</v>
      </c>
      <c r="K33" s="74">
        <v>641.61</v>
      </c>
      <c r="L33" s="74">
        <v>1268.96</v>
      </c>
      <c r="M33" s="74">
        <v>1108.3399999999999</v>
      </c>
      <c r="N33" s="463">
        <v>997.37</v>
      </c>
      <c r="O33" s="451">
        <v>543.66999999999996</v>
      </c>
      <c r="P33" s="451">
        <v>178.9</v>
      </c>
      <c r="Q33" s="451">
        <v>46.54</v>
      </c>
      <c r="R33" s="451">
        <v>253.51</v>
      </c>
      <c r="S33" s="451">
        <v>444.95</v>
      </c>
      <c r="T33" s="451">
        <v>774.02</v>
      </c>
      <c r="U33" s="451">
        <v>514.34</v>
      </c>
      <c r="V33" s="451">
        <v>448.47</v>
      </c>
      <c r="W33" s="451">
        <v>498.42</v>
      </c>
      <c r="X33" s="75">
        <f t="shared" si="2"/>
        <v>-22.31729555337354</v>
      </c>
    </row>
    <row r="34" spans="1:24" x14ac:dyDescent="0.25">
      <c r="A34" s="1" t="s">
        <v>23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</row>
    <row r="35" spans="1:24" x14ac:dyDescent="0.25">
      <c r="A35" s="1" t="s">
        <v>24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</row>
    <row r="36" spans="1:24" x14ac:dyDescent="0.25">
      <c r="A36" s="2" t="s">
        <v>206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</row>
  </sheetData>
  <sortState ref="Z14:AA38">
    <sortCondition descending="1" ref="AA13"/>
  </sortState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showGridLines="0" zoomScale="85" zoomScaleNormal="85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X16" sqref="X16"/>
    </sheetView>
  </sheetViews>
  <sheetFormatPr baseColWidth="10" defaultColWidth="9.140625" defaultRowHeight="15" x14ac:dyDescent="0.25"/>
  <cols>
    <col min="1" max="1" width="19" customWidth="1"/>
    <col min="2" max="19" width="10.85546875" style="258" customWidth="1"/>
    <col min="20" max="20" width="10.85546875" style="407" customWidth="1"/>
    <col min="21" max="21" width="10.85546875" style="412" customWidth="1"/>
    <col min="22" max="22" width="12.42578125" customWidth="1"/>
    <col min="23" max="23" width="12.42578125" style="412" customWidth="1"/>
    <col min="24" max="24" width="10.140625" customWidth="1"/>
  </cols>
  <sheetData>
    <row r="1" spans="1:24" x14ac:dyDescent="0.25">
      <c r="A1" s="26" t="s">
        <v>198</v>
      </c>
    </row>
    <row r="3" spans="1:24" x14ac:dyDescent="0.25">
      <c r="A3" s="11" t="s">
        <v>120</v>
      </c>
    </row>
    <row r="4" spans="1:24" ht="15" customHeight="1" x14ac:dyDescent="0.25">
      <c r="A4" s="43" t="s">
        <v>253</v>
      </c>
    </row>
    <row r="5" spans="1:24" x14ac:dyDescent="0.25">
      <c r="A5" s="43" t="s">
        <v>210</v>
      </c>
    </row>
    <row r="6" spans="1:24" ht="15" customHeight="1" x14ac:dyDescent="0.25">
      <c r="A6" s="509" t="s">
        <v>0</v>
      </c>
      <c r="B6" s="510">
        <v>2019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4" ht="29.25" customHeight="1" x14ac:dyDescent="0.25">
      <c r="A7" s="505"/>
      <c r="B7" s="335" t="s">
        <v>1</v>
      </c>
      <c r="C7" s="333" t="s">
        <v>2</v>
      </c>
      <c r="D7" s="333" t="s">
        <v>3</v>
      </c>
      <c r="E7" s="333" t="s">
        <v>4</v>
      </c>
      <c r="F7" s="352" t="s">
        <v>5</v>
      </c>
      <c r="G7" s="353" t="s">
        <v>6</v>
      </c>
      <c r="H7" s="354" t="s">
        <v>7</v>
      </c>
      <c r="I7" s="356" t="s">
        <v>8</v>
      </c>
      <c r="J7" s="362" t="s">
        <v>9</v>
      </c>
      <c r="K7" s="369" t="s">
        <v>10</v>
      </c>
      <c r="L7" s="380" t="s">
        <v>11</v>
      </c>
      <c r="M7" s="395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274</v>
      </c>
    </row>
    <row r="8" spans="1:24" x14ac:dyDescent="0.25">
      <c r="A8" s="104" t="s">
        <v>13</v>
      </c>
      <c r="B8" s="32">
        <v>57.65</v>
      </c>
      <c r="C8" s="5">
        <v>55.529999999999994</v>
      </c>
      <c r="D8" s="5">
        <v>57.160000000000004</v>
      </c>
      <c r="E8" s="5">
        <f t="shared" ref="E8:S8" si="0">+E9+E18</f>
        <v>60.28</v>
      </c>
      <c r="F8" s="5">
        <v>62.160000000000011</v>
      </c>
      <c r="G8" s="5">
        <f t="shared" si="0"/>
        <v>57.87</v>
      </c>
      <c r="H8" s="5">
        <v>64.12</v>
      </c>
      <c r="I8" s="5">
        <f t="shared" si="0"/>
        <v>53.78</v>
      </c>
      <c r="J8" s="5">
        <f t="shared" si="0"/>
        <v>49.92</v>
      </c>
      <c r="K8" s="5">
        <f t="shared" si="0"/>
        <v>55.38</v>
      </c>
      <c r="L8" s="5">
        <f t="shared" si="0"/>
        <v>58.800000000000004</v>
      </c>
      <c r="M8" s="5">
        <f t="shared" si="0"/>
        <v>57.09</v>
      </c>
      <c r="N8" s="112">
        <f t="shared" si="0"/>
        <v>68.53</v>
      </c>
      <c r="O8" s="5">
        <f t="shared" si="0"/>
        <v>80.86</v>
      </c>
      <c r="P8" s="5">
        <f t="shared" si="0"/>
        <v>59.100000000000009</v>
      </c>
      <c r="Q8" s="5">
        <f t="shared" si="0"/>
        <v>37.36</v>
      </c>
      <c r="R8" s="5">
        <f t="shared" si="0"/>
        <v>33.340000000000003</v>
      </c>
      <c r="S8" s="5">
        <f t="shared" si="0"/>
        <v>37.28</v>
      </c>
      <c r="T8" s="5">
        <v>68.13000000000001</v>
      </c>
      <c r="U8" s="5">
        <v>67.09</v>
      </c>
      <c r="V8" s="5">
        <v>74.06</v>
      </c>
      <c r="W8" s="5">
        <v>70.36999999999999</v>
      </c>
      <c r="X8" s="105">
        <f t="shared" ref="X8:X21" si="1">+IFERROR((W8/K8-1)*100,"-")</f>
        <v>27.067533405561562</v>
      </c>
    </row>
    <row r="9" spans="1:24" x14ac:dyDescent="0.25">
      <c r="A9" s="106" t="s">
        <v>231</v>
      </c>
      <c r="B9" s="55">
        <v>55.459999999999994</v>
      </c>
      <c r="C9" s="9">
        <v>54.3</v>
      </c>
      <c r="D9" s="9">
        <v>56.800000000000004</v>
      </c>
      <c r="E9" s="9">
        <f>+E10+E11+E12+E15</f>
        <v>58.28</v>
      </c>
      <c r="F9" s="9">
        <v>57.610000000000007</v>
      </c>
      <c r="G9" s="9">
        <f t="shared" ref="G9:K9" si="2">+G10+G11+G12+G15</f>
        <v>54.39</v>
      </c>
      <c r="H9" s="9">
        <v>60.260000000000005</v>
      </c>
      <c r="I9" s="9">
        <f t="shared" si="2"/>
        <v>52.61</v>
      </c>
      <c r="J9" s="9">
        <f t="shared" si="2"/>
        <v>48.620000000000005</v>
      </c>
      <c r="K9" s="9">
        <f t="shared" si="2"/>
        <v>50.620000000000005</v>
      </c>
      <c r="L9" s="9">
        <f t="shared" ref="L9:S9" si="3">+L10+L11+L12+L15</f>
        <v>56.03</v>
      </c>
      <c r="M9" s="9">
        <f t="shared" si="3"/>
        <v>54.900000000000006</v>
      </c>
      <c r="N9" s="113">
        <f t="shared" si="3"/>
        <v>66.05</v>
      </c>
      <c r="O9" s="9">
        <f t="shared" si="3"/>
        <v>75.540000000000006</v>
      </c>
      <c r="P9" s="9">
        <f t="shared" si="3"/>
        <v>56.400000000000006</v>
      </c>
      <c r="Q9" s="9">
        <f t="shared" si="3"/>
        <v>33.1</v>
      </c>
      <c r="R9" s="9">
        <f t="shared" si="3"/>
        <v>29.590000000000003</v>
      </c>
      <c r="S9" s="9">
        <f t="shared" si="3"/>
        <v>34.619999999999997</v>
      </c>
      <c r="T9" s="9">
        <v>61.970000000000006</v>
      </c>
      <c r="U9" s="9">
        <v>58.75</v>
      </c>
      <c r="V9" s="9">
        <v>66.84</v>
      </c>
      <c r="W9" s="9">
        <v>65.709999999999994</v>
      </c>
      <c r="X9" s="107">
        <f t="shared" si="1"/>
        <v>29.810351639668099</v>
      </c>
    </row>
    <row r="10" spans="1:24" x14ac:dyDescent="0.25">
      <c r="A10" s="108" t="s">
        <v>15</v>
      </c>
      <c r="B10" s="281">
        <v>4.8899999999999988</v>
      </c>
      <c r="C10" s="239">
        <v>3.15</v>
      </c>
      <c r="D10" s="239">
        <v>5.8</v>
      </c>
      <c r="E10" s="239">
        <v>5.86</v>
      </c>
      <c r="F10" s="239">
        <v>6.45</v>
      </c>
      <c r="G10" s="239">
        <v>5.48</v>
      </c>
      <c r="H10" s="239">
        <v>5.45</v>
      </c>
      <c r="I10" s="239">
        <v>3.14</v>
      </c>
      <c r="J10" s="239">
        <v>3.45</v>
      </c>
      <c r="K10" s="239">
        <v>4.79</v>
      </c>
      <c r="L10" s="239">
        <v>5.14</v>
      </c>
      <c r="M10" s="239">
        <v>5.36</v>
      </c>
      <c r="N10" s="114">
        <v>6.08</v>
      </c>
      <c r="O10" s="17">
        <v>7.26</v>
      </c>
      <c r="P10" s="17">
        <v>5.58</v>
      </c>
      <c r="Q10" s="17">
        <v>6.11</v>
      </c>
      <c r="R10" s="17">
        <v>2.92</v>
      </c>
      <c r="S10" s="17">
        <v>3.83</v>
      </c>
      <c r="T10" s="17">
        <v>7.65</v>
      </c>
      <c r="U10" s="17">
        <v>7.55</v>
      </c>
      <c r="V10" s="17">
        <v>11.66</v>
      </c>
      <c r="W10" s="17">
        <v>8.56</v>
      </c>
      <c r="X10" s="109">
        <f t="shared" si="1"/>
        <v>78.705636743215052</v>
      </c>
    </row>
    <row r="11" spans="1:24" x14ac:dyDescent="0.25">
      <c r="A11" s="108" t="s">
        <v>16</v>
      </c>
      <c r="B11" s="281">
        <v>11.98</v>
      </c>
      <c r="C11" s="239">
        <v>13.48</v>
      </c>
      <c r="D11" s="239">
        <v>11.68</v>
      </c>
      <c r="E11" s="239">
        <v>14.85</v>
      </c>
      <c r="F11" s="239">
        <v>10.69</v>
      </c>
      <c r="G11" s="239">
        <v>7.96</v>
      </c>
      <c r="H11" s="239">
        <v>14.03</v>
      </c>
      <c r="I11" s="239">
        <v>6.76</v>
      </c>
      <c r="J11" s="239">
        <v>8.48</v>
      </c>
      <c r="K11" s="239">
        <v>7.45</v>
      </c>
      <c r="L11" s="239">
        <v>10.67</v>
      </c>
      <c r="M11" s="239">
        <v>9.81</v>
      </c>
      <c r="N11" s="114">
        <v>16.43</v>
      </c>
      <c r="O11" s="17">
        <v>19.16</v>
      </c>
      <c r="P11" s="17">
        <v>10.08</v>
      </c>
      <c r="Q11" s="17">
        <v>11.05</v>
      </c>
      <c r="R11" s="17">
        <v>5.52</v>
      </c>
      <c r="S11" s="17">
        <v>6.65</v>
      </c>
      <c r="T11" s="17">
        <v>16.559999999999999</v>
      </c>
      <c r="U11" s="17">
        <v>11.06</v>
      </c>
      <c r="V11" s="17">
        <v>11.59</v>
      </c>
      <c r="W11" s="17">
        <v>12.29</v>
      </c>
      <c r="X11" s="109">
        <f t="shared" si="1"/>
        <v>64.96644295302012</v>
      </c>
    </row>
    <row r="12" spans="1:24" x14ac:dyDescent="0.25">
      <c r="A12" s="108" t="s">
        <v>19</v>
      </c>
      <c r="B12" s="281">
        <v>0.83000000000000007</v>
      </c>
      <c r="C12" s="239">
        <v>0.79</v>
      </c>
      <c r="D12" s="239">
        <v>0.7</v>
      </c>
      <c r="E12" s="239">
        <f>+E13+E14</f>
        <v>0.71</v>
      </c>
      <c r="F12" s="239">
        <v>0.66999999999999993</v>
      </c>
      <c r="G12" s="239">
        <f t="shared" ref="G12:S12" si="4">+G13+G14</f>
        <v>0.71</v>
      </c>
      <c r="H12" s="239">
        <v>0.57000000000000006</v>
      </c>
      <c r="I12" s="239">
        <f t="shared" si="4"/>
        <v>0.64</v>
      </c>
      <c r="J12" s="239">
        <f t="shared" si="4"/>
        <v>0.73</v>
      </c>
      <c r="K12" s="239">
        <f t="shared" si="4"/>
        <v>0.75</v>
      </c>
      <c r="L12" s="239">
        <f t="shared" si="4"/>
        <v>0.69</v>
      </c>
      <c r="M12" s="239">
        <f t="shared" si="4"/>
        <v>0.67</v>
      </c>
      <c r="N12" s="114">
        <f t="shared" si="4"/>
        <v>0.65</v>
      </c>
      <c r="O12" s="17">
        <f t="shared" si="4"/>
        <v>0.66999999999999993</v>
      </c>
      <c r="P12" s="17">
        <f t="shared" si="4"/>
        <v>0.85</v>
      </c>
      <c r="Q12" s="17">
        <f t="shared" si="4"/>
        <v>1.77</v>
      </c>
      <c r="R12" s="17">
        <f t="shared" si="4"/>
        <v>0.52</v>
      </c>
      <c r="S12" s="17">
        <f t="shared" si="4"/>
        <v>0.87</v>
      </c>
      <c r="T12" s="17">
        <v>1.29</v>
      </c>
      <c r="U12" s="17">
        <v>1.42</v>
      </c>
      <c r="V12" s="17">
        <v>1.66</v>
      </c>
      <c r="W12" s="17">
        <v>0.88</v>
      </c>
      <c r="X12" s="109">
        <f t="shared" si="1"/>
        <v>17.333333333333336</v>
      </c>
    </row>
    <row r="13" spans="1:24" x14ac:dyDescent="0.25">
      <c r="A13" s="110" t="s">
        <v>17</v>
      </c>
      <c r="B13" s="281">
        <v>0.52</v>
      </c>
      <c r="C13" s="239">
        <v>0.43</v>
      </c>
      <c r="D13" s="239">
        <v>0.27</v>
      </c>
      <c r="E13" s="239">
        <v>0.21</v>
      </c>
      <c r="F13" s="239">
        <v>0.24</v>
      </c>
      <c r="G13" s="239">
        <v>0.31</v>
      </c>
      <c r="H13" s="239">
        <v>0.17</v>
      </c>
      <c r="I13" s="239">
        <v>0.19</v>
      </c>
      <c r="J13" s="239">
        <v>0.23</v>
      </c>
      <c r="K13" s="239">
        <v>0.32</v>
      </c>
      <c r="L13" s="239">
        <v>0.28000000000000003</v>
      </c>
      <c r="M13" s="239">
        <v>0.22</v>
      </c>
      <c r="N13" s="114">
        <v>0.27</v>
      </c>
      <c r="O13" s="17">
        <v>0.24</v>
      </c>
      <c r="P13" s="17">
        <v>0.44</v>
      </c>
      <c r="Q13" s="17">
        <v>1.5</v>
      </c>
      <c r="R13" s="17">
        <v>0.25</v>
      </c>
      <c r="S13" s="17">
        <v>0.6</v>
      </c>
      <c r="T13" s="17">
        <v>0.93</v>
      </c>
      <c r="U13" s="17">
        <v>1.01</v>
      </c>
      <c r="V13" s="17">
        <v>1.1599999999999999</v>
      </c>
      <c r="W13" s="17">
        <v>0.38</v>
      </c>
      <c r="X13" s="109">
        <f t="shared" si="1"/>
        <v>18.75</v>
      </c>
    </row>
    <row r="14" spans="1:24" x14ac:dyDescent="0.25">
      <c r="A14" s="110" t="s">
        <v>18</v>
      </c>
      <c r="B14" s="281">
        <v>0.31000000000000005</v>
      </c>
      <c r="C14" s="239">
        <v>0.36</v>
      </c>
      <c r="D14" s="239">
        <v>0.43</v>
      </c>
      <c r="E14" s="239">
        <v>0.5</v>
      </c>
      <c r="F14" s="239">
        <v>0.43</v>
      </c>
      <c r="G14" s="239">
        <v>0.4</v>
      </c>
      <c r="H14" s="239">
        <v>0.4</v>
      </c>
      <c r="I14" s="239">
        <v>0.45</v>
      </c>
      <c r="J14" s="239">
        <v>0.5</v>
      </c>
      <c r="K14" s="239">
        <v>0.43</v>
      </c>
      <c r="L14" s="239">
        <v>0.41</v>
      </c>
      <c r="M14" s="239">
        <v>0.45</v>
      </c>
      <c r="N14" s="114">
        <v>0.38</v>
      </c>
      <c r="O14" s="17">
        <v>0.43</v>
      </c>
      <c r="P14" s="17">
        <v>0.41</v>
      </c>
      <c r="Q14" s="17">
        <v>0.27</v>
      </c>
      <c r="R14" s="17">
        <v>0.27</v>
      </c>
      <c r="S14" s="17">
        <v>0.27</v>
      </c>
      <c r="T14" s="17">
        <v>0.36</v>
      </c>
      <c r="U14" s="17">
        <v>0.41</v>
      </c>
      <c r="V14" s="17">
        <v>0.5</v>
      </c>
      <c r="W14" s="17">
        <v>0.5</v>
      </c>
      <c r="X14" s="109">
        <f t="shared" si="1"/>
        <v>16.279069767441868</v>
      </c>
    </row>
    <row r="15" spans="1:24" x14ac:dyDescent="0.25">
      <c r="A15" s="108" t="s">
        <v>20</v>
      </c>
      <c r="B15" s="281">
        <v>37.76</v>
      </c>
      <c r="C15" s="239">
        <v>36.880000000000003</v>
      </c>
      <c r="D15" s="239">
        <v>38.620000000000005</v>
      </c>
      <c r="E15" s="239">
        <f>+E16+E17</f>
        <v>36.86</v>
      </c>
      <c r="F15" s="239">
        <v>39.800000000000004</v>
      </c>
      <c r="G15" s="239">
        <f t="shared" ref="G15:S15" si="5">+G16+G17</f>
        <v>40.24</v>
      </c>
      <c r="H15" s="239">
        <v>40.21</v>
      </c>
      <c r="I15" s="239">
        <f t="shared" si="5"/>
        <v>42.07</v>
      </c>
      <c r="J15" s="239">
        <f t="shared" si="5"/>
        <v>35.96</v>
      </c>
      <c r="K15" s="239">
        <f t="shared" si="5"/>
        <v>37.630000000000003</v>
      </c>
      <c r="L15" s="239">
        <f t="shared" si="5"/>
        <v>39.53</v>
      </c>
      <c r="M15" s="239">
        <f t="shared" si="5"/>
        <v>39.06</v>
      </c>
      <c r="N15" s="114">
        <f t="shared" si="5"/>
        <v>42.89</v>
      </c>
      <c r="O15" s="17">
        <f t="shared" si="5"/>
        <v>48.45</v>
      </c>
      <c r="P15" s="17">
        <f t="shared" si="5"/>
        <v>39.89</v>
      </c>
      <c r="Q15" s="17">
        <f t="shared" si="5"/>
        <v>14.17</v>
      </c>
      <c r="R15" s="17">
        <f t="shared" si="5"/>
        <v>20.630000000000003</v>
      </c>
      <c r="S15" s="17">
        <f t="shared" si="5"/>
        <v>23.27</v>
      </c>
      <c r="T15" s="17">
        <v>36.470000000000006</v>
      </c>
      <c r="U15" s="17">
        <v>38.72</v>
      </c>
      <c r="V15" s="17">
        <v>41.93</v>
      </c>
      <c r="W15" s="17">
        <v>43.98</v>
      </c>
      <c r="X15" s="109">
        <f t="shared" si="1"/>
        <v>16.874833909115061</v>
      </c>
    </row>
    <row r="16" spans="1:24" x14ac:dyDescent="0.25">
      <c r="A16" s="110" t="s">
        <v>17</v>
      </c>
      <c r="B16" s="281">
        <v>34.959999999999994</v>
      </c>
      <c r="C16" s="239">
        <v>33.78</v>
      </c>
      <c r="D16" s="239">
        <v>35.42</v>
      </c>
      <c r="E16" s="239">
        <v>33.26</v>
      </c>
      <c r="F16" s="239">
        <v>36.1</v>
      </c>
      <c r="G16" s="239">
        <v>36.14</v>
      </c>
      <c r="H16" s="239">
        <v>35.96</v>
      </c>
      <c r="I16" s="239">
        <v>37.869999999999997</v>
      </c>
      <c r="J16" s="239">
        <v>31.66</v>
      </c>
      <c r="K16" s="239">
        <v>33.53</v>
      </c>
      <c r="L16" s="239">
        <v>35.68</v>
      </c>
      <c r="M16" s="239">
        <v>34.96</v>
      </c>
      <c r="N16" s="114">
        <v>39.79</v>
      </c>
      <c r="O16" s="17">
        <v>44.85</v>
      </c>
      <c r="P16" s="17">
        <v>36.49</v>
      </c>
      <c r="Q16" s="17">
        <v>12.37</v>
      </c>
      <c r="R16" s="17">
        <v>18.03</v>
      </c>
      <c r="S16" s="17">
        <v>20.47</v>
      </c>
      <c r="T16" s="17">
        <v>33.270000000000003</v>
      </c>
      <c r="U16" s="17">
        <v>34.92</v>
      </c>
      <c r="V16" s="17">
        <v>37.729999999999997</v>
      </c>
      <c r="W16" s="17">
        <v>39.479999999999997</v>
      </c>
      <c r="X16" s="109">
        <f t="shared" si="1"/>
        <v>17.745302713987464</v>
      </c>
    </row>
    <row r="17" spans="1:24" x14ac:dyDescent="0.25">
      <c r="A17" s="110" t="s">
        <v>18</v>
      </c>
      <c r="B17" s="281">
        <v>2.8000000000000003</v>
      </c>
      <c r="C17" s="239">
        <v>3.1</v>
      </c>
      <c r="D17" s="239">
        <v>3.2</v>
      </c>
      <c r="E17" s="239">
        <v>3.6</v>
      </c>
      <c r="F17" s="239">
        <v>3.7</v>
      </c>
      <c r="G17" s="239">
        <v>4.0999999999999996</v>
      </c>
      <c r="H17" s="239">
        <v>4.25</v>
      </c>
      <c r="I17" s="239">
        <v>4.2</v>
      </c>
      <c r="J17" s="239">
        <v>4.3</v>
      </c>
      <c r="K17" s="239">
        <v>4.0999999999999996</v>
      </c>
      <c r="L17" s="239">
        <v>3.85</v>
      </c>
      <c r="M17" s="239">
        <v>4.0999999999999996</v>
      </c>
      <c r="N17" s="114">
        <v>3.1</v>
      </c>
      <c r="O17" s="17">
        <v>3.6</v>
      </c>
      <c r="P17" s="17">
        <v>3.4</v>
      </c>
      <c r="Q17" s="17">
        <v>1.8</v>
      </c>
      <c r="R17" s="17">
        <v>2.6</v>
      </c>
      <c r="S17" s="17">
        <v>2.8</v>
      </c>
      <c r="T17" s="17">
        <v>3.2</v>
      </c>
      <c r="U17" s="17">
        <v>3.8</v>
      </c>
      <c r="V17" s="17">
        <v>4.2</v>
      </c>
      <c r="W17" s="17">
        <v>4.5</v>
      </c>
      <c r="X17" s="109">
        <f t="shared" si="1"/>
        <v>9.7560975609756184</v>
      </c>
    </row>
    <row r="18" spans="1:24" x14ac:dyDescent="0.25">
      <c r="A18" s="106" t="s">
        <v>232</v>
      </c>
      <c r="B18" s="55">
        <v>2.19</v>
      </c>
      <c r="C18" s="9">
        <v>1.23</v>
      </c>
      <c r="D18" s="9">
        <v>0.36</v>
      </c>
      <c r="E18" s="9">
        <f t="shared" ref="E18:M18" si="6">SUM(E19:E21)</f>
        <v>2</v>
      </c>
      <c r="F18" s="9">
        <v>4.5500000000000007</v>
      </c>
      <c r="G18" s="9">
        <f t="shared" si="6"/>
        <v>3.48</v>
      </c>
      <c r="H18" s="9">
        <v>3.8600000000000003</v>
      </c>
      <c r="I18" s="9">
        <f t="shared" si="6"/>
        <v>1.17</v>
      </c>
      <c r="J18" s="9">
        <f t="shared" si="6"/>
        <v>1.2999999999999998</v>
      </c>
      <c r="K18" s="9">
        <f t="shared" si="6"/>
        <v>4.76</v>
      </c>
      <c r="L18" s="9">
        <f t="shared" si="6"/>
        <v>2.77</v>
      </c>
      <c r="M18" s="9">
        <f t="shared" si="6"/>
        <v>2.19</v>
      </c>
      <c r="N18" s="113">
        <f>SUM(N19:N21)</f>
        <v>2.48</v>
      </c>
      <c r="O18" s="9">
        <f>SUM(O19:O21)</f>
        <v>5.3199999999999994</v>
      </c>
      <c r="P18" s="9">
        <f>SUM(P19:P21)</f>
        <v>2.7</v>
      </c>
      <c r="Q18" s="9">
        <f>SUM(Q19:Q21)</f>
        <v>4.26</v>
      </c>
      <c r="R18" s="9">
        <f>SUM(R19:R21)</f>
        <v>3.75</v>
      </c>
      <c r="S18" s="9">
        <f t="shared" ref="S18" si="7">SUM(S19:S21)</f>
        <v>2.66</v>
      </c>
      <c r="T18" s="9">
        <v>6.16</v>
      </c>
      <c r="U18" s="9">
        <v>8.34</v>
      </c>
      <c r="V18" s="9">
        <v>7.2200000000000006</v>
      </c>
      <c r="W18" s="9">
        <v>4.66</v>
      </c>
      <c r="X18" s="107">
        <f t="shared" si="1"/>
        <v>-2.1008403361344463</v>
      </c>
    </row>
    <row r="19" spans="1:24" x14ac:dyDescent="0.25">
      <c r="A19" s="108" t="s">
        <v>121</v>
      </c>
      <c r="B19" s="281">
        <v>0.89</v>
      </c>
      <c r="C19" s="239">
        <v>0.08</v>
      </c>
      <c r="D19" s="239">
        <v>0</v>
      </c>
      <c r="E19" s="239">
        <v>0.26</v>
      </c>
      <c r="F19" s="239">
        <v>1.05</v>
      </c>
      <c r="G19" s="239">
        <v>2.58</v>
      </c>
      <c r="H19" s="239">
        <v>1.75</v>
      </c>
      <c r="I19" s="239">
        <v>0.32</v>
      </c>
      <c r="J19" s="239">
        <v>0.27</v>
      </c>
      <c r="K19" s="239">
        <v>0.23</v>
      </c>
      <c r="L19" s="239">
        <v>0.56000000000000005</v>
      </c>
      <c r="M19" s="239">
        <v>1.67</v>
      </c>
      <c r="N19" s="114">
        <v>0</v>
      </c>
      <c r="O19" s="17">
        <v>2.35</v>
      </c>
      <c r="P19" s="17">
        <v>0.97</v>
      </c>
      <c r="Q19" s="17">
        <v>0.54</v>
      </c>
      <c r="R19" s="17">
        <v>0.21</v>
      </c>
      <c r="S19" s="17">
        <v>0.89</v>
      </c>
      <c r="T19" s="17">
        <v>0.32</v>
      </c>
      <c r="U19" s="17">
        <v>2.69</v>
      </c>
      <c r="V19" s="17">
        <v>1.97</v>
      </c>
      <c r="W19" s="17">
        <v>0.56000000000000005</v>
      </c>
      <c r="X19" s="109">
        <f t="shared" si="1"/>
        <v>143.47826086956525</v>
      </c>
    </row>
    <row r="20" spans="1:24" x14ac:dyDescent="0.25">
      <c r="A20" s="108" t="s">
        <v>122</v>
      </c>
      <c r="B20" s="281">
        <v>0.3</v>
      </c>
      <c r="C20" s="239">
        <v>0.28999999999999998</v>
      </c>
      <c r="D20" s="239">
        <v>0</v>
      </c>
      <c r="E20" s="239">
        <v>0.69</v>
      </c>
      <c r="F20" s="239">
        <v>1.48</v>
      </c>
      <c r="G20" s="239">
        <v>0</v>
      </c>
      <c r="H20" s="239">
        <v>0.6</v>
      </c>
      <c r="I20" s="239">
        <v>0.62</v>
      </c>
      <c r="J20" s="239">
        <v>0.43</v>
      </c>
      <c r="K20" s="239">
        <v>1.76</v>
      </c>
      <c r="L20" s="239">
        <v>1.4</v>
      </c>
      <c r="M20" s="239">
        <v>0</v>
      </c>
      <c r="N20" s="114">
        <v>2.0699999999999998</v>
      </c>
      <c r="O20" s="17">
        <v>2.67</v>
      </c>
      <c r="P20" s="17">
        <v>0.65</v>
      </c>
      <c r="Q20" s="17">
        <v>1.29</v>
      </c>
      <c r="R20" s="17">
        <v>1.42</v>
      </c>
      <c r="S20" s="17">
        <v>0.65</v>
      </c>
      <c r="T20" s="17">
        <v>3.88</v>
      </c>
      <c r="U20" s="17">
        <v>2.21</v>
      </c>
      <c r="V20" s="17">
        <v>2.52</v>
      </c>
      <c r="W20" s="17">
        <v>3.17</v>
      </c>
      <c r="X20" s="109">
        <f t="shared" si="1"/>
        <v>80.11363636363636</v>
      </c>
    </row>
    <row r="21" spans="1:24" x14ac:dyDescent="0.25">
      <c r="A21" s="111" t="s">
        <v>111</v>
      </c>
      <c r="B21" s="282">
        <v>1</v>
      </c>
      <c r="C21" s="240">
        <v>0.86</v>
      </c>
      <c r="D21" s="240">
        <v>0.36</v>
      </c>
      <c r="E21" s="240">
        <v>1.05</v>
      </c>
      <c r="F21" s="240">
        <v>2.02</v>
      </c>
      <c r="G21" s="240">
        <v>0.9</v>
      </c>
      <c r="H21" s="240">
        <v>1.51</v>
      </c>
      <c r="I21" s="240">
        <v>0.23</v>
      </c>
      <c r="J21" s="240">
        <v>0.6</v>
      </c>
      <c r="K21" s="240">
        <v>2.77</v>
      </c>
      <c r="L21" s="240">
        <v>0.81</v>
      </c>
      <c r="M21" s="240">
        <v>0.52</v>
      </c>
      <c r="N21" s="528">
        <v>0.41</v>
      </c>
      <c r="O21" s="529">
        <v>0.3</v>
      </c>
      <c r="P21" s="529">
        <v>1.08</v>
      </c>
      <c r="Q21" s="529">
        <v>2.4300000000000002</v>
      </c>
      <c r="R21" s="529">
        <v>2.12</v>
      </c>
      <c r="S21" s="529">
        <v>1.1200000000000001</v>
      </c>
      <c r="T21" s="529">
        <v>1.96</v>
      </c>
      <c r="U21" s="529">
        <v>3.44</v>
      </c>
      <c r="V21" s="529">
        <v>2.73</v>
      </c>
      <c r="W21" s="529">
        <v>0.93</v>
      </c>
      <c r="X21" s="530">
        <f t="shared" si="1"/>
        <v>-66.4259927797834</v>
      </c>
    </row>
    <row r="22" spans="1:24" x14ac:dyDescent="0.25">
      <c r="A22" s="419" t="s">
        <v>23</v>
      </c>
    </row>
    <row r="23" spans="1:24" x14ac:dyDescent="0.25">
      <c r="A23" s="19" t="s">
        <v>123</v>
      </c>
    </row>
    <row r="24" spans="1:24" x14ac:dyDescent="0.25">
      <c r="A24" s="2" t="s">
        <v>124</v>
      </c>
      <c r="M24" s="188"/>
    </row>
    <row r="25" spans="1:24" x14ac:dyDescent="0.25">
      <c r="A25" s="2" t="s">
        <v>206</v>
      </c>
      <c r="V25" s="412"/>
    </row>
    <row r="26" spans="1:24" x14ac:dyDescent="0.25">
      <c r="V26" s="412"/>
    </row>
    <row r="27" spans="1:24" x14ac:dyDescent="0.25">
      <c r="V27" s="412"/>
    </row>
    <row r="28" spans="1:24" x14ac:dyDescent="0.25">
      <c r="V28" s="412"/>
    </row>
    <row r="29" spans="1:24" x14ac:dyDescent="0.25">
      <c r="V29" s="412"/>
    </row>
    <row r="30" spans="1:24" x14ac:dyDescent="0.25">
      <c r="V30" s="412"/>
    </row>
    <row r="31" spans="1:24" x14ac:dyDescent="0.25">
      <c r="V31" s="412"/>
    </row>
    <row r="32" spans="1:24" x14ac:dyDescent="0.25">
      <c r="V32" s="412"/>
    </row>
    <row r="33" spans="22:22" x14ac:dyDescent="0.25">
      <c r="V33" s="412"/>
    </row>
    <row r="34" spans="22:22" x14ac:dyDescent="0.25">
      <c r="V34" s="412"/>
    </row>
    <row r="35" spans="22:22" x14ac:dyDescent="0.25">
      <c r="V35" s="412"/>
    </row>
    <row r="36" spans="22:22" x14ac:dyDescent="0.25">
      <c r="V36" s="412"/>
    </row>
    <row r="37" spans="22:22" x14ac:dyDescent="0.25">
      <c r="V37" s="412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T9" sqref="T9"/>
    </sheetView>
  </sheetViews>
  <sheetFormatPr baseColWidth="10" defaultRowHeight="15" x14ac:dyDescent="0.25"/>
  <cols>
    <col min="1" max="1" width="21.28515625" customWidth="1"/>
    <col min="2" max="18" width="11.42578125" style="258"/>
    <col min="19" max="19" width="11.5703125" style="258"/>
    <col min="20" max="20" width="11.42578125" style="407"/>
    <col min="21" max="21" width="11.42578125" style="412"/>
    <col min="22" max="22" width="12" customWidth="1"/>
    <col min="23" max="23" width="10.28515625" style="412" customWidth="1"/>
  </cols>
  <sheetData>
    <row r="1" spans="1:24" x14ac:dyDescent="0.25">
      <c r="A1" s="26" t="s">
        <v>198</v>
      </c>
    </row>
    <row r="3" spans="1:24" x14ac:dyDescent="0.25">
      <c r="A3" s="11" t="s">
        <v>125</v>
      </c>
    </row>
    <row r="4" spans="1:24" x14ac:dyDescent="0.25">
      <c r="A4" s="43" t="s">
        <v>254</v>
      </c>
    </row>
    <row r="5" spans="1:24" x14ac:dyDescent="0.25">
      <c r="A5" s="44" t="s">
        <v>211</v>
      </c>
    </row>
    <row r="6" spans="1:24" x14ac:dyDescent="0.25">
      <c r="A6" s="475" t="s">
        <v>126</v>
      </c>
      <c r="B6" s="480">
        <v>2019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93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4" ht="25.5" x14ac:dyDescent="0.25">
      <c r="A7" s="478"/>
      <c r="B7" s="333" t="s">
        <v>1</v>
      </c>
      <c r="C7" s="333" t="s">
        <v>2</v>
      </c>
      <c r="D7" s="333" t="s">
        <v>3</v>
      </c>
      <c r="E7" s="333" t="s">
        <v>4</v>
      </c>
      <c r="F7" s="352" t="s">
        <v>5</v>
      </c>
      <c r="G7" s="353" t="s">
        <v>6</v>
      </c>
      <c r="H7" s="352" t="s">
        <v>7</v>
      </c>
      <c r="I7" s="356" t="s">
        <v>8</v>
      </c>
      <c r="J7" s="362" t="s">
        <v>9</v>
      </c>
      <c r="K7" s="369" t="s">
        <v>10</v>
      </c>
      <c r="L7" s="380" t="s">
        <v>11</v>
      </c>
      <c r="M7" s="380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274</v>
      </c>
    </row>
    <row r="8" spans="1:24" x14ac:dyDescent="0.25">
      <c r="A8" s="115" t="s">
        <v>13</v>
      </c>
      <c r="B8" s="32">
        <v>12319</v>
      </c>
      <c r="C8" s="5">
        <v>11901</v>
      </c>
      <c r="D8" s="5">
        <f t="shared" ref="D8:M8" si="0">SUM(D9:D10)</f>
        <v>12990</v>
      </c>
      <c r="E8" s="5">
        <f t="shared" si="0"/>
        <v>12543</v>
      </c>
      <c r="F8" s="5">
        <f t="shared" si="0"/>
        <v>13301</v>
      </c>
      <c r="G8" s="5">
        <f t="shared" si="0"/>
        <v>11892</v>
      </c>
      <c r="H8" s="5">
        <f t="shared" si="0"/>
        <v>11877</v>
      </c>
      <c r="I8" s="5">
        <f t="shared" si="0"/>
        <v>12482</v>
      </c>
      <c r="J8" s="5">
        <f t="shared" si="0"/>
        <v>10008</v>
      </c>
      <c r="K8" s="5">
        <f t="shared" si="0"/>
        <v>12738</v>
      </c>
      <c r="L8" s="5">
        <f t="shared" si="0"/>
        <v>12425</v>
      </c>
      <c r="M8" s="5">
        <f t="shared" si="0"/>
        <v>12246</v>
      </c>
      <c r="N8" s="112">
        <f>SUM(N9:N10)</f>
        <v>15200</v>
      </c>
      <c r="O8" s="5">
        <f>SUM(O9:O10)</f>
        <v>14108</v>
      </c>
      <c r="P8" s="5">
        <f>SUM(P9:P10)</f>
        <v>12790</v>
      </c>
      <c r="Q8" s="5">
        <f>SUM(Q9:Q10)</f>
        <v>4273</v>
      </c>
      <c r="R8" s="5">
        <f>SUM(R9:R10)</f>
        <v>6816</v>
      </c>
      <c r="S8" s="5">
        <f t="shared" ref="S8" si="1">SUM(S9:S10)</f>
        <v>8003</v>
      </c>
      <c r="T8" s="5">
        <v>10816</v>
      </c>
      <c r="U8" s="5">
        <v>10876</v>
      </c>
      <c r="V8" s="5">
        <v>11331</v>
      </c>
      <c r="W8" s="5">
        <f t="shared" ref="W8" si="2">SUM(W9:W10)</f>
        <v>14416</v>
      </c>
      <c r="X8" s="105">
        <f>+IFERROR((W8/K8-1)*100,"-")</f>
        <v>13.173182603234412</v>
      </c>
    </row>
    <row r="9" spans="1:24" x14ac:dyDescent="0.25">
      <c r="A9" s="116" t="s">
        <v>127</v>
      </c>
      <c r="B9" s="283">
        <v>6021</v>
      </c>
      <c r="C9" s="261">
        <v>5618</v>
      </c>
      <c r="D9" s="261">
        <v>6320</v>
      </c>
      <c r="E9" s="261">
        <v>6107</v>
      </c>
      <c r="F9" s="261">
        <v>6486</v>
      </c>
      <c r="G9" s="261">
        <v>5355</v>
      </c>
      <c r="H9" s="261">
        <v>5734</v>
      </c>
      <c r="I9" s="261">
        <v>5665</v>
      </c>
      <c r="J9" s="261">
        <v>4343</v>
      </c>
      <c r="K9" s="261">
        <v>5986</v>
      </c>
      <c r="L9" s="261">
        <v>5889</v>
      </c>
      <c r="M9" s="261">
        <v>5241</v>
      </c>
      <c r="N9" s="151">
        <v>7709</v>
      </c>
      <c r="O9" s="261">
        <v>6553</v>
      </c>
      <c r="P9" s="261">
        <v>6338</v>
      </c>
      <c r="Q9" s="261">
        <v>2972</v>
      </c>
      <c r="R9" s="261">
        <v>3728</v>
      </c>
      <c r="S9" s="261">
        <v>3617</v>
      </c>
      <c r="T9" s="261">
        <v>5080</v>
      </c>
      <c r="U9" s="261">
        <v>4793</v>
      </c>
      <c r="V9" s="261">
        <v>5016</v>
      </c>
      <c r="W9" s="261">
        <v>7254</v>
      </c>
      <c r="X9" s="466">
        <f>+IFERROR((W9/K9-1)*100,"-")</f>
        <v>21.182759772803216</v>
      </c>
    </row>
    <row r="10" spans="1:24" x14ac:dyDescent="0.25">
      <c r="A10" s="117" t="s">
        <v>128</v>
      </c>
      <c r="B10" s="284">
        <v>6298</v>
      </c>
      <c r="C10" s="150">
        <v>6283</v>
      </c>
      <c r="D10" s="150">
        <v>6670</v>
      </c>
      <c r="E10" s="150">
        <v>6436</v>
      </c>
      <c r="F10" s="150">
        <v>6815</v>
      </c>
      <c r="G10" s="150">
        <v>6537</v>
      </c>
      <c r="H10" s="150">
        <v>6143</v>
      </c>
      <c r="I10" s="150">
        <v>6817</v>
      </c>
      <c r="J10" s="150">
        <v>5665</v>
      </c>
      <c r="K10" s="150">
        <v>6752</v>
      </c>
      <c r="L10" s="150">
        <v>6536</v>
      </c>
      <c r="M10" s="150">
        <v>7005</v>
      </c>
      <c r="N10" s="149">
        <v>7491</v>
      </c>
      <c r="O10" s="150">
        <v>7555</v>
      </c>
      <c r="P10" s="150">
        <v>6452</v>
      </c>
      <c r="Q10" s="150">
        <v>1301</v>
      </c>
      <c r="R10" s="150">
        <v>3088</v>
      </c>
      <c r="S10" s="150">
        <v>4386</v>
      </c>
      <c r="T10" s="150">
        <v>5736</v>
      </c>
      <c r="U10" s="150">
        <v>6083</v>
      </c>
      <c r="V10" s="150">
        <v>6315</v>
      </c>
      <c r="W10" s="150">
        <v>7162</v>
      </c>
      <c r="X10" s="467">
        <f>+IFERROR((W10/K10-1)*100,"-")</f>
        <v>6.0722748815165817</v>
      </c>
    </row>
    <row r="11" spans="1:24" x14ac:dyDescent="0.25">
      <c r="A11" s="1" t="s">
        <v>23</v>
      </c>
    </row>
    <row r="12" spans="1:24" x14ac:dyDescent="0.25">
      <c r="A12" s="420" t="s">
        <v>124</v>
      </c>
    </row>
    <row r="13" spans="1:24" x14ac:dyDescent="0.25">
      <c r="A13" s="2" t="s">
        <v>206</v>
      </c>
    </row>
  </sheetData>
  <mergeCells count="3">
    <mergeCell ref="N6:X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showGridLines="0" zoomScale="80" zoomScaleNormal="8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X9" sqref="X9"/>
    </sheetView>
  </sheetViews>
  <sheetFormatPr baseColWidth="10" defaultRowHeight="15" x14ac:dyDescent="0.25"/>
  <cols>
    <col min="1" max="1" width="14" customWidth="1"/>
    <col min="2" max="18" width="11.42578125" style="258"/>
    <col min="19" max="19" width="11.5703125" style="258"/>
    <col min="20" max="20" width="11.42578125" style="407"/>
    <col min="21" max="21" width="11.42578125" style="412"/>
    <col min="22" max="22" width="11.5703125" style="412"/>
    <col min="23" max="23" width="11.42578125" style="412"/>
    <col min="24" max="24" width="11.42578125" bestFit="1" customWidth="1"/>
    <col min="26" max="26" width="15.85546875" bestFit="1" customWidth="1"/>
  </cols>
  <sheetData>
    <row r="1" spans="1:26" x14ac:dyDescent="0.25">
      <c r="A1" s="26" t="s">
        <v>198</v>
      </c>
    </row>
    <row r="2" spans="1:26" x14ac:dyDescent="0.25">
      <c r="A2" s="26"/>
    </row>
    <row r="3" spans="1:26" ht="14.25" customHeight="1" x14ac:dyDescent="0.25">
      <c r="A3" s="11" t="s">
        <v>129</v>
      </c>
    </row>
    <row r="4" spans="1:26" x14ac:dyDescent="0.25">
      <c r="A4" s="44" t="s">
        <v>255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</row>
    <row r="5" spans="1:26" x14ac:dyDescent="0.25">
      <c r="A5" s="44" t="s">
        <v>211</v>
      </c>
    </row>
    <row r="6" spans="1:26" x14ac:dyDescent="0.25">
      <c r="A6" s="498" t="s">
        <v>130</v>
      </c>
      <c r="B6" s="490">
        <v>2019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6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6" ht="25.5" x14ac:dyDescent="0.25">
      <c r="A7" s="511"/>
      <c r="B7" s="400" t="s">
        <v>1</v>
      </c>
      <c r="C7" s="337" t="s">
        <v>2</v>
      </c>
      <c r="D7" s="337" t="s">
        <v>3</v>
      </c>
      <c r="E7" s="337" t="s">
        <v>4</v>
      </c>
      <c r="F7" s="401" t="s">
        <v>5</v>
      </c>
      <c r="G7" s="337" t="s">
        <v>6</v>
      </c>
      <c r="H7" s="401" t="s">
        <v>7</v>
      </c>
      <c r="I7" s="337" t="s">
        <v>8</v>
      </c>
      <c r="J7" s="337" t="s">
        <v>9</v>
      </c>
      <c r="K7" s="337" t="s">
        <v>10</v>
      </c>
      <c r="L7" s="337" t="s">
        <v>11</v>
      </c>
      <c r="M7" s="337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271</v>
      </c>
    </row>
    <row r="8" spans="1:26" x14ac:dyDescent="0.25">
      <c r="A8" s="119" t="s">
        <v>13</v>
      </c>
      <c r="B8" s="285">
        <v>6021</v>
      </c>
      <c r="C8" s="99">
        <f t="shared" ref="C8:R8" si="0">SUM(C9:C25)</f>
        <v>5618</v>
      </c>
      <c r="D8" s="99">
        <f t="shared" si="0"/>
        <v>6320</v>
      </c>
      <c r="E8" s="99">
        <f t="shared" si="0"/>
        <v>6107</v>
      </c>
      <c r="F8" s="99">
        <f t="shared" si="0"/>
        <v>6486</v>
      </c>
      <c r="G8" s="99">
        <f t="shared" si="0"/>
        <v>5355</v>
      </c>
      <c r="H8" s="99">
        <f t="shared" si="0"/>
        <v>5734</v>
      </c>
      <c r="I8" s="99">
        <f t="shared" si="0"/>
        <v>5665</v>
      </c>
      <c r="J8" s="99">
        <f t="shared" si="0"/>
        <v>4343</v>
      </c>
      <c r="K8" s="99">
        <f t="shared" si="0"/>
        <v>5986</v>
      </c>
      <c r="L8" s="99">
        <f t="shared" si="0"/>
        <v>5889</v>
      </c>
      <c r="M8" s="99">
        <f t="shared" si="0"/>
        <v>5241</v>
      </c>
      <c r="N8" s="98">
        <f t="shared" si="0"/>
        <v>7709</v>
      </c>
      <c r="O8" s="99">
        <f t="shared" si="0"/>
        <v>6553</v>
      </c>
      <c r="P8" s="99">
        <f t="shared" si="0"/>
        <v>6338</v>
      </c>
      <c r="Q8" s="99">
        <f t="shared" si="0"/>
        <v>2972</v>
      </c>
      <c r="R8" s="99">
        <f t="shared" si="0"/>
        <v>3728</v>
      </c>
      <c r="S8" s="99">
        <f t="shared" ref="S8" si="1">SUM(S9:S25)</f>
        <v>3617</v>
      </c>
      <c r="T8" s="99">
        <v>5080</v>
      </c>
      <c r="U8" s="99">
        <v>4793</v>
      </c>
      <c r="V8" s="99">
        <v>5016</v>
      </c>
      <c r="W8" s="99">
        <v>7254</v>
      </c>
      <c r="X8" s="100">
        <f t="shared" ref="X8:X25" si="2">+IFERROR((W8/K8-1)*100,"-")</f>
        <v>21.182759772803216</v>
      </c>
    </row>
    <row r="9" spans="1:26" x14ac:dyDescent="0.25">
      <c r="A9" s="80" t="s">
        <v>31</v>
      </c>
      <c r="B9" s="286">
        <v>1138</v>
      </c>
      <c r="C9" s="222">
        <v>1106</v>
      </c>
      <c r="D9" s="222">
        <f>+VLOOKUP(A9,[2]V_Ventanilla!$B$8:$F$24,5,FALSE)</f>
        <v>1641</v>
      </c>
      <c r="E9" s="222">
        <v>2281</v>
      </c>
      <c r="F9" s="222">
        <v>2541</v>
      </c>
      <c r="G9" s="222">
        <v>1228</v>
      </c>
      <c r="H9" s="222">
        <v>429</v>
      </c>
      <c r="I9" s="222">
        <v>432</v>
      </c>
      <c r="J9" s="222">
        <v>301</v>
      </c>
      <c r="K9" s="222">
        <v>1399</v>
      </c>
      <c r="L9" s="222">
        <v>2219</v>
      </c>
      <c r="M9" s="222">
        <v>1980</v>
      </c>
      <c r="N9" s="126">
        <v>2843</v>
      </c>
      <c r="O9" s="18">
        <v>2281</v>
      </c>
      <c r="P9" s="18">
        <v>3373</v>
      </c>
      <c r="Q9" s="18">
        <v>1281</v>
      </c>
      <c r="R9" s="18">
        <v>1999</v>
      </c>
      <c r="S9" s="18">
        <v>1530</v>
      </c>
      <c r="T9" s="18">
        <v>1375</v>
      </c>
      <c r="U9" s="18">
        <v>889</v>
      </c>
      <c r="V9" s="18">
        <v>1820</v>
      </c>
      <c r="W9" s="18">
        <v>3649</v>
      </c>
      <c r="X9" s="122">
        <f t="shared" si="2"/>
        <v>160.82916368834881</v>
      </c>
      <c r="Y9" s="413"/>
    </row>
    <row r="10" spans="1:26" x14ac:dyDescent="0.25">
      <c r="A10" s="80" t="s">
        <v>32</v>
      </c>
      <c r="B10" s="286">
        <v>205</v>
      </c>
      <c r="C10" s="222">
        <v>478</v>
      </c>
      <c r="D10" s="222">
        <f>+VLOOKUP(A10,[2]V_Ventanilla!$B$8:$F$24,5,FALSE)</f>
        <v>366</v>
      </c>
      <c r="E10" s="222">
        <v>13</v>
      </c>
      <c r="F10" s="222">
        <v>16</v>
      </c>
      <c r="G10" s="222">
        <v>180</v>
      </c>
      <c r="H10" s="222">
        <v>167</v>
      </c>
      <c r="I10" s="222">
        <v>138</v>
      </c>
      <c r="J10" s="222">
        <v>175</v>
      </c>
      <c r="K10" s="222">
        <v>61</v>
      </c>
      <c r="L10" s="222">
        <v>3</v>
      </c>
      <c r="M10" s="222">
        <v>178</v>
      </c>
      <c r="N10" s="126">
        <v>165</v>
      </c>
      <c r="O10" s="18">
        <v>327</v>
      </c>
      <c r="P10" s="18">
        <v>210</v>
      </c>
      <c r="Q10" s="18">
        <v>136</v>
      </c>
      <c r="R10" s="18">
        <v>114</v>
      </c>
      <c r="S10" s="18">
        <v>36</v>
      </c>
      <c r="T10" s="18">
        <v>77</v>
      </c>
      <c r="U10" s="18">
        <v>101</v>
      </c>
      <c r="V10" s="18">
        <v>95</v>
      </c>
      <c r="W10" s="18">
        <v>303</v>
      </c>
      <c r="X10" s="122">
        <f t="shared" si="2"/>
        <v>396.72131147540989</v>
      </c>
      <c r="Y10" s="413"/>
      <c r="Z10" s="407"/>
    </row>
    <row r="11" spans="1:26" x14ac:dyDescent="0.25">
      <c r="A11" s="80" t="s">
        <v>52</v>
      </c>
      <c r="B11" s="286">
        <v>154</v>
      </c>
      <c r="C11" s="222">
        <v>18</v>
      </c>
      <c r="D11" s="222">
        <f>+VLOOKUP(A11,[2]V_Ventanilla!$B$8:$F$24,5,FALSE)</f>
        <v>71</v>
      </c>
      <c r="E11" s="222">
        <v>70</v>
      </c>
      <c r="F11" s="222">
        <v>85</v>
      </c>
      <c r="G11" s="222">
        <v>120</v>
      </c>
      <c r="H11" s="222">
        <v>96</v>
      </c>
      <c r="I11" s="222">
        <v>94</v>
      </c>
      <c r="J11" s="222">
        <v>76</v>
      </c>
      <c r="K11" s="222">
        <v>133</v>
      </c>
      <c r="L11" s="222">
        <v>104</v>
      </c>
      <c r="M11" s="222">
        <v>100</v>
      </c>
      <c r="N11" s="126">
        <v>34</v>
      </c>
      <c r="O11" s="18">
        <v>17</v>
      </c>
      <c r="P11" s="18">
        <v>21</v>
      </c>
      <c r="Q11" s="18">
        <v>9</v>
      </c>
      <c r="R11" s="18">
        <v>27</v>
      </c>
      <c r="S11" s="18">
        <v>29</v>
      </c>
      <c r="T11" s="18">
        <v>32</v>
      </c>
      <c r="U11" s="18">
        <v>34</v>
      </c>
      <c r="V11" s="18">
        <v>49</v>
      </c>
      <c r="W11" s="18">
        <v>53</v>
      </c>
      <c r="X11" s="122">
        <f t="shared" si="2"/>
        <v>-60.150375939849624</v>
      </c>
      <c r="Y11" s="413"/>
      <c r="Z11" s="407"/>
    </row>
    <row r="12" spans="1:26" x14ac:dyDescent="0.25">
      <c r="A12" s="80" t="s">
        <v>33</v>
      </c>
      <c r="B12" s="287">
        <v>16</v>
      </c>
      <c r="C12" s="127">
        <v>46</v>
      </c>
      <c r="D12" s="127">
        <f>+VLOOKUP(A12,[2]V_Ventanilla!$B$8:$F$24,5,FALSE)</f>
        <v>87</v>
      </c>
      <c r="E12" s="127">
        <v>30</v>
      </c>
      <c r="F12" s="127">
        <v>140</v>
      </c>
      <c r="G12" s="127">
        <v>88</v>
      </c>
      <c r="H12" s="127">
        <v>89</v>
      </c>
      <c r="I12" s="127">
        <v>58</v>
      </c>
      <c r="J12" s="127">
        <v>26</v>
      </c>
      <c r="K12" s="127">
        <v>0</v>
      </c>
      <c r="L12" s="127">
        <v>34</v>
      </c>
      <c r="M12" s="127">
        <v>0</v>
      </c>
      <c r="N12" s="126">
        <v>45</v>
      </c>
      <c r="O12" s="18">
        <v>32</v>
      </c>
      <c r="P12" s="18">
        <v>22</v>
      </c>
      <c r="Q12" s="18">
        <v>0</v>
      </c>
      <c r="R12" s="18">
        <v>5</v>
      </c>
      <c r="S12" s="18">
        <v>51</v>
      </c>
      <c r="T12" s="18">
        <v>51</v>
      </c>
      <c r="U12" s="18">
        <v>13</v>
      </c>
      <c r="V12" s="18">
        <v>7</v>
      </c>
      <c r="W12" s="18">
        <v>3</v>
      </c>
      <c r="X12" s="123" t="str">
        <f t="shared" si="2"/>
        <v>-</v>
      </c>
      <c r="Y12" s="413"/>
      <c r="Z12" s="407"/>
    </row>
    <row r="13" spans="1:26" x14ac:dyDescent="0.25">
      <c r="A13" s="120" t="s">
        <v>131</v>
      </c>
      <c r="B13" s="286">
        <v>69</v>
      </c>
      <c r="C13" s="222">
        <v>40</v>
      </c>
      <c r="D13" s="222">
        <f>+VLOOKUP(A13,[2]V_Ventanilla!$B$8:$F$24,5,FALSE)</f>
        <v>47</v>
      </c>
      <c r="E13" s="222">
        <v>50</v>
      </c>
      <c r="F13" s="222">
        <v>37</v>
      </c>
      <c r="G13" s="222">
        <v>30</v>
      </c>
      <c r="H13" s="222">
        <v>17</v>
      </c>
      <c r="I13" s="222">
        <v>33</v>
      </c>
      <c r="J13" s="222">
        <v>27</v>
      </c>
      <c r="K13" s="222">
        <v>37</v>
      </c>
      <c r="L13" s="222">
        <v>57</v>
      </c>
      <c r="M13" s="222">
        <v>28</v>
      </c>
      <c r="N13" s="126">
        <v>36</v>
      </c>
      <c r="O13" s="18">
        <v>43</v>
      </c>
      <c r="P13" s="18">
        <v>23</v>
      </c>
      <c r="Q13" s="18">
        <v>3</v>
      </c>
      <c r="R13" s="18">
        <v>11</v>
      </c>
      <c r="S13" s="18">
        <v>13</v>
      </c>
      <c r="T13" s="18">
        <v>12</v>
      </c>
      <c r="U13" s="18">
        <v>12</v>
      </c>
      <c r="V13" s="18">
        <v>14</v>
      </c>
      <c r="W13" s="18">
        <v>24</v>
      </c>
      <c r="X13" s="122">
        <f t="shared" si="2"/>
        <v>-35.13513513513513</v>
      </c>
      <c r="Y13" s="61"/>
      <c r="Z13" s="407"/>
    </row>
    <row r="14" spans="1:26" x14ac:dyDescent="0.25">
      <c r="A14" s="120" t="s">
        <v>53</v>
      </c>
      <c r="B14" s="286">
        <v>19</v>
      </c>
      <c r="C14" s="222">
        <v>40</v>
      </c>
      <c r="D14" s="222">
        <f>+VLOOKUP(A14,[2]V_Ventanilla!$B$8:$F$24,5,FALSE)</f>
        <v>18</v>
      </c>
      <c r="E14" s="222">
        <v>43</v>
      </c>
      <c r="F14" s="222">
        <v>30</v>
      </c>
      <c r="G14" s="222">
        <v>38</v>
      </c>
      <c r="H14" s="222">
        <v>55</v>
      </c>
      <c r="I14" s="222">
        <v>42</v>
      </c>
      <c r="J14" s="222">
        <v>33</v>
      </c>
      <c r="K14" s="222">
        <v>29</v>
      </c>
      <c r="L14" s="222">
        <v>25</v>
      </c>
      <c r="M14" s="222">
        <v>70</v>
      </c>
      <c r="N14" s="126">
        <v>43</v>
      </c>
      <c r="O14" s="18">
        <v>19</v>
      </c>
      <c r="P14" s="18">
        <v>11</v>
      </c>
      <c r="Q14" s="18">
        <v>32</v>
      </c>
      <c r="R14" s="18">
        <v>0</v>
      </c>
      <c r="S14" s="18">
        <v>37</v>
      </c>
      <c r="T14" s="18">
        <v>43</v>
      </c>
      <c r="U14" s="18">
        <v>35</v>
      </c>
      <c r="V14" s="18">
        <v>47</v>
      </c>
      <c r="W14" s="18">
        <v>26</v>
      </c>
      <c r="X14" s="122">
        <f t="shared" si="2"/>
        <v>-10.344827586206895</v>
      </c>
      <c r="Y14" s="61"/>
      <c r="Z14" s="407"/>
    </row>
    <row r="15" spans="1:26" x14ac:dyDescent="0.25">
      <c r="A15" s="120" t="s">
        <v>54</v>
      </c>
      <c r="B15" s="286">
        <v>20</v>
      </c>
      <c r="C15" s="222">
        <v>5</v>
      </c>
      <c r="D15" s="222">
        <f>+VLOOKUP(A15,[2]V_Ventanilla!$B$8:$F$24,5,FALSE)</f>
        <v>6</v>
      </c>
      <c r="E15" s="222">
        <v>13</v>
      </c>
      <c r="F15" s="222">
        <v>5</v>
      </c>
      <c r="G15" s="222">
        <v>19</v>
      </c>
      <c r="H15" s="222">
        <v>2</v>
      </c>
      <c r="I15" s="222">
        <v>13</v>
      </c>
      <c r="J15" s="222">
        <v>16</v>
      </c>
      <c r="K15" s="222">
        <v>18</v>
      </c>
      <c r="L15" s="222">
        <v>5</v>
      </c>
      <c r="M15" s="222">
        <v>18</v>
      </c>
      <c r="N15" s="126">
        <v>9</v>
      </c>
      <c r="O15" s="18">
        <v>13</v>
      </c>
      <c r="P15" s="18">
        <v>9</v>
      </c>
      <c r="Q15" s="18">
        <v>6</v>
      </c>
      <c r="R15" s="18">
        <v>3</v>
      </c>
      <c r="S15" s="18">
        <v>20</v>
      </c>
      <c r="T15" s="18">
        <v>19</v>
      </c>
      <c r="U15" s="18">
        <v>62</v>
      </c>
      <c r="V15" s="18">
        <v>33</v>
      </c>
      <c r="W15" s="18">
        <v>20</v>
      </c>
      <c r="X15" s="122">
        <f t="shared" si="2"/>
        <v>11.111111111111116</v>
      </c>
      <c r="Y15" s="61"/>
      <c r="Z15" s="407"/>
    </row>
    <row r="16" spans="1:26" x14ac:dyDescent="0.25">
      <c r="A16" s="80" t="s">
        <v>34</v>
      </c>
      <c r="B16" s="286">
        <v>737</v>
      </c>
      <c r="C16" s="222">
        <v>1217</v>
      </c>
      <c r="D16" s="222">
        <f>+VLOOKUP(A16,[2]V_Ventanilla!$B$8:$F$24,5,FALSE)</f>
        <v>687</v>
      </c>
      <c r="E16" s="222">
        <v>211</v>
      </c>
      <c r="F16" s="222">
        <v>416</v>
      </c>
      <c r="G16" s="222">
        <v>1104</v>
      </c>
      <c r="H16" s="222">
        <v>1978</v>
      </c>
      <c r="I16" s="222">
        <v>1794</v>
      </c>
      <c r="J16" s="222">
        <v>798</v>
      </c>
      <c r="K16" s="222">
        <v>1064</v>
      </c>
      <c r="L16" s="222">
        <v>513</v>
      </c>
      <c r="M16" s="222">
        <v>54</v>
      </c>
      <c r="N16" s="126">
        <v>1194</v>
      </c>
      <c r="O16" s="18">
        <v>1306</v>
      </c>
      <c r="P16" s="18">
        <v>1021</v>
      </c>
      <c r="Q16" s="18">
        <v>227</v>
      </c>
      <c r="R16" s="18">
        <v>486</v>
      </c>
      <c r="S16" s="18">
        <v>686</v>
      </c>
      <c r="T16" s="18">
        <v>820</v>
      </c>
      <c r="U16" s="18">
        <v>471</v>
      </c>
      <c r="V16" s="18">
        <v>384</v>
      </c>
      <c r="W16" s="18">
        <v>234</v>
      </c>
      <c r="X16" s="122">
        <f t="shared" si="2"/>
        <v>-78.007518796992485</v>
      </c>
      <c r="Y16" s="413"/>
      <c r="Z16" s="407"/>
    </row>
    <row r="17" spans="1:26" x14ac:dyDescent="0.25">
      <c r="A17" s="80" t="s">
        <v>48</v>
      </c>
      <c r="B17" s="286">
        <v>407</v>
      </c>
      <c r="C17" s="222">
        <v>412</v>
      </c>
      <c r="D17" s="222">
        <f>+VLOOKUP(A17,[2]V_Ventanilla!$B$8:$F$24,5,FALSE)</f>
        <v>459</v>
      </c>
      <c r="E17" s="222">
        <v>408</v>
      </c>
      <c r="F17" s="222">
        <v>364</v>
      </c>
      <c r="G17" s="222">
        <v>529</v>
      </c>
      <c r="H17" s="222">
        <v>360</v>
      </c>
      <c r="I17" s="222">
        <v>382</v>
      </c>
      <c r="J17" s="222">
        <v>646</v>
      </c>
      <c r="K17" s="222">
        <v>381</v>
      </c>
      <c r="L17" s="222">
        <v>392</v>
      </c>
      <c r="M17" s="222">
        <v>554</v>
      </c>
      <c r="N17" s="126">
        <v>594</v>
      </c>
      <c r="O17" s="18">
        <v>283</v>
      </c>
      <c r="P17" s="18">
        <v>305</v>
      </c>
      <c r="Q17" s="18">
        <v>179</v>
      </c>
      <c r="R17" s="18">
        <v>306</v>
      </c>
      <c r="S17" s="18">
        <v>224</v>
      </c>
      <c r="T17" s="18">
        <v>278</v>
      </c>
      <c r="U17" s="18">
        <v>381</v>
      </c>
      <c r="V17" s="18">
        <v>349</v>
      </c>
      <c r="W17" s="18">
        <v>511</v>
      </c>
      <c r="X17" s="122">
        <f t="shared" si="2"/>
        <v>34.120734908136477</v>
      </c>
      <c r="Y17" s="413"/>
      <c r="Z17" s="407"/>
    </row>
    <row r="18" spans="1:26" x14ac:dyDescent="0.25">
      <c r="A18" s="80" t="s">
        <v>55</v>
      </c>
      <c r="B18" s="286">
        <v>92</v>
      </c>
      <c r="C18" s="222">
        <v>57</v>
      </c>
      <c r="D18" s="222">
        <f>+VLOOKUP(A18,[2]V_Ventanilla!$B$8:$F$24,5,FALSE)</f>
        <v>121</v>
      </c>
      <c r="E18" s="222">
        <v>0</v>
      </c>
      <c r="F18" s="222">
        <v>118</v>
      </c>
      <c r="G18" s="222">
        <v>44</v>
      </c>
      <c r="H18" s="222">
        <v>82</v>
      </c>
      <c r="I18" s="222">
        <v>104</v>
      </c>
      <c r="J18" s="222">
        <v>138</v>
      </c>
      <c r="K18" s="222">
        <v>90</v>
      </c>
      <c r="L18" s="222">
        <v>93</v>
      </c>
      <c r="M18" s="222">
        <v>56</v>
      </c>
      <c r="N18" s="126">
        <v>78</v>
      </c>
      <c r="O18" s="18">
        <v>68</v>
      </c>
      <c r="P18" s="18">
        <v>36</v>
      </c>
      <c r="Q18" s="18">
        <v>10</v>
      </c>
      <c r="R18" s="18">
        <v>0</v>
      </c>
      <c r="S18" s="18">
        <v>0</v>
      </c>
      <c r="T18" s="18">
        <v>28</v>
      </c>
      <c r="U18" s="18">
        <v>33</v>
      </c>
      <c r="V18" s="18">
        <v>69</v>
      </c>
      <c r="W18" s="18">
        <v>35</v>
      </c>
      <c r="X18" s="122">
        <f t="shared" si="2"/>
        <v>-61.111111111111114</v>
      </c>
      <c r="Y18" s="413"/>
      <c r="Z18" s="407"/>
    </row>
    <row r="19" spans="1:26" x14ac:dyDescent="0.25">
      <c r="A19" s="80" t="s">
        <v>43</v>
      </c>
      <c r="B19" s="286">
        <v>845</v>
      </c>
      <c r="C19" s="222">
        <v>501</v>
      </c>
      <c r="D19" s="222">
        <f>+VLOOKUP(A19,[2]V_Ventanilla!$B$8:$F$24,5,FALSE)</f>
        <v>802</v>
      </c>
      <c r="E19" s="222">
        <v>881</v>
      </c>
      <c r="F19" s="222">
        <v>815</v>
      </c>
      <c r="G19" s="222">
        <v>842</v>
      </c>
      <c r="H19" s="222">
        <v>734</v>
      </c>
      <c r="I19" s="222">
        <v>814</v>
      </c>
      <c r="J19" s="222">
        <v>458</v>
      </c>
      <c r="K19" s="222">
        <v>627</v>
      </c>
      <c r="L19" s="222">
        <v>338</v>
      </c>
      <c r="M19" s="222">
        <v>359</v>
      </c>
      <c r="N19" s="126">
        <v>410</v>
      </c>
      <c r="O19" s="18">
        <v>201</v>
      </c>
      <c r="P19" s="18">
        <v>172</v>
      </c>
      <c r="Q19" s="18">
        <v>95</v>
      </c>
      <c r="R19" s="18">
        <v>224</v>
      </c>
      <c r="S19" s="18">
        <v>320</v>
      </c>
      <c r="T19" s="18">
        <v>511</v>
      </c>
      <c r="U19" s="18">
        <v>782</v>
      </c>
      <c r="V19" s="18">
        <v>355</v>
      </c>
      <c r="W19" s="18">
        <v>193</v>
      </c>
      <c r="X19" s="122">
        <f t="shared" si="2"/>
        <v>-69.218500797448172</v>
      </c>
      <c r="Y19" s="413"/>
      <c r="Z19" s="407"/>
    </row>
    <row r="20" spans="1:26" x14ac:dyDescent="0.25">
      <c r="A20" s="80" t="s">
        <v>44</v>
      </c>
      <c r="B20" s="287">
        <v>113</v>
      </c>
      <c r="C20" s="223">
        <v>76</v>
      </c>
      <c r="D20" s="223">
        <f>+VLOOKUP(A20,[2]V_Ventanilla!$B$8:$F$24,5,FALSE)</f>
        <v>111</v>
      </c>
      <c r="E20" s="223">
        <v>109</v>
      </c>
      <c r="F20" s="223">
        <v>132</v>
      </c>
      <c r="G20" s="223">
        <v>65</v>
      </c>
      <c r="H20" s="223">
        <v>112</v>
      </c>
      <c r="I20" s="223">
        <v>75</v>
      </c>
      <c r="J20" s="223">
        <v>60</v>
      </c>
      <c r="K20" s="223">
        <v>24</v>
      </c>
      <c r="L20" s="223">
        <v>92</v>
      </c>
      <c r="M20" s="223">
        <v>28</v>
      </c>
      <c r="N20" s="128">
        <v>70</v>
      </c>
      <c r="O20" s="127">
        <v>37</v>
      </c>
      <c r="P20" s="127">
        <v>40</v>
      </c>
      <c r="Q20" s="127">
        <v>25</v>
      </c>
      <c r="R20" s="127">
        <v>69</v>
      </c>
      <c r="S20" s="18">
        <v>86</v>
      </c>
      <c r="T20" s="18">
        <v>127</v>
      </c>
      <c r="U20" s="18">
        <v>220</v>
      </c>
      <c r="V20" s="18">
        <v>182</v>
      </c>
      <c r="W20" s="18">
        <v>59</v>
      </c>
      <c r="X20" s="123">
        <f t="shared" si="2"/>
        <v>145.83333333333334</v>
      </c>
      <c r="Y20" s="413"/>
      <c r="Z20" s="407"/>
    </row>
    <row r="21" spans="1:26" x14ac:dyDescent="0.25">
      <c r="A21" s="80" t="s">
        <v>45</v>
      </c>
      <c r="B21" s="275">
        <v>627</v>
      </c>
      <c r="C21" s="224">
        <v>556</v>
      </c>
      <c r="D21" s="224">
        <f>+VLOOKUP(A21,[2]V_Ventanilla!$B$8:$F$24,5,FALSE)</f>
        <v>352</v>
      </c>
      <c r="E21" s="224">
        <v>152</v>
      </c>
      <c r="F21" s="224">
        <v>0</v>
      </c>
      <c r="G21" s="224">
        <v>0</v>
      </c>
      <c r="H21" s="224">
        <v>0</v>
      </c>
      <c r="I21" s="224">
        <v>0</v>
      </c>
      <c r="J21" s="224">
        <v>0</v>
      </c>
      <c r="K21" s="224">
        <v>270</v>
      </c>
      <c r="L21" s="224">
        <v>594</v>
      </c>
      <c r="M21" s="224">
        <v>698</v>
      </c>
      <c r="N21" s="90">
        <v>1018</v>
      </c>
      <c r="O21" s="257">
        <v>779</v>
      </c>
      <c r="P21" s="257">
        <v>383</v>
      </c>
      <c r="Q21" s="257">
        <v>183</v>
      </c>
      <c r="R21" s="257">
        <v>57</v>
      </c>
      <c r="S21" s="18">
        <v>6</v>
      </c>
      <c r="T21" s="18">
        <v>19</v>
      </c>
      <c r="U21" s="18">
        <v>15</v>
      </c>
      <c r="V21" s="18">
        <v>87</v>
      </c>
      <c r="W21" s="18">
        <v>359</v>
      </c>
      <c r="X21" s="91">
        <f t="shared" si="2"/>
        <v>32.962962962962969</v>
      </c>
      <c r="Y21" s="413"/>
      <c r="Z21" s="407"/>
    </row>
    <row r="22" spans="1:26" x14ac:dyDescent="0.25">
      <c r="A22" s="120" t="s">
        <v>36</v>
      </c>
      <c r="B22" s="286">
        <v>514</v>
      </c>
      <c r="C22" s="222">
        <v>415</v>
      </c>
      <c r="D22" s="222">
        <f>+VLOOKUP(A22,[2]V_Ventanilla!$B$8:$F$24,5,FALSE)</f>
        <v>607</v>
      </c>
      <c r="E22" s="222">
        <v>690</v>
      </c>
      <c r="F22" s="222">
        <v>650</v>
      </c>
      <c r="G22" s="222">
        <v>269</v>
      </c>
      <c r="H22" s="222">
        <v>390</v>
      </c>
      <c r="I22" s="222">
        <v>432</v>
      </c>
      <c r="J22" s="222">
        <v>323</v>
      </c>
      <c r="K22" s="222">
        <v>487</v>
      </c>
      <c r="L22" s="222">
        <v>379</v>
      </c>
      <c r="M22" s="222">
        <v>338</v>
      </c>
      <c r="N22" s="126">
        <v>508</v>
      </c>
      <c r="O22" s="18">
        <v>502</v>
      </c>
      <c r="P22" s="18">
        <v>259</v>
      </c>
      <c r="Q22" s="18">
        <v>88</v>
      </c>
      <c r="R22" s="18">
        <v>122</v>
      </c>
      <c r="S22" s="18">
        <v>174</v>
      </c>
      <c r="T22" s="18">
        <v>378</v>
      </c>
      <c r="U22" s="18">
        <v>596</v>
      </c>
      <c r="V22" s="18">
        <v>623</v>
      </c>
      <c r="W22" s="18">
        <v>715</v>
      </c>
      <c r="X22" s="122">
        <f t="shared" si="2"/>
        <v>46.81724845995894</v>
      </c>
      <c r="Y22" s="61"/>
      <c r="Z22" s="407"/>
    </row>
    <row r="23" spans="1:26" x14ac:dyDescent="0.25">
      <c r="A23" s="80" t="s">
        <v>49</v>
      </c>
      <c r="B23" s="34">
        <v>1</v>
      </c>
      <c r="C23" s="203">
        <v>0</v>
      </c>
      <c r="D23" s="203">
        <f>+VLOOKUP(A23,[2]V_Ventanilla!$B$8:$F$24,5,FALSE)</f>
        <v>22</v>
      </c>
      <c r="E23" s="203">
        <v>32</v>
      </c>
      <c r="F23" s="203">
        <v>36</v>
      </c>
      <c r="G23" s="203">
        <v>3</v>
      </c>
      <c r="H23" s="203">
        <v>11</v>
      </c>
      <c r="I23" s="203">
        <v>3</v>
      </c>
      <c r="J23" s="203">
        <v>1</v>
      </c>
      <c r="K23" s="203">
        <v>0</v>
      </c>
      <c r="L23" s="203">
        <v>7</v>
      </c>
      <c r="M23" s="203">
        <v>9</v>
      </c>
      <c r="N23" s="129">
        <v>2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124" t="str">
        <f t="shared" si="2"/>
        <v>-</v>
      </c>
      <c r="Z23" s="407"/>
    </row>
    <row r="24" spans="1:26" x14ac:dyDescent="0.25">
      <c r="A24" s="120" t="s">
        <v>56</v>
      </c>
      <c r="B24" s="34">
        <v>0</v>
      </c>
      <c r="C24" s="203">
        <v>0</v>
      </c>
      <c r="D24" s="203">
        <f>+VLOOKUP(A24,[2]V_Ventanilla!$B$8:$F$24,5,FALSE)</f>
        <v>0</v>
      </c>
      <c r="E24" s="203">
        <v>0</v>
      </c>
      <c r="F24" s="203">
        <v>0</v>
      </c>
      <c r="G24" s="203">
        <v>0</v>
      </c>
      <c r="H24" s="203">
        <v>0</v>
      </c>
      <c r="I24" s="203">
        <v>0</v>
      </c>
      <c r="J24" s="203">
        <v>0</v>
      </c>
      <c r="K24" s="203">
        <v>0</v>
      </c>
      <c r="L24" s="203">
        <v>0</v>
      </c>
      <c r="M24" s="203">
        <v>0</v>
      </c>
      <c r="N24" s="129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124" t="str">
        <f t="shared" si="2"/>
        <v>-</v>
      </c>
      <c r="Z24" s="407"/>
    </row>
    <row r="25" spans="1:26" x14ac:dyDescent="0.25">
      <c r="A25" s="121" t="s">
        <v>72</v>
      </c>
      <c r="B25" s="288">
        <v>1064</v>
      </c>
      <c r="C25" s="131">
        <v>651</v>
      </c>
      <c r="D25" s="131">
        <f>+VLOOKUP(A25,[2]V_Ventanilla!$B$8:$F$24,5,FALSE)</f>
        <v>923</v>
      </c>
      <c r="E25" s="131">
        <v>1124</v>
      </c>
      <c r="F25" s="131">
        <v>1101</v>
      </c>
      <c r="G25" s="131">
        <v>796</v>
      </c>
      <c r="H25" s="131">
        <v>1212</v>
      </c>
      <c r="I25" s="131">
        <v>1251</v>
      </c>
      <c r="J25" s="131">
        <v>1265</v>
      </c>
      <c r="K25" s="131">
        <v>1366</v>
      </c>
      <c r="L25" s="131">
        <v>1034</v>
      </c>
      <c r="M25" s="131">
        <v>771</v>
      </c>
      <c r="N25" s="130">
        <v>660</v>
      </c>
      <c r="O25" s="131">
        <v>645</v>
      </c>
      <c r="P25" s="131">
        <v>453</v>
      </c>
      <c r="Q25" s="131">
        <v>698</v>
      </c>
      <c r="R25" s="131">
        <v>305</v>
      </c>
      <c r="S25" s="131">
        <v>405</v>
      </c>
      <c r="T25" s="131">
        <v>1310</v>
      </c>
      <c r="U25" s="131">
        <v>1149</v>
      </c>
      <c r="V25" s="131">
        <v>902</v>
      </c>
      <c r="W25" s="131">
        <v>1070</v>
      </c>
      <c r="X25" s="125">
        <f t="shared" si="2"/>
        <v>-21.669106881405565</v>
      </c>
      <c r="Z25" s="407"/>
    </row>
    <row r="26" spans="1:26" x14ac:dyDescent="0.25">
      <c r="A26" s="1" t="s">
        <v>23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Z26" s="407"/>
    </row>
    <row r="27" spans="1:26" x14ac:dyDescent="0.25">
      <c r="A27" s="2" t="s">
        <v>132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Z27" s="407"/>
    </row>
    <row r="28" spans="1:26" x14ac:dyDescent="0.25">
      <c r="A28" s="420" t="s">
        <v>206</v>
      </c>
      <c r="B28" s="255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Z28" s="407"/>
    </row>
    <row r="29" spans="1:26" x14ac:dyDescent="0.25">
      <c r="O29"/>
      <c r="P29"/>
      <c r="Q29"/>
      <c r="R29"/>
      <c r="S29"/>
    </row>
    <row r="30" spans="1:26" x14ac:dyDescent="0.25">
      <c r="O30" s="412"/>
      <c r="P30" s="412"/>
      <c r="Q30" s="412"/>
      <c r="R30" s="412"/>
      <c r="S30"/>
    </row>
    <row r="31" spans="1:26" x14ac:dyDescent="0.25">
      <c r="H31"/>
      <c r="I31"/>
      <c r="J31"/>
      <c r="O31" s="412"/>
      <c r="P31" s="412"/>
      <c r="Q31" s="412"/>
      <c r="R31" s="412"/>
      <c r="S31"/>
    </row>
    <row r="32" spans="1:26" x14ac:dyDescent="0.25">
      <c r="H32"/>
      <c r="I32"/>
      <c r="J32"/>
      <c r="O32" s="412"/>
      <c r="P32" s="412"/>
      <c r="Q32" s="412"/>
      <c r="R32" s="412"/>
      <c r="S32"/>
    </row>
    <row r="33" spans="8:20" x14ac:dyDescent="0.25">
      <c r="H33"/>
      <c r="I33"/>
      <c r="J33"/>
      <c r="O33" s="412"/>
      <c r="P33" s="412"/>
      <c r="Q33" s="412"/>
      <c r="R33" s="412"/>
      <c r="S33"/>
      <c r="T33"/>
    </row>
    <row r="34" spans="8:20" x14ac:dyDescent="0.25">
      <c r="H34"/>
      <c r="I34"/>
      <c r="J34"/>
      <c r="O34" s="412"/>
      <c r="P34" s="412"/>
      <c r="Q34" s="412"/>
      <c r="R34" s="412"/>
      <c r="S34"/>
      <c r="T34"/>
    </row>
    <row r="35" spans="8:20" x14ac:dyDescent="0.25">
      <c r="H35"/>
      <c r="I35"/>
      <c r="J35"/>
      <c r="O35" s="412"/>
      <c r="P35" s="412"/>
      <c r="Q35" s="412"/>
      <c r="R35" s="412"/>
      <c r="S35"/>
      <c r="T35"/>
    </row>
    <row r="36" spans="8:20" x14ac:dyDescent="0.25">
      <c r="H36"/>
      <c r="I36"/>
      <c r="J36"/>
      <c r="O36" s="412"/>
      <c r="P36" s="412"/>
      <c r="Q36" s="412"/>
      <c r="R36" s="412"/>
      <c r="S36"/>
      <c r="T36"/>
    </row>
    <row r="37" spans="8:20" x14ac:dyDescent="0.25">
      <c r="H37"/>
      <c r="I37"/>
      <c r="J37"/>
      <c r="O37" s="412"/>
      <c r="P37" s="412"/>
      <c r="Q37" s="412"/>
      <c r="R37" s="412"/>
      <c r="S37"/>
      <c r="T37"/>
    </row>
    <row r="38" spans="8:20" x14ac:dyDescent="0.25">
      <c r="H38"/>
      <c r="I38"/>
      <c r="J38"/>
      <c r="O38" s="412"/>
      <c r="P38" s="412"/>
      <c r="Q38" s="412"/>
      <c r="R38" s="412"/>
      <c r="S38"/>
      <c r="T38"/>
    </row>
    <row r="39" spans="8:20" x14ac:dyDescent="0.25">
      <c r="H39"/>
      <c r="I39"/>
      <c r="J39"/>
      <c r="O39" s="412"/>
      <c r="P39" s="412"/>
      <c r="Q39" s="412"/>
      <c r="R39" s="412"/>
      <c r="S39"/>
      <c r="T39"/>
    </row>
    <row r="40" spans="8:20" x14ac:dyDescent="0.25">
      <c r="H40"/>
      <c r="I40"/>
      <c r="J40"/>
      <c r="O40" s="412"/>
      <c r="P40" s="412"/>
      <c r="Q40" s="412"/>
      <c r="R40" s="412"/>
      <c r="S40"/>
      <c r="T40"/>
    </row>
    <row r="41" spans="8:20" x14ac:dyDescent="0.25">
      <c r="H41"/>
      <c r="I41"/>
      <c r="J41"/>
      <c r="O41" s="412"/>
      <c r="P41" s="412"/>
      <c r="Q41" s="412"/>
      <c r="R41" s="412"/>
      <c r="S41"/>
      <c r="T41"/>
    </row>
    <row r="42" spans="8:20" x14ac:dyDescent="0.25">
      <c r="H42"/>
      <c r="I42"/>
      <c r="J42"/>
      <c r="O42" s="412"/>
      <c r="P42" s="412"/>
      <c r="Q42" s="412"/>
      <c r="R42" s="412"/>
      <c r="S42"/>
      <c r="T42"/>
    </row>
    <row r="43" spans="8:20" x14ac:dyDescent="0.25">
      <c r="H43"/>
      <c r="I43"/>
      <c r="J43"/>
      <c r="O43" s="412"/>
      <c r="P43" s="412"/>
      <c r="Q43" s="412"/>
      <c r="R43" s="412"/>
      <c r="S43"/>
      <c r="T43"/>
    </row>
    <row r="44" spans="8:20" x14ac:dyDescent="0.25">
      <c r="H44"/>
      <c r="I44"/>
      <c r="J44"/>
      <c r="O44" s="412"/>
      <c r="P44" s="412"/>
      <c r="Q44" s="412"/>
      <c r="R44" s="412"/>
      <c r="S44"/>
      <c r="T44"/>
    </row>
    <row r="45" spans="8:20" x14ac:dyDescent="0.25">
      <c r="H45"/>
      <c r="I45"/>
      <c r="J45"/>
      <c r="O45" s="412"/>
      <c r="P45" s="412"/>
      <c r="Q45" s="412"/>
      <c r="R45" s="412"/>
      <c r="S45"/>
      <c r="T45"/>
    </row>
    <row r="46" spans="8:20" x14ac:dyDescent="0.25">
      <c r="H46"/>
      <c r="I46"/>
      <c r="J46"/>
      <c r="O46" s="412"/>
      <c r="P46" s="412"/>
      <c r="Q46" s="412"/>
      <c r="R46" s="412"/>
      <c r="S46"/>
      <c r="T46"/>
    </row>
    <row r="47" spans="8:20" x14ac:dyDescent="0.25">
      <c r="H47"/>
      <c r="I47"/>
      <c r="J47"/>
      <c r="O47" s="412"/>
      <c r="P47" s="412"/>
      <c r="Q47" s="412"/>
      <c r="R47" s="412"/>
      <c r="S47"/>
      <c r="T47"/>
    </row>
    <row r="48" spans="8:20" x14ac:dyDescent="0.25">
      <c r="H48"/>
      <c r="I48"/>
      <c r="J48"/>
      <c r="O48"/>
      <c r="P48"/>
      <c r="Q48"/>
      <c r="R48"/>
      <c r="S48"/>
      <c r="T48"/>
    </row>
    <row r="49" spans="8:20" x14ac:dyDescent="0.25">
      <c r="H49"/>
      <c r="I49"/>
      <c r="J49"/>
      <c r="O49"/>
      <c r="P49"/>
      <c r="Q49"/>
      <c r="R49"/>
      <c r="S49"/>
      <c r="T49"/>
    </row>
    <row r="50" spans="8:20" x14ac:dyDescent="0.25">
      <c r="H50"/>
      <c r="I50"/>
      <c r="J50"/>
      <c r="R50"/>
      <c r="S50"/>
      <c r="T50"/>
    </row>
    <row r="51" spans="8:20" x14ac:dyDescent="0.25">
      <c r="H51"/>
      <c r="I51"/>
      <c r="J51"/>
      <c r="R51"/>
      <c r="S51"/>
      <c r="T51"/>
    </row>
    <row r="52" spans="8:20" x14ac:dyDescent="0.25">
      <c r="R52"/>
      <c r="S52"/>
      <c r="T52"/>
    </row>
    <row r="53" spans="8:20" x14ac:dyDescent="0.25">
      <c r="R53"/>
      <c r="S53"/>
      <c r="T53"/>
    </row>
    <row r="54" spans="8:20" x14ac:dyDescent="0.25">
      <c r="R54"/>
      <c r="S54"/>
      <c r="T54"/>
    </row>
    <row r="55" spans="8:20" x14ac:dyDescent="0.25">
      <c r="R55"/>
      <c r="S55"/>
      <c r="T55"/>
    </row>
    <row r="56" spans="8:20" x14ac:dyDescent="0.25">
      <c r="R56"/>
      <c r="S56"/>
      <c r="T56"/>
    </row>
  </sheetData>
  <sortState ref="R35:T51">
    <sortCondition descending="1" ref="T34"/>
  </sortState>
  <mergeCells count="3">
    <mergeCell ref="B6:M6"/>
    <mergeCell ref="N6:X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6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X8" sqref="X8"/>
    </sheetView>
  </sheetViews>
  <sheetFormatPr baseColWidth="10" defaultRowHeight="15" x14ac:dyDescent="0.25"/>
  <cols>
    <col min="2" max="15" width="10.140625" style="258" customWidth="1"/>
    <col min="16" max="19" width="10.5703125" style="258" customWidth="1"/>
    <col min="20" max="20" width="10.5703125" style="407" customWidth="1"/>
    <col min="21" max="21" width="10.5703125" style="412" customWidth="1"/>
    <col min="22" max="22" width="11.140625" bestFit="1" customWidth="1"/>
    <col min="23" max="23" width="9.7109375" style="412" customWidth="1"/>
    <col min="24" max="24" width="11.5703125" customWidth="1"/>
    <col min="25" max="25" width="15.85546875" bestFit="1" customWidth="1"/>
  </cols>
  <sheetData>
    <row r="1" spans="1:25" x14ac:dyDescent="0.25">
      <c r="A1" s="26" t="s">
        <v>198</v>
      </c>
    </row>
    <row r="2" spans="1:25" x14ac:dyDescent="0.25">
      <c r="A2" s="26"/>
    </row>
    <row r="3" spans="1:25" x14ac:dyDescent="0.25">
      <c r="A3" s="11" t="s">
        <v>133</v>
      </c>
    </row>
    <row r="4" spans="1:25" ht="15" customHeight="1" x14ac:dyDescent="0.25">
      <c r="A4" s="44" t="s">
        <v>256</v>
      </c>
    </row>
    <row r="5" spans="1:25" x14ac:dyDescent="0.25">
      <c r="A5" s="44" t="s">
        <v>211</v>
      </c>
    </row>
    <row r="6" spans="1:25" x14ac:dyDescent="0.25">
      <c r="A6" s="512" t="s">
        <v>130</v>
      </c>
      <c r="B6" s="482">
        <v>2019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5" ht="25.5" x14ac:dyDescent="0.25">
      <c r="A7" s="513"/>
      <c r="B7" s="335" t="s">
        <v>1</v>
      </c>
      <c r="C7" s="396" t="s">
        <v>2</v>
      </c>
      <c r="D7" s="396" t="s">
        <v>3</v>
      </c>
      <c r="E7" s="396" t="s">
        <v>4</v>
      </c>
      <c r="F7" s="398" t="s">
        <v>5</v>
      </c>
      <c r="G7" s="396" t="s">
        <v>6</v>
      </c>
      <c r="H7" s="398" t="s">
        <v>7</v>
      </c>
      <c r="I7" s="396" t="s">
        <v>8</v>
      </c>
      <c r="J7" s="396" t="s">
        <v>9</v>
      </c>
      <c r="K7" s="396" t="s">
        <v>10</v>
      </c>
      <c r="L7" s="396" t="s">
        <v>11</v>
      </c>
      <c r="M7" s="395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271</v>
      </c>
    </row>
    <row r="8" spans="1:25" x14ac:dyDescent="0.25">
      <c r="A8" s="119" t="s">
        <v>13</v>
      </c>
      <c r="B8" s="285">
        <f t="shared" ref="B8:R8" si="0">SUM(B9:B25)</f>
        <v>6298</v>
      </c>
      <c r="C8" s="99">
        <f t="shared" si="0"/>
        <v>6283</v>
      </c>
      <c r="D8" s="99">
        <f t="shared" si="0"/>
        <v>6670</v>
      </c>
      <c r="E8" s="99">
        <f t="shared" si="0"/>
        <v>6436</v>
      </c>
      <c r="F8" s="99">
        <f t="shared" si="0"/>
        <v>6815</v>
      </c>
      <c r="G8" s="99">
        <f t="shared" si="0"/>
        <v>6537</v>
      </c>
      <c r="H8" s="99">
        <f t="shared" si="0"/>
        <v>6143</v>
      </c>
      <c r="I8" s="99">
        <f t="shared" si="0"/>
        <v>6817</v>
      </c>
      <c r="J8" s="99">
        <f t="shared" si="0"/>
        <v>5665</v>
      </c>
      <c r="K8" s="99">
        <f t="shared" si="0"/>
        <v>6752</v>
      </c>
      <c r="L8" s="99">
        <f t="shared" si="0"/>
        <v>6536</v>
      </c>
      <c r="M8" s="99">
        <f t="shared" si="0"/>
        <v>7005</v>
      </c>
      <c r="N8" s="98">
        <f t="shared" si="0"/>
        <v>7491</v>
      </c>
      <c r="O8" s="99">
        <f t="shared" si="0"/>
        <v>7555</v>
      </c>
      <c r="P8" s="99">
        <f t="shared" si="0"/>
        <v>6452</v>
      </c>
      <c r="Q8" s="99">
        <f t="shared" si="0"/>
        <v>1301</v>
      </c>
      <c r="R8" s="99">
        <f t="shared" si="0"/>
        <v>3088</v>
      </c>
      <c r="S8" s="99">
        <v>4386</v>
      </c>
      <c r="T8" s="99">
        <v>5736</v>
      </c>
      <c r="U8" s="99">
        <v>6083</v>
      </c>
      <c r="V8" s="99">
        <v>6315</v>
      </c>
      <c r="W8" s="132">
        <f t="shared" ref="W8" si="1">SUM(W9:W25)</f>
        <v>7162</v>
      </c>
      <c r="X8" s="100">
        <f t="shared" ref="X8:X25" si="2">+IFERROR((W8/K8-1)*100,"-")</f>
        <v>6.0722748815165817</v>
      </c>
    </row>
    <row r="9" spans="1:25" x14ac:dyDescent="0.25">
      <c r="A9" s="80" t="s">
        <v>31</v>
      </c>
      <c r="B9" s="286">
        <v>961</v>
      </c>
      <c r="C9" s="18">
        <f>+VLOOKUP(A9,[3]V_VMT!$B$8:$E$24,4,FALSE)</f>
        <v>1167</v>
      </c>
      <c r="D9" s="18">
        <v>1651</v>
      </c>
      <c r="E9" s="18">
        <v>1945</v>
      </c>
      <c r="F9" s="127">
        <v>1978</v>
      </c>
      <c r="G9" s="127">
        <v>1262</v>
      </c>
      <c r="H9" s="127">
        <v>265</v>
      </c>
      <c r="I9" s="127">
        <v>372</v>
      </c>
      <c r="J9" s="127">
        <v>325</v>
      </c>
      <c r="K9" s="127">
        <v>1031</v>
      </c>
      <c r="L9" s="127">
        <v>1991</v>
      </c>
      <c r="M9" s="127">
        <v>2242</v>
      </c>
      <c r="N9" s="128">
        <v>1716</v>
      </c>
      <c r="O9" s="127">
        <v>1956</v>
      </c>
      <c r="P9" s="127">
        <v>2852</v>
      </c>
      <c r="Q9" s="127">
        <v>835</v>
      </c>
      <c r="R9" s="127">
        <v>1461</v>
      </c>
      <c r="S9" s="127">
        <v>1503</v>
      </c>
      <c r="T9" s="127">
        <v>1163</v>
      </c>
      <c r="U9" s="127">
        <v>927</v>
      </c>
      <c r="V9" s="127">
        <v>1312</v>
      </c>
      <c r="W9" s="17">
        <v>2277</v>
      </c>
      <c r="X9" s="123">
        <f t="shared" si="2"/>
        <v>120.85354025218234</v>
      </c>
    </row>
    <row r="10" spans="1:25" x14ac:dyDescent="0.25">
      <c r="A10" s="80" t="s">
        <v>32</v>
      </c>
      <c r="B10" s="286">
        <v>202</v>
      </c>
      <c r="C10" s="18">
        <f>+VLOOKUP(A10,[3]V_VMT!$B$8:$E$24,4,FALSE)</f>
        <v>240</v>
      </c>
      <c r="D10" s="18">
        <v>100</v>
      </c>
      <c r="E10" s="18">
        <v>24</v>
      </c>
      <c r="F10" s="127">
        <v>5</v>
      </c>
      <c r="G10" s="127">
        <v>18</v>
      </c>
      <c r="H10" s="127">
        <v>3</v>
      </c>
      <c r="I10" s="127">
        <v>18</v>
      </c>
      <c r="J10" s="127">
        <v>0</v>
      </c>
      <c r="K10" s="127">
        <v>1</v>
      </c>
      <c r="L10" s="127">
        <v>5</v>
      </c>
      <c r="M10" s="127">
        <v>107</v>
      </c>
      <c r="N10" s="128">
        <v>121</v>
      </c>
      <c r="O10" s="127">
        <v>136</v>
      </c>
      <c r="P10" s="127">
        <v>88</v>
      </c>
      <c r="Q10" s="127">
        <v>24</v>
      </c>
      <c r="R10" s="127">
        <v>46</v>
      </c>
      <c r="S10" s="127">
        <v>5</v>
      </c>
      <c r="T10" s="127">
        <v>78</v>
      </c>
      <c r="U10" s="127">
        <v>55</v>
      </c>
      <c r="V10" s="127">
        <v>71</v>
      </c>
      <c r="W10" s="17">
        <v>203</v>
      </c>
      <c r="X10" s="123">
        <f t="shared" si="2"/>
        <v>20200</v>
      </c>
    </row>
    <row r="11" spans="1:25" x14ac:dyDescent="0.25">
      <c r="A11" s="80" t="s">
        <v>52</v>
      </c>
      <c r="B11" s="286">
        <v>69</v>
      </c>
      <c r="C11" s="18">
        <f>+VLOOKUP(A11,[3]V_VMT!$B$8:$E$24,4,FALSE)</f>
        <v>29</v>
      </c>
      <c r="D11" s="18">
        <v>32</v>
      </c>
      <c r="E11" s="18">
        <v>24</v>
      </c>
      <c r="F11" s="127">
        <v>52</v>
      </c>
      <c r="G11" s="127">
        <v>103</v>
      </c>
      <c r="H11" s="127">
        <v>67</v>
      </c>
      <c r="I11" s="127">
        <v>90</v>
      </c>
      <c r="J11" s="127">
        <v>104</v>
      </c>
      <c r="K11" s="127">
        <v>140</v>
      </c>
      <c r="L11" s="127">
        <v>127</v>
      </c>
      <c r="M11" s="127">
        <v>46</v>
      </c>
      <c r="N11" s="128">
        <v>106</v>
      </c>
      <c r="O11" s="127">
        <v>35</v>
      </c>
      <c r="P11" s="127">
        <v>6</v>
      </c>
      <c r="Q11" s="127">
        <v>3</v>
      </c>
      <c r="R11" s="127">
        <v>2</v>
      </c>
      <c r="S11" s="127">
        <v>9</v>
      </c>
      <c r="T11" s="127">
        <v>46</v>
      </c>
      <c r="U11" s="127">
        <v>71</v>
      </c>
      <c r="V11" s="127">
        <v>68</v>
      </c>
      <c r="W11" s="17">
        <v>22</v>
      </c>
      <c r="X11" s="123">
        <f t="shared" si="2"/>
        <v>-84.285714285714292</v>
      </c>
    </row>
    <row r="12" spans="1:25" x14ac:dyDescent="0.25">
      <c r="A12" s="80" t="s">
        <v>33</v>
      </c>
      <c r="B12" s="286">
        <v>14</v>
      </c>
      <c r="C12" s="18">
        <f>+VLOOKUP(A12,[3]V_VMT!$B$8:$E$24,4,FALSE)</f>
        <v>17</v>
      </c>
      <c r="D12" s="18">
        <v>21</v>
      </c>
      <c r="E12" s="18">
        <v>20</v>
      </c>
      <c r="F12" s="127">
        <v>62</v>
      </c>
      <c r="G12" s="127">
        <v>80</v>
      </c>
      <c r="H12" s="127">
        <v>93</v>
      </c>
      <c r="I12" s="127">
        <v>70</v>
      </c>
      <c r="J12" s="127">
        <v>61</v>
      </c>
      <c r="K12" s="127">
        <v>48</v>
      </c>
      <c r="L12" s="127">
        <v>54</v>
      </c>
      <c r="M12" s="127">
        <v>38</v>
      </c>
      <c r="N12" s="128">
        <v>10</v>
      </c>
      <c r="O12" s="127">
        <v>16</v>
      </c>
      <c r="P12" s="127">
        <v>9</v>
      </c>
      <c r="Q12" s="127">
        <v>1</v>
      </c>
      <c r="R12" s="127">
        <v>9</v>
      </c>
      <c r="S12" s="127">
        <v>16</v>
      </c>
      <c r="T12" s="127">
        <v>26</v>
      </c>
      <c r="U12" s="127">
        <v>16</v>
      </c>
      <c r="V12" s="127">
        <v>10</v>
      </c>
      <c r="W12" s="17">
        <v>0</v>
      </c>
      <c r="X12" s="123">
        <f t="shared" si="2"/>
        <v>-100</v>
      </c>
    </row>
    <row r="13" spans="1:25" x14ac:dyDescent="0.25">
      <c r="A13" s="120" t="s">
        <v>134</v>
      </c>
      <c r="B13" s="286">
        <v>7</v>
      </c>
      <c r="C13" s="18">
        <f>+VLOOKUP(A13,[3]V_VMT!$B$8:$E$24,4,FALSE)</f>
        <v>6</v>
      </c>
      <c r="D13" s="18">
        <v>1</v>
      </c>
      <c r="E13" s="18">
        <v>7</v>
      </c>
      <c r="F13" s="127">
        <v>1</v>
      </c>
      <c r="G13" s="127">
        <v>0</v>
      </c>
      <c r="H13" s="127">
        <v>0</v>
      </c>
      <c r="I13" s="127">
        <v>0</v>
      </c>
      <c r="J13" s="127">
        <v>0</v>
      </c>
      <c r="K13" s="127">
        <v>1</v>
      </c>
      <c r="L13" s="127">
        <v>1</v>
      </c>
      <c r="M13" s="127">
        <v>0</v>
      </c>
      <c r="N13" s="128">
        <v>0</v>
      </c>
      <c r="O13" s="127">
        <v>0</v>
      </c>
      <c r="P13" s="127">
        <v>0</v>
      </c>
      <c r="Q13" s="127">
        <v>0</v>
      </c>
      <c r="R13" s="127">
        <v>2</v>
      </c>
      <c r="S13" s="127">
        <v>5</v>
      </c>
      <c r="T13" s="127">
        <v>63</v>
      </c>
      <c r="U13" s="127">
        <v>10</v>
      </c>
      <c r="V13" s="127">
        <v>0</v>
      </c>
      <c r="W13" s="17">
        <v>1</v>
      </c>
      <c r="X13" s="123">
        <f t="shared" si="2"/>
        <v>0</v>
      </c>
    </row>
    <row r="14" spans="1:25" x14ac:dyDescent="0.25">
      <c r="A14" s="120" t="s">
        <v>53</v>
      </c>
      <c r="B14" s="286">
        <v>11</v>
      </c>
      <c r="C14" s="18">
        <f>+VLOOKUP(A14,[3]V_VMT!$B$8:$E$24,4,FALSE)</f>
        <v>14</v>
      </c>
      <c r="D14" s="18">
        <v>10</v>
      </c>
      <c r="E14" s="18">
        <v>21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8">
        <v>0</v>
      </c>
      <c r="O14" s="127">
        <v>0</v>
      </c>
      <c r="P14" s="127">
        <v>0</v>
      </c>
      <c r="Q14" s="127">
        <v>0</v>
      </c>
      <c r="R14" s="127">
        <v>1</v>
      </c>
      <c r="S14" s="127">
        <v>0</v>
      </c>
      <c r="T14" s="127">
        <v>0</v>
      </c>
      <c r="U14" s="127">
        <v>0</v>
      </c>
      <c r="V14" s="127">
        <v>0</v>
      </c>
      <c r="W14" s="17">
        <v>0</v>
      </c>
      <c r="X14" s="123" t="str">
        <f t="shared" si="2"/>
        <v>-</v>
      </c>
    </row>
    <row r="15" spans="1:25" s="258" customFormat="1" x14ac:dyDescent="0.25">
      <c r="A15" s="120" t="s">
        <v>54</v>
      </c>
      <c r="B15" s="286">
        <v>37</v>
      </c>
      <c r="C15" s="18">
        <f>+VLOOKUP(A15,[3]V_VMT!$B$8:$E$24,4,FALSE)</f>
        <v>6</v>
      </c>
      <c r="D15" s="18">
        <v>11</v>
      </c>
      <c r="E15" s="18">
        <v>9</v>
      </c>
      <c r="F15" s="127">
        <v>11</v>
      </c>
      <c r="G15" s="127">
        <v>5</v>
      </c>
      <c r="H15" s="127">
        <v>3</v>
      </c>
      <c r="I15" s="127">
        <v>8</v>
      </c>
      <c r="J15" s="127">
        <v>5</v>
      </c>
      <c r="K15" s="127">
        <v>6</v>
      </c>
      <c r="L15" s="127">
        <v>3</v>
      </c>
      <c r="M15" s="127">
        <v>6</v>
      </c>
      <c r="N15" s="128">
        <v>7</v>
      </c>
      <c r="O15" s="127">
        <v>11</v>
      </c>
      <c r="P15" s="127">
        <v>7</v>
      </c>
      <c r="Q15" s="127">
        <v>0</v>
      </c>
      <c r="R15" s="127">
        <v>2</v>
      </c>
      <c r="S15" s="127">
        <v>11</v>
      </c>
      <c r="T15" s="127">
        <v>24</v>
      </c>
      <c r="U15" s="127">
        <v>32</v>
      </c>
      <c r="V15" s="127">
        <v>24</v>
      </c>
      <c r="W15" s="17">
        <v>7</v>
      </c>
      <c r="X15" s="123">
        <f t="shared" si="2"/>
        <v>16.666666666666675</v>
      </c>
      <c r="Y15"/>
    </row>
    <row r="16" spans="1:25" x14ac:dyDescent="0.25">
      <c r="A16" s="80" t="s">
        <v>34</v>
      </c>
      <c r="B16" s="286">
        <v>702</v>
      </c>
      <c r="C16" s="18">
        <f>+VLOOKUP(A16,[3]V_VMT!$B$8:$E$24,4,FALSE)</f>
        <v>867</v>
      </c>
      <c r="D16" s="18">
        <v>653</v>
      </c>
      <c r="E16" s="18">
        <v>299</v>
      </c>
      <c r="F16" s="127">
        <v>443</v>
      </c>
      <c r="G16" s="127">
        <v>1081</v>
      </c>
      <c r="H16" s="127">
        <v>1583</v>
      </c>
      <c r="I16" s="127">
        <v>1742</v>
      </c>
      <c r="J16" s="127">
        <v>1106</v>
      </c>
      <c r="K16" s="127">
        <v>1576</v>
      </c>
      <c r="L16" s="127">
        <v>494</v>
      </c>
      <c r="M16" s="127">
        <v>170</v>
      </c>
      <c r="N16" s="128">
        <v>939</v>
      </c>
      <c r="O16" s="127">
        <v>958</v>
      </c>
      <c r="P16" s="127">
        <v>696</v>
      </c>
      <c r="Q16" s="127">
        <v>88</v>
      </c>
      <c r="R16" s="127">
        <v>399</v>
      </c>
      <c r="S16" s="127">
        <v>810</v>
      </c>
      <c r="T16" s="127">
        <v>944</v>
      </c>
      <c r="U16" s="127">
        <v>1372</v>
      </c>
      <c r="V16" s="127">
        <v>1360</v>
      </c>
      <c r="W16" s="17">
        <v>783</v>
      </c>
      <c r="X16" s="123">
        <f t="shared" si="2"/>
        <v>-50.317258883248741</v>
      </c>
    </row>
    <row r="17" spans="1:24" x14ac:dyDescent="0.25">
      <c r="A17" s="80" t="s">
        <v>42</v>
      </c>
      <c r="B17" s="286">
        <v>232</v>
      </c>
      <c r="C17" s="18">
        <f>+VLOOKUP(A17,[3]V_VMT!$B$8:$E$24,4,FALSE)</f>
        <v>203</v>
      </c>
      <c r="D17" s="18">
        <v>243</v>
      </c>
      <c r="E17" s="18">
        <v>251</v>
      </c>
      <c r="F17" s="127">
        <v>264</v>
      </c>
      <c r="G17" s="127">
        <v>204</v>
      </c>
      <c r="H17" s="127">
        <v>289</v>
      </c>
      <c r="I17" s="127">
        <v>236</v>
      </c>
      <c r="J17" s="127">
        <v>230</v>
      </c>
      <c r="K17" s="127">
        <v>241</v>
      </c>
      <c r="L17" s="127">
        <v>209</v>
      </c>
      <c r="M17" s="127">
        <v>258</v>
      </c>
      <c r="N17" s="128">
        <v>258</v>
      </c>
      <c r="O17" s="127">
        <v>357</v>
      </c>
      <c r="P17" s="127">
        <v>151</v>
      </c>
      <c r="Q17" s="127">
        <v>27</v>
      </c>
      <c r="R17" s="127">
        <v>48</v>
      </c>
      <c r="S17" s="127">
        <v>94</v>
      </c>
      <c r="T17" s="127">
        <v>144</v>
      </c>
      <c r="U17" s="127">
        <v>134</v>
      </c>
      <c r="V17" s="127">
        <v>142</v>
      </c>
      <c r="W17" s="17">
        <v>147</v>
      </c>
      <c r="X17" s="123">
        <f t="shared" si="2"/>
        <v>-39.004149377593357</v>
      </c>
    </row>
    <row r="18" spans="1:24" x14ac:dyDescent="0.25">
      <c r="A18" s="80" t="s">
        <v>48</v>
      </c>
      <c r="B18" s="286">
        <v>153</v>
      </c>
      <c r="C18" s="18">
        <f>+VLOOKUP(A18,[3]V_VMT!$B$8:$E$24,4,FALSE)</f>
        <v>197</v>
      </c>
      <c r="D18" s="18">
        <v>222</v>
      </c>
      <c r="E18" s="18">
        <v>379</v>
      </c>
      <c r="F18" s="127">
        <v>460</v>
      </c>
      <c r="G18" s="127">
        <v>452</v>
      </c>
      <c r="H18" s="127">
        <v>244</v>
      </c>
      <c r="I18" s="127">
        <v>422</v>
      </c>
      <c r="J18" s="127">
        <v>732</v>
      </c>
      <c r="K18" s="127">
        <v>437</v>
      </c>
      <c r="L18" s="127">
        <v>309</v>
      </c>
      <c r="M18" s="127">
        <v>311</v>
      </c>
      <c r="N18" s="128">
        <v>405</v>
      </c>
      <c r="O18" s="127">
        <v>380</v>
      </c>
      <c r="P18" s="127">
        <v>238</v>
      </c>
      <c r="Q18" s="127">
        <v>59</v>
      </c>
      <c r="R18" s="127">
        <v>251</v>
      </c>
      <c r="S18" s="127">
        <v>345</v>
      </c>
      <c r="T18" s="127">
        <v>284</v>
      </c>
      <c r="U18" s="127">
        <v>587</v>
      </c>
      <c r="V18" s="127">
        <v>508</v>
      </c>
      <c r="W18" s="17">
        <v>405</v>
      </c>
      <c r="X18" s="123">
        <f t="shared" si="2"/>
        <v>-7.3226544622425616</v>
      </c>
    </row>
    <row r="19" spans="1:24" x14ac:dyDescent="0.25">
      <c r="A19" s="80" t="s">
        <v>55</v>
      </c>
      <c r="B19" s="286">
        <v>40</v>
      </c>
      <c r="C19" s="18">
        <f>+VLOOKUP(A19,[3]V_VMT!$B$8:$E$24,4,FALSE)</f>
        <v>39</v>
      </c>
      <c r="D19" s="18">
        <v>50</v>
      </c>
      <c r="E19" s="18">
        <v>1</v>
      </c>
      <c r="F19" s="127">
        <v>0</v>
      </c>
      <c r="G19" s="127">
        <v>0</v>
      </c>
      <c r="H19" s="127">
        <v>0</v>
      </c>
      <c r="I19" s="127">
        <v>0</v>
      </c>
      <c r="J19" s="127">
        <v>1</v>
      </c>
      <c r="K19" s="127">
        <v>0</v>
      </c>
      <c r="L19" s="127">
        <v>4</v>
      </c>
      <c r="M19" s="127">
        <v>25</v>
      </c>
      <c r="N19" s="128">
        <v>0</v>
      </c>
      <c r="O19" s="127">
        <v>2</v>
      </c>
      <c r="P19" s="127">
        <v>0</v>
      </c>
      <c r="Q19" s="127">
        <v>0</v>
      </c>
      <c r="R19" s="127">
        <v>0</v>
      </c>
      <c r="S19" s="127">
        <v>0</v>
      </c>
      <c r="T19" s="127">
        <v>1</v>
      </c>
      <c r="U19" s="127">
        <v>0</v>
      </c>
      <c r="V19" s="127">
        <v>0</v>
      </c>
      <c r="W19" s="17">
        <v>0</v>
      </c>
      <c r="X19" s="123" t="str">
        <f t="shared" si="2"/>
        <v>-</v>
      </c>
    </row>
    <row r="20" spans="1:24" x14ac:dyDescent="0.25">
      <c r="A20" s="80" t="s">
        <v>43</v>
      </c>
      <c r="B20" s="286">
        <v>316</v>
      </c>
      <c r="C20" s="18">
        <f>+VLOOKUP(A20,[3]V_VMT!$B$8:$E$24,4,FALSE)</f>
        <v>232</v>
      </c>
      <c r="D20" s="18">
        <v>352</v>
      </c>
      <c r="E20" s="18">
        <v>457</v>
      </c>
      <c r="F20" s="127">
        <v>449</v>
      </c>
      <c r="G20" s="127">
        <v>438</v>
      </c>
      <c r="H20" s="127">
        <v>531</v>
      </c>
      <c r="I20" s="127">
        <v>585</v>
      </c>
      <c r="J20" s="127">
        <v>340</v>
      </c>
      <c r="K20" s="127">
        <v>179</v>
      </c>
      <c r="L20" s="127">
        <v>72</v>
      </c>
      <c r="M20" s="127">
        <v>117</v>
      </c>
      <c r="N20" s="128">
        <v>26</v>
      </c>
      <c r="O20" s="127">
        <v>41</v>
      </c>
      <c r="P20" s="127">
        <v>63</v>
      </c>
      <c r="Q20" s="127">
        <v>6</v>
      </c>
      <c r="R20" s="127">
        <v>106</v>
      </c>
      <c r="S20" s="127">
        <v>239</v>
      </c>
      <c r="T20" s="127">
        <v>407</v>
      </c>
      <c r="U20" s="127">
        <v>444</v>
      </c>
      <c r="V20" s="127">
        <v>249</v>
      </c>
      <c r="W20" s="17">
        <v>115</v>
      </c>
      <c r="X20" s="123">
        <f t="shared" si="2"/>
        <v>-35.754189944134076</v>
      </c>
    </row>
    <row r="21" spans="1:24" x14ac:dyDescent="0.25">
      <c r="A21" s="80" t="s">
        <v>45</v>
      </c>
      <c r="B21" s="287">
        <v>1097</v>
      </c>
      <c r="C21" s="127">
        <f>+VLOOKUP(A21,[3]V_VMT!$B$8:$E$24,4,FALSE)</f>
        <v>847</v>
      </c>
      <c r="D21" s="127">
        <v>725</v>
      </c>
      <c r="E21" s="127">
        <v>268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499</v>
      </c>
      <c r="L21" s="127">
        <v>825</v>
      </c>
      <c r="M21" s="127">
        <v>1464</v>
      </c>
      <c r="N21" s="128">
        <v>1450</v>
      </c>
      <c r="O21" s="127">
        <v>1196</v>
      </c>
      <c r="P21" s="127">
        <v>578</v>
      </c>
      <c r="Q21" s="127">
        <v>18</v>
      </c>
      <c r="R21" s="127">
        <v>0</v>
      </c>
      <c r="S21" s="127">
        <v>0</v>
      </c>
      <c r="T21" s="127">
        <v>35</v>
      </c>
      <c r="U21" s="127">
        <v>23</v>
      </c>
      <c r="V21" s="127">
        <v>103</v>
      </c>
      <c r="W21" s="17">
        <v>580</v>
      </c>
      <c r="X21" s="123">
        <f t="shared" si="2"/>
        <v>16.232464929859724</v>
      </c>
    </row>
    <row r="22" spans="1:24" x14ac:dyDescent="0.25">
      <c r="A22" s="120" t="s">
        <v>36</v>
      </c>
      <c r="B22" s="286">
        <v>654</v>
      </c>
      <c r="C22" s="18">
        <f>+VLOOKUP(A22,[3]V_VMT!$B$8:$E$24,4,FALSE)</f>
        <v>656</v>
      </c>
      <c r="D22" s="18">
        <v>793</v>
      </c>
      <c r="E22" s="18">
        <v>803</v>
      </c>
      <c r="F22" s="127">
        <v>1290</v>
      </c>
      <c r="G22" s="127">
        <v>1069</v>
      </c>
      <c r="H22" s="127">
        <v>1465</v>
      </c>
      <c r="I22" s="127">
        <v>1474</v>
      </c>
      <c r="J22" s="127">
        <v>1291</v>
      </c>
      <c r="K22" s="127">
        <v>1224</v>
      </c>
      <c r="L22" s="127">
        <v>1234</v>
      </c>
      <c r="M22" s="127">
        <v>1142</v>
      </c>
      <c r="N22" s="128">
        <v>1439</v>
      </c>
      <c r="O22" s="127">
        <v>1409</v>
      </c>
      <c r="P22" s="127">
        <v>927</v>
      </c>
      <c r="Q22" s="127">
        <v>84</v>
      </c>
      <c r="R22" s="127">
        <v>160</v>
      </c>
      <c r="S22" s="127">
        <v>495</v>
      </c>
      <c r="T22" s="127">
        <v>1134</v>
      </c>
      <c r="U22" s="127">
        <v>989</v>
      </c>
      <c r="V22" s="127">
        <v>1027</v>
      </c>
      <c r="W22" s="17">
        <v>1180</v>
      </c>
      <c r="X22" s="123">
        <f t="shared" si="2"/>
        <v>-3.5947712418300637</v>
      </c>
    </row>
    <row r="23" spans="1:24" x14ac:dyDescent="0.25">
      <c r="A23" s="80" t="s">
        <v>49</v>
      </c>
      <c r="B23" s="34">
        <v>1</v>
      </c>
      <c r="C23" s="30">
        <f>+VLOOKUP(A23,[3]V_VMT!$B$8:$E$24,4,FALSE)</f>
        <v>2</v>
      </c>
      <c r="D23" s="30">
        <v>0</v>
      </c>
      <c r="E23" s="30">
        <v>3</v>
      </c>
      <c r="F23" s="30">
        <v>1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129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17">
        <v>0</v>
      </c>
      <c r="X23" s="124" t="str">
        <f t="shared" si="2"/>
        <v>-</v>
      </c>
    </row>
    <row r="24" spans="1:24" x14ac:dyDescent="0.25">
      <c r="A24" s="120" t="s">
        <v>56</v>
      </c>
      <c r="B24" s="287">
        <v>0</v>
      </c>
      <c r="C24" s="127">
        <v>0</v>
      </c>
      <c r="D24" s="127">
        <v>0</v>
      </c>
      <c r="E24" s="127">
        <v>0</v>
      </c>
      <c r="F24" s="127">
        <v>0</v>
      </c>
      <c r="G24" s="127">
        <v>0</v>
      </c>
      <c r="H24" s="127">
        <v>0</v>
      </c>
      <c r="I24" s="127">
        <v>0</v>
      </c>
      <c r="J24" s="127">
        <v>0</v>
      </c>
      <c r="K24" s="127">
        <v>0</v>
      </c>
      <c r="L24" s="127">
        <v>0</v>
      </c>
      <c r="M24" s="127">
        <v>0</v>
      </c>
      <c r="N24" s="128">
        <v>0</v>
      </c>
      <c r="O24" s="127">
        <v>0</v>
      </c>
      <c r="P24" s="127">
        <v>0</v>
      </c>
      <c r="Q24" s="127">
        <v>0</v>
      </c>
      <c r="R24" s="127">
        <v>0</v>
      </c>
      <c r="S24" s="127">
        <v>0</v>
      </c>
      <c r="T24" s="127">
        <v>0</v>
      </c>
      <c r="U24" s="127">
        <v>0</v>
      </c>
      <c r="V24" s="127">
        <v>0</v>
      </c>
      <c r="W24" s="17">
        <v>0</v>
      </c>
      <c r="X24" s="123" t="str">
        <f t="shared" si="2"/>
        <v>-</v>
      </c>
    </row>
    <row r="25" spans="1:24" x14ac:dyDescent="0.25">
      <c r="A25" s="121" t="s">
        <v>72</v>
      </c>
      <c r="B25" s="288">
        <v>1802</v>
      </c>
      <c r="C25" s="131">
        <f>+VLOOKUP(A25,[3]V_VMT!$B$8:$E$24,4,FALSE)</f>
        <v>1761</v>
      </c>
      <c r="D25" s="131">
        <v>1806</v>
      </c>
      <c r="E25" s="131">
        <v>1925</v>
      </c>
      <c r="F25" s="131">
        <v>1799</v>
      </c>
      <c r="G25" s="131">
        <v>1825</v>
      </c>
      <c r="H25" s="131">
        <v>1600</v>
      </c>
      <c r="I25" s="131">
        <v>1800</v>
      </c>
      <c r="J25" s="131">
        <v>1470</v>
      </c>
      <c r="K25" s="131">
        <v>1369</v>
      </c>
      <c r="L25" s="131">
        <v>1208</v>
      </c>
      <c r="M25" s="131">
        <v>1079</v>
      </c>
      <c r="N25" s="130">
        <v>1014</v>
      </c>
      <c r="O25" s="131">
        <v>1058</v>
      </c>
      <c r="P25" s="131">
        <v>837</v>
      </c>
      <c r="Q25" s="131">
        <v>156</v>
      </c>
      <c r="R25" s="131">
        <v>601</v>
      </c>
      <c r="S25" s="131">
        <v>854</v>
      </c>
      <c r="T25" s="131">
        <v>1387</v>
      </c>
      <c r="U25" s="131">
        <v>1423</v>
      </c>
      <c r="V25" s="131">
        <v>1441</v>
      </c>
      <c r="W25" s="131">
        <v>1442</v>
      </c>
      <c r="X25" s="125">
        <f t="shared" si="2"/>
        <v>5.3323593864134322</v>
      </c>
    </row>
    <row r="26" spans="1:24" x14ac:dyDescent="0.25">
      <c r="A26" s="1" t="s">
        <v>23</v>
      </c>
      <c r="V26" s="192"/>
      <c r="W26" s="192"/>
    </row>
    <row r="27" spans="1:24" x14ac:dyDescent="0.25">
      <c r="A27" s="420" t="s">
        <v>135</v>
      </c>
    </row>
    <row r="28" spans="1:24" x14ac:dyDescent="0.25">
      <c r="A28" s="420" t="s">
        <v>206</v>
      </c>
    </row>
    <row r="29" spans="1:24" x14ac:dyDescent="0.25">
      <c r="I29"/>
      <c r="J29"/>
      <c r="K29"/>
    </row>
    <row r="30" spans="1:24" x14ac:dyDescent="0.25">
      <c r="I30"/>
      <c r="J30" s="412"/>
      <c r="K30" s="412"/>
      <c r="L30" s="412"/>
      <c r="M30" s="412"/>
    </row>
    <row r="31" spans="1:24" x14ac:dyDescent="0.25">
      <c r="I31"/>
      <c r="J31" s="412"/>
      <c r="K31" s="412"/>
      <c r="L31" s="412"/>
      <c r="M31" s="412"/>
    </row>
    <row r="32" spans="1:24" x14ac:dyDescent="0.25">
      <c r="I32"/>
      <c r="J32" s="412"/>
      <c r="K32" s="412"/>
      <c r="L32" s="412"/>
      <c r="M32" s="412"/>
      <c r="P32"/>
      <c r="Q32"/>
      <c r="R32"/>
    </row>
    <row r="33" spans="9:18" x14ac:dyDescent="0.25">
      <c r="I33"/>
      <c r="J33" s="412"/>
      <c r="K33" s="412"/>
      <c r="L33" s="412"/>
      <c r="M33" s="412"/>
      <c r="P33"/>
      <c r="Q33"/>
      <c r="R33"/>
    </row>
    <row r="34" spans="9:18" x14ac:dyDescent="0.25">
      <c r="I34"/>
      <c r="J34" s="412"/>
      <c r="K34" s="412"/>
      <c r="L34" s="412"/>
      <c r="M34" s="412"/>
      <c r="P34"/>
      <c r="Q34"/>
      <c r="R34"/>
    </row>
    <row r="35" spans="9:18" x14ac:dyDescent="0.25">
      <c r="I35"/>
      <c r="J35" s="412"/>
      <c r="K35" s="412"/>
      <c r="L35" s="412"/>
      <c r="M35" s="412"/>
      <c r="P35"/>
      <c r="Q35"/>
      <c r="R35"/>
    </row>
    <row r="36" spans="9:18" x14ac:dyDescent="0.25">
      <c r="I36"/>
      <c r="J36" s="412"/>
      <c r="K36" s="412"/>
      <c r="L36" s="412"/>
      <c r="M36" s="412"/>
      <c r="P36"/>
      <c r="Q36"/>
      <c r="R36"/>
    </row>
    <row r="37" spans="9:18" x14ac:dyDescent="0.25">
      <c r="I37"/>
      <c r="J37" s="412"/>
      <c r="K37" s="412"/>
      <c r="L37" s="412"/>
      <c r="M37" s="412"/>
      <c r="P37"/>
      <c r="Q37"/>
      <c r="R37"/>
    </row>
    <row r="38" spans="9:18" x14ac:dyDescent="0.25">
      <c r="I38"/>
      <c r="J38" s="412"/>
      <c r="K38" s="412"/>
      <c r="L38" s="412"/>
      <c r="M38" s="412"/>
      <c r="P38"/>
      <c r="Q38"/>
      <c r="R38"/>
    </row>
    <row r="39" spans="9:18" x14ac:dyDescent="0.25">
      <c r="I39"/>
      <c r="J39" s="412"/>
      <c r="K39" s="412"/>
      <c r="L39" s="412"/>
      <c r="M39" s="412"/>
      <c r="P39"/>
      <c r="Q39"/>
      <c r="R39"/>
    </row>
    <row r="40" spans="9:18" x14ac:dyDescent="0.25">
      <c r="I40"/>
      <c r="J40" s="412"/>
      <c r="K40" s="412"/>
      <c r="L40" s="412"/>
      <c r="M40" s="412"/>
      <c r="P40"/>
      <c r="Q40"/>
      <c r="R40"/>
    </row>
    <row r="41" spans="9:18" x14ac:dyDescent="0.25">
      <c r="I41"/>
      <c r="J41" s="412"/>
      <c r="K41" s="412"/>
      <c r="L41" s="412"/>
      <c r="M41" s="412"/>
      <c r="P41"/>
      <c r="Q41"/>
      <c r="R41"/>
    </row>
    <row r="42" spans="9:18" x14ac:dyDescent="0.25">
      <c r="I42"/>
      <c r="J42" s="412"/>
      <c r="K42" s="412"/>
      <c r="L42" s="412"/>
      <c r="M42" s="412"/>
      <c r="P42"/>
      <c r="Q42"/>
      <c r="R42"/>
    </row>
    <row r="43" spans="9:18" x14ac:dyDescent="0.25">
      <c r="I43"/>
      <c r="J43" s="412"/>
      <c r="K43" s="412"/>
      <c r="L43" s="412"/>
      <c r="M43" s="412"/>
      <c r="P43"/>
      <c r="Q43"/>
      <c r="R43"/>
    </row>
    <row r="44" spans="9:18" x14ac:dyDescent="0.25">
      <c r="I44"/>
      <c r="J44" s="412"/>
      <c r="K44" s="412"/>
      <c r="L44" s="412"/>
      <c r="M44" s="412"/>
      <c r="P44"/>
      <c r="Q44"/>
      <c r="R44"/>
    </row>
    <row r="45" spans="9:18" x14ac:dyDescent="0.25">
      <c r="I45"/>
      <c r="J45" s="412"/>
      <c r="K45" s="412"/>
      <c r="L45" s="412"/>
      <c r="M45" s="412"/>
      <c r="P45"/>
      <c r="Q45"/>
      <c r="R45"/>
    </row>
    <row r="46" spans="9:18" x14ac:dyDescent="0.25">
      <c r="I46"/>
      <c r="J46" s="412"/>
      <c r="K46" s="412"/>
      <c r="L46" s="412"/>
      <c r="M46" s="412"/>
      <c r="P46"/>
      <c r="Q46"/>
      <c r="R46"/>
    </row>
    <row r="47" spans="9:18" x14ac:dyDescent="0.25">
      <c r="I47"/>
      <c r="J47" s="412"/>
      <c r="K47" s="412"/>
      <c r="L47" s="412"/>
      <c r="M47" s="412"/>
      <c r="P47"/>
      <c r="Q47"/>
      <c r="R47"/>
    </row>
    <row r="48" spans="9:18" x14ac:dyDescent="0.25">
      <c r="I48"/>
      <c r="J48"/>
      <c r="K48"/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  <row r="54" spans="16:18" x14ac:dyDescent="0.25">
      <c r="P54"/>
      <c r="Q54"/>
      <c r="R54"/>
    </row>
    <row r="55" spans="16:18" x14ac:dyDescent="0.25">
      <c r="P55"/>
      <c r="Q55"/>
      <c r="R55"/>
    </row>
    <row r="56" spans="16:18" x14ac:dyDescent="0.25">
      <c r="P56"/>
      <c r="Q56"/>
      <c r="R56"/>
    </row>
  </sheetData>
  <sortState ref="L30:M45">
    <sortCondition descending="1" ref="M30"/>
  </sortState>
  <mergeCells count="3">
    <mergeCell ref="N6:X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showGridLines="0" zoomScale="80" zoomScaleNormal="8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N27" sqref="N27"/>
    </sheetView>
  </sheetViews>
  <sheetFormatPr baseColWidth="10" defaultColWidth="9.140625" defaultRowHeight="15" x14ac:dyDescent="0.25"/>
  <cols>
    <col min="1" max="1" width="52.42578125" customWidth="1"/>
    <col min="2" max="18" width="9.7109375" style="258" customWidth="1"/>
    <col min="19" max="20" width="11.28515625" style="258" bestFit="1" customWidth="1"/>
    <col min="21" max="21" width="11.28515625" style="407" customWidth="1"/>
    <col min="22" max="23" width="11.28515625" style="412" customWidth="1"/>
    <col min="24" max="24" width="12.140625" customWidth="1"/>
  </cols>
  <sheetData>
    <row r="1" spans="1:24" x14ac:dyDescent="0.25">
      <c r="A1" s="152" t="s">
        <v>198</v>
      </c>
    </row>
    <row r="2" spans="1:24" x14ac:dyDescent="0.25">
      <c r="A2" s="26"/>
    </row>
    <row r="3" spans="1:24" x14ac:dyDescent="0.25">
      <c r="A3" s="28" t="s">
        <v>228</v>
      </c>
    </row>
    <row r="4" spans="1:24" x14ac:dyDescent="0.25">
      <c r="A4" s="27" t="s">
        <v>239</v>
      </c>
    </row>
    <row r="5" spans="1:24" x14ac:dyDescent="0.25">
      <c r="A5" s="27" t="s">
        <v>208</v>
      </c>
    </row>
    <row r="6" spans="1:24" x14ac:dyDescent="0.25">
      <c r="A6" s="478" t="s">
        <v>0</v>
      </c>
      <c r="B6" s="475">
        <v>2019</v>
      </c>
      <c r="C6" s="476"/>
      <c r="D6" s="476"/>
      <c r="E6" s="476"/>
      <c r="F6" s="476"/>
      <c r="G6" s="476"/>
      <c r="H6" s="476"/>
      <c r="I6" s="476"/>
      <c r="J6" s="476"/>
      <c r="K6" s="476"/>
      <c r="L6" s="476"/>
      <c r="M6" s="476"/>
      <c r="N6" s="475">
        <v>2020</v>
      </c>
      <c r="O6" s="476"/>
      <c r="P6" s="476"/>
      <c r="Q6" s="476"/>
      <c r="R6" s="476"/>
      <c r="S6" s="476"/>
      <c r="T6" s="476"/>
      <c r="U6" s="476"/>
      <c r="V6" s="476"/>
      <c r="W6" s="476"/>
      <c r="X6" s="477"/>
    </row>
    <row r="7" spans="1:24" ht="25.5" x14ac:dyDescent="0.25">
      <c r="A7" s="479"/>
      <c r="B7" s="382" t="s">
        <v>1</v>
      </c>
      <c r="C7" s="382" t="s">
        <v>2</v>
      </c>
      <c r="D7" s="382" t="s">
        <v>3</v>
      </c>
      <c r="E7" s="382" t="s">
        <v>4</v>
      </c>
      <c r="F7" s="382" t="s">
        <v>5</v>
      </c>
      <c r="G7" s="382" t="s">
        <v>6</v>
      </c>
      <c r="H7" s="382" t="s">
        <v>7</v>
      </c>
      <c r="I7" s="382" t="s">
        <v>8</v>
      </c>
      <c r="J7" s="382" t="s">
        <v>9</v>
      </c>
      <c r="K7" s="382" t="s">
        <v>10</v>
      </c>
      <c r="L7" s="382" t="s">
        <v>11</v>
      </c>
      <c r="M7" s="395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271</v>
      </c>
    </row>
    <row r="8" spans="1:24" x14ac:dyDescent="0.25">
      <c r="A8" s="138" t="s">
        <v>13</v>
      </c>
      <c r="B8" s="112">
        <f t="shared" ref="B8:H8" si="0">+B9+B20</f>
        <v>439.19000000000005</v>
      </c>
      <c r="C8" s="5">
        <f t="shared" si="0"/>
        <v>199.28</v>
      </c>
      <c r="D8" s="5">
        <f t="shared" si="0"/>
        <v>150.19</v>
      </c>
      <c r="E8" s="5">
        <f t="shared" si="0"/>
        <v>213.07999999999998</v>
      </c>
      <c r="F8" s="5">
        <f t="shared" si="0"/>
        <v>1144.5899999999999</v>
      </c>
      <c r="G8" s="5">
        <f t="shared" si="0"/>
        <v>803.69999999999993</v>
      </c>
      <c r="H8" s="5">
        <f t="shared" si="0"/>
        <v>319.3</v>
      </c>
      <c r="I8" s="5">
        <f t="shared" ref="I8:R8" si="1">+I9+I20</f>
        <v>116.11</v>
      </c>
      <c r="J8" s="5">
        <f t="shared" si="1"/>
        <v>86.22999999999999</v>
      </c>
      <c r="K8" s="5">
        <f t="shared" si="1"/>
        <v>105.6</v>
      </c>
      <c r="L8" s="5">
        <f t="shared" si="1"/>
        <v>791.83</v>
      </c>
      <c r="M8" s="5">
        <f t="shared" si="1"/>
        <v>381.24</v>
      </c>
      <c r="N8" s="112">
        <f t="shared" si="1"/>
        <v>114.61000000000001</v>
      </c>
      <c r="O8" s="5">
        <f t="shared" si="1"/>
        <v>153.36000000000001</v>
      </c>
      <c r="P8" s="5">
        <f t="shared" si="1"/>
        <v>74.56</v>
      </c>
      <c r="Q8" s="5">
        <f t="shared" si="1"/>
        <v>33.129999999999995</v>
      </c>
      <c r="R8" s="5">
        <f t="shared" si="1"/>
        <v>593.16</v>
      </c>
      <c r="S8" s="5">
        <v>1408.22</v>
      </c>
      <c r="T8" s="5">
        <v>619.63</v>
      </c>
      <c r="U8" s="5">
        <v>117.28000000000002</v>
      </c>
      <c r="V8" s="422">
        <v>156.4</v>
      </c>
      <c r="W8" s="422">
        <v>154.53</v>
      </c>
      <c r="X8" s="423">
        <f t="shared" ref="X8:X22" si="2">+IFERROR((W8/K8-1)*100,"-")</f>
        <v>46.335227272727273</v>
      </c>
    </row>
    <row r="9" spans="1:24" x14ac:dyDescent="0.25">
      <c r="A9" s="171" t="s">
        <v>231</v>
      </c>
      <c r="B9" s="170">
        <f t="shared" ref="B9:H9" si="3">+B10+B11+B14+B17</f>
        <v>137.34</v>
      </c>
      <c r="C9" s="24">
        <f t="shared" si="3"/>
        <v>166.38</v>
      </c>
      <c r="D9" s="24">
        <f t="shared" si="3"/>
        <v>150.19</v>
      </c>
      <c r="E9" s="24">
        <f t="shared" si="3"/>
        <v>102.12</v>
      </c>
      <c r="F9" s="24">
        <f t="shared" si="3"/>
        <v>95.320000000000007</v>
      </c>
      <c r="G9" s="24">
        <f t="shared" si="3"/>
        <v>124.54999999999998</v>
      </c>
      <c r="H9" s="24">
        <f t="shared" si="3"/>
        <v>119.25</v>
      </c>
      <c r="I9" s="24">
        <f t="shared" ref="I9:R9" si="4">+I10+I11+I14+I17</f>
        <v>112.6</v>
      </c>
      <c r="J9" s="24">
        <f t="shared" si="4"/>
        <v>86.16</v>
      </c>
      <c r="K9" s="24">
        <f t="shared" si="4"/>
        <v>103.5</v>
      </c>
      <c r="L9" s="24">
        <f t="shared" si="4"/>
        <v>89.99</v>
      </c>
      <c r="M9" s="24">
        <f t="shared" si="4"/>
        <v>83.669999999999987</v>
      </c>
      <c r="N9" s="170">
        <f t="shared" si="4"/>
        <v>109.39000000000001</v>
      </c>
      <c r="O9" s="24">
        <f t="shared" si="4"/>
        <v>153.36000000000001</v>
      </c>
      <c r="P9" s="24">
        <f t="shared" si="4"/>
        <v>74.56</v>
      </c>
      <c r="Q9" s="24">
        <f t="shared" si="4"/>
        <v>33.129999999999995</v>
      </c>
      <c r="R9" s="24">
        <f t="shared" si="4"/>
        <v>40.150000000000006</v>
      </c>
      <c r="S9" s="24">
        <v>77.52000000000001</v>
      </c>
      <c r="T9" s="24">
        <v>129.81</v>
      </c>
      <c r="U9" s="24">
        <v>117.02000000000001</v>
      </c>
      <c r="V9" s="24">
        <v>156.4</v>
      </c>
      <c r="W9" s="24">
        <v>154.53</v>
      </c>
      <c r="X9" s="169">
        <f t="shared" si="2"/>
        <v>49.304347826086946</v>
      </c>
    </row>
    <row r="10" spans="1:24" x14ac:dyDescent="0.25">
      <c r="A10" s="80" t="s">
        <v>15</v>
      </c>
      <c r="B10" s="114">
        <v>14.74</v>
      </c>
      <c r="C10" s="17">
        <v>21.01</v>
      </c>
      <c r="D10" s="17">
        <v>21.44</v>
      </c>
      <c r="E10" s="17">
        <v>11.61</v>
      </c>
      <c r="F10" s="17">
        <v>11.25</v>
      </c>
      <c r="G10" s="17">
        <v>14.22</v>
      </c>
      <c r="H10" s="17">
        <v>12.24</v>
      </c>
      <c r="I10" s="17">
        <v>12.83</v>
      </c>
      <c r="J10" s="17">
        <v>6.08</v>
      </c>
      <c r="K10" s="17">
        <v>12.73</v>
      </c>
      <c r="L10" s="17">
        <v>13.52</v>
      </c>
      <c r="M10" s="17">
        <v>10.16</v>
      </c>
      <c r="N10" s="114">
        <v>10.65</v>
      </c>
      <c r="O10" s="17">
        <v>21.76</v>
      </c>
      <c r="P10" s="17">
        <v>9.42</v>
      </c>
      <c r="Q10" s="17">
        <v>5.18</v>
      </c>
      <c r="R10" s="17">
        <v>5.0999999999999996</v>
      </c>
      <c r="S10" s="17">
        <v>9.6199999999999992</v>
      </c>
      <c r="T10" s="17">
        <v>9.6300000000000008</v>
      </c>
      <c r="U10" s="17">
        <v>9.56</v>
      </c>
      <c r="V10" s="17">
        <v>13.79</v>
      </c>
      <c r="W10" s="17">
        <v>19.64</v>
      </c>
      <c r="X10" s="109">
        <f t="shared" si="2"/>
        <v>54.281225451688918</v>
      </c>
    </row>
    <row r="11" spans="1:24" x14ac:dyDescent="0.25">
      <c r="A11" s="80" t="s">
        <v>16</v>
      </c>
      <c r="B11" s="114">
        <f t="shared" ref="B11:I11" si="5">SUM(B12:B13)</f>
        <v>83.58</v>
      </c>
      <c r="C11" s="17">
        <f t="shared" si="5"/>
        <v>108.07</v>
      </c>
      <c r="D11" s="17">
        <f t="shared" si="5"/>
        <v>89.51</v>
      </c>
      <c r="E11" s="17">
        <f t="shared" si="5"/>
        <v>52.88</v>
      </c>
      <c r="F11" s="17">
        <f t="shared" si="5"/>
        <v>44.760000000000005</v>
      </c>
      <c r="G11" s="17">
        <f t="shared" si="5"/>
        <v>71.47999999999999</v>
      </c>
      <c r="H11" s="17">
        <f t="shared" si="5"/>
        <v>68.300000000000011</v>
      </c>
      <c r="I11" s="17">
        <f t="shared" si="5"/>
        <v>59.09</v>
      </c>
      <c r="J11" s="17">
        <v>46.02</v>
      </c>
      <c r="K11" s="17">
        <f t="shared" ref="K11:R11" si="6">SUM(K12:K13)</f>
        <v>49.35</v>
      </c>
      <c r="L11" s="17">
        <f t="shared" si="6"/>
        <v>36.049999999999997</v>
      </c>
      <c r="M11" s="17">
        <f t="shared" si="6"/>
        <v>33.58</v>
      </c>
      <c r="N11" s="114">
        <f t="shared" si="6"/>
        <v>54.620000000000005</v>
      </c>
      <c r="O11" s="17">
        <f t="shared" si="6"/>
        <v>79.03</v>
      </c>
      <c r="P11" s="17">
        <f t="shared" si="6"/>
        <v>23.32</v>
      </c>
      <c r="Q11" s="17">
        <f t="shared" si="6"/>
        <v>12.059999999999999</v>
      </c>
      <c r="R11" s="17">
        <f t="shared" si="6"/>
        <v>12.16</v>
      </c>
      <c r="S11" s="17">
        <v>42.06</v>
      </c>
      <c r="T11" s="17">
        <v>87.36</v>
      </c>
      <c r="U11" s="17">
        <v>72.25</v>
      </c>
      <c r="V11" s="17">
        <v>103.43</v>
      </c>
      <c r="W11" s="17">
        <v>90.37</v>
      </c>
      <c r="X11" s="109">
        <f t="shared" si="2"/>
        <v>83.120567375886537</v>
      </c>
    </row>
    <row r="12" spans="1:24" x14ac:dyDescent="0.25">
      <c r="A12" s="81" t="s">
        <v>17</v>
      </c>
      <c r="B12" s="114">
        <v>83.26</v>
      </c>
      <c r="C12" s="17">
        <v>107.27</v>
      </c>
      <c r="D12" s="17">
        <v>88.56</v>
      </c>
      <c r="E12" s="17">
        <v>51.85</v>
      </c>
      <c r="F12" s="17">
        <v>43.56</v>
      </c>
      <c r="G12" s="17">
        <v>70.27</v>
      </c>
      <c r="H12" s="17">
        <v>67.260000000000005</v>
      </c>
      <c r="I12" s="17">
        <v>57.77</v>
      </c>
      <c r="J12" s="17">
        <v>44.6</v>
      </c>
      <c r="K12" s="17">
        <v>48.1</v>
      </c>
      <c r="L12" s="17">
        <v>34.75</v>
      </c>
      <c r="M12" s="17">
        <v>32.15</v>
      </c>
      <c r="N12" s="114">
        <v>52.78</v>
      </c>
      <c r="O12" s="17">
        <v>77.19</v>
      </c>
      <c r="P12" s="17">
        <v>21.61</v>
      </c>
      <c r="Q12" s="17">
        <v>10.18</v>
      </c>
      <c r="R12" s="17">
        <v>10.61</v>
      </c>
      <c r="S12" s="17">
        <v>40.39</v>
      </c>
      <c r="T12" s="17">
        <v>85.54</v>
      </c>
      <c r="U12" s="17">
        <v>70.599999999999994</v>
      </c>
      <c r="V12" s="17">
        <v>101.67</v>
      </c>
      <c r="W12" s="17">
        <v>88.37</v>
      </c>
      <c r="X12" s="109">
        <f t="shared" si="2"/>
        <v>83.721413721413725</v>
      </c>
    </row>
    <row r="13" spans="1:24" x14ac:dyDescent="0.25">
      <c r="A13" s="81" t="s">
        <v>18</v>
      </c>
      <c r="B13" s="114">
        <v>0.32</v>
      </c>
      <c r="C13" s="17">
        <v>0.8</v>
      </c>
      <c r="D13" s="17">
        <v>0.95</v>
      </c>
      <c r="E13" s="17">
        <v>1.03</v>
      </c>
      <c r="F13" s="17">
        <v>1.2</v>
      </c>
      <c r="G13" s="17">
        <v>1.21</v>
      </c>
      <c r="H13" s="17">
        <v>1.04</v>
      </c>
      <c r="I13" s="17">
        <v>1.32</v>
      </c>
      <c r="J13" s="17">
        <v>1.42</v>
      </c>
      <c r="K13" s="17">
        <v>1.25</v>
      </c>
      <c r="L13" s="17">
        <v>1.3</v>
      </c>
      <c r="M13" s="17">
        <v>1.43</v>
      </c>
      <c r="N13" s="114">
        <v>1.84</v>
      </c>
      <c r="O13" s="17">
        <v>1.84</v>
      </c>
      <c r="P13" s="17">
        <v>1.71</v>
      </c>
      <c r="Q13" s="17">
        <v>1.88</v>
      </c>
      <c r="R13" s="17">
        <v>1.55</v>
      </c>
      <c r="S13" s="17">
        <v>1.67</v>
      </c>
      <c r="T13" s="17">
        <v>1.82</v>
      </c>
      <c r="U13" s="17">
        <v>1.65</v>
      </c>
      <c r="V13" s="17">
        <v>1.76</v>
      </c>
      <c r="W13" s="17">
        <v>2</v>
      </c>
      <c r="X13" s="109">
        <f t="shared" si="2"/>
        <v>60.000000000000007</v>
      </c>
    </row>
    <row r="14" spans="1:24" x14ac:dyDescent="0.25">
      <c r="A14" s="80" t="s">
        <v>19</v>
      </c>
      <c r="B14" s="114">
        <f t="shared" ref="B14:I14" si="7">+B15+B16</f>
        <v>2.9299999999999997</v>
      </c>
      <c r="C14" s="17">
        <f t="shared" si="7"/>
        <v>2.0300000000000002</v>
      </c>
      <c r="D14" s="17">
        <f t="shared" si="7"/>
        <v>1.8599999999999999</v>
      </c>
      <c r="E14" s="17">
        <f t="shared" si="7"/>
        <v>2.67</v>
      </c>
      <c r="F14" s="17">
        <f t="shared" si="7"/>
        <v>2.36</v>
      </c>
      <c r="G14" s="17">
        <f t="shared" si="7"/>
        <v>2.61</v>
      </c>
      <c r="H14" s="17">
        <f t="shared" si="7"/>
        <v>2.36</v>
      </c>
      <c r="I14" s="17">
        <f t="shared" si="7"/>
        <v>2.75</v>
      </c>
      <c r="J14" s="17">
        <v>2.71</v>
      </c>
      <c r="K14" s="17">
        <f t="shared" ref="K14:R14" si="8">+K15+K16</f>
        <v>3.8</v>
      </c>
      <c r="L14" s="17">
        <f t="shared" si="8"/>
        <v>2.9899999999999998</v>
      </c>
      <c r="M14" s="17">
        <f t="shared" si="8"/>
        <v>2.73</v>
      </c>
      <c r="N14" s="114">
        <f t="shared" si="8"/>
        <v>3.02</v>
      </c>
      <c r="O14" s="17">
        <f t="shared" si="8"/>
        <v>5.58</v>
      </c>
      <c r="P14" s="17">
        <f t="shared" si="8"/>
        <v>2.89</v>
      </c>
      <c r="Q14" s="17">
        <f t="shared" si="8"/>
        <v>1.88</v>
      </c>
      <c r="R14" s="17">
        <f t="shared" si="8"/>
        <v>2.35</v>
      </c>
      <c r="S14" s="17">
        <v>3.0300000000000002</v>
      </c>
      <c r="T14" s="17">
        <v>5.58</v>
      </c>
      <c r="U14" s="17">
        <v>2.79</v>
      </c>
      <c r="V14" s="17">
        <v>3.5</v>
      </c>
      <c r="W14" s="17">
        <v>3.98</v>
      </c>
      <c r="X14" s="109">
        <f t="shared" si="2"/>
        <v>4.7368421052631726</v>
      </c>
    </row>
    <row r="15" spans="1:24" x14ac:dyDescent="0.25">
      <c r="A15" s="81" t="s">
        <v>17</v>
      </c>
      <c r="B15" s="114">
        <v>2.23</v>
      </c>
      <c r="C15" s="17">
        <v>1.23</v>
      </c>
      <c r="D15" s="17">
        <v>0.91</v>
      </c>
      <c r="E15" s="17">
        <v>1.57</v>
      </c>
      <c r="F15" s="17">
        <v>1.41</v>
      </c>
      <c r="G15" s="17">
        <v>1.71</v>
      </c>
      <c r="H15" s="17">
        <v>1.46</v>
      </c>
      <c r="I15" s="17">
        <v>1.75</v>
      </c>
      <c r="J15" s="17">
        <v>1.61</v>
      </c>
      <c r="K15" s="17">
        <v>2.85</v>
      </c>
      <c r="L15" s="17">
        <v>2.09</v>
      </c>
      <c r="M15" s="17">
        <v>1.73</v>
      </c>
      <c r="N15" s="114">
        <v>2.17</v>
      </c>
      <c r="O15" s="17">
        <v>4.63</v>
      </c>
      <c r="P15" s="17">
        <v>1.99</v>
      </c>
      <c r="Q15" s="17">
        <v>1.28</v>
      </c>
      <c r="R15" s="17">
        <v>1.75</v>
      </c>
      <c r="S15" s="17">
        <v>2.4300000000000002</v>
      </c>
      <c r="T15" s="17">
        <v>4.78</v>
      </c>
      <c r="U15" s="17">
        <v>1.89</v>
      </c>
      <c r="V15" s="17">
        <v>2.4</v>
      </c>
      <c r="W15" s="17">
        <v>2.88</v>
      </c>
      <c r="X15" s="109">
        <f t="shared" si="2"/>
        <v>1.0526315789473717</v>
      </c>
    </row>
    <row r="16" spans="1:24" x14ac:dyDescent="0.25">
      <c r="A16" s="81" t="s">
        <v>18</v>
      </c>
      <c r="B16" s="114">
        <v>0.7</v>
      </c>
      <c r="C16" s="17">
        <v>0.8</v>
      </c>
      <c r="D16" s="17">
        <v>0.95</v>
      </c>
      <c r="E16" s="17">
        <v>1.1000000000000001</v>
      </c>
      <c r="F16" s="17">
        <v>0.95</v>
      </c>
      <c r="G16" s="17">
        <v>0.9</v>
      </c>
      <c r="H16" s="17">
        <v>0.9</v>
      </c>
      <c r="I16" s="17">
        <v>1</v>
      </c>
      <c r="J16" s="17">
        <v>1.1000000000000001</v>
      </c>
      <c r="K16" s="17">
        <v>0.95</v>
      </c>
      <c r="L16" s="17">
        <v>0.9</v>
      </c>
      <c r="M16" s="17">
        <v>1</v>
      </c>
      <c r="N16" s="114">
        <v>0.85</v>
      </c>
      <c r="O16" s="17">
        <v>0.95</v>
      </c>
      <c r="P16" s="17">
        <v>0.9</v>
      </c>
      <c r="Q16" s="17">
        <v>0.6</v>
      </c>
      <c r="R16" s="17">
        <v>0.6</v>
      </c>
      <c r="S16" s="17">
        <v>0.6</v>
      </c>
      <c r="T16" s="17">
        <v>0.8</v>
      </c>
      <c r="U16" s="17">
        <v>0.9</v>
      </c>
      <c r="V16" s="17">
        <v>1.1000000000000001</v>
      </c>
      <c r="W16" s="17">
        <v>1.1000000000000001</v>
      </c>
      <c r="X16" s="109">
        <f t="shared" si="2"/>
        <v>15.789473684210531</v>
      </c>
    </row>
    <row r="17" spans="1:26" x14ac:dyDescent="0.25">
      <c r="A17" s="80" t="s">
        <v>20</v>
      </c>
      <c r="B17" s="114">
        <f t="shared" ref="B17:I17" si="9">+B18+B19</f>
        <v>36.089999999999996</v>
      </c>
      <c r="C17" s="17">
        <f t="shared" si="9"/>
        <v>35.270000000000003</v>
      </c>
      <c r="D17" s="17">
        <f t="shared" si="9"/>
        <v>37.380000000000003</v>
      </c>
      <c r="E17" s="17">
        <f t="shared" si="9"/>
        <v>34.96</v>
      </c>
      <c r="F17" s="17">
        <f t="shared" si="9"/>
        <v>36.950000000000003</v>
      </c>
      <c r="G17" s="17">
        <f t="shared" si="9"/>
        <v>36.24</v>
      </c>
      <c r="H17" s="17">
        <f t="shared" si="9"/>
        <v>36.35</v>
      </c>
      <c r="I17" s="17">
        <f t="shared" si="9"/>
        <v>37.93</v>
      </c>
      <c r="J17" s="17">
        <v>31.35</v>
      </c>
      <c r="K17" s="17">
        <f t="shared" ref="K17:R17" si="10">+K18+K19</f>
        <v>37.620000000000005</v>
      </c>
      <c r="L17" s="17">
        <f t="shared" si="10"/>
        <v>37.43</v>
      </c>
      <c r="M17" s="17">
        <f t="shared" si="10"/>
        <v>37.200000000000003</v>
      </c>
      <c r="N17" s="114">
        <f t="shared" si="10"/>
        <v>41.1</v>
      </c>
      <c r="O17" s="17">
        <f t="shared" si="10"/>
        <v>46.99</v>
      </c>
      <c r="P17" s="17">
        <f t="shared" si="10"/>
        <v>38.93</v>
      </c>
      <c r="Q17" s="17">
        <f t="shared" si="10"/>
        <v>14.010000000000002</v>
      </c>
      <c r="R17" s="17">
        <f t="shared" si="10"/>
        <v>20.540000000000003</v>
      </c>
      <c r="S17" s="17">
        <v>22.810000000000002</v>
      </c>
      <c r="T17" s="17">
        <v>27.24</v>
      </c>
      <c r="U17" s="17">
        <v>32.42</v>
      </c>
      <c r="V17" s="17">
        <v>35.68</v>
      </c>
      <c r="W17" s="17">
        <v>40.54</v>
      </c>
      <c r="X17" s="109">
        <f t="shared" si="2"/>
        <v>7.7618288144603698</v>
      </c>
    </row>
    <row r="18" spans="1:26" x14ac:dyDescent="0.25">
      <c r="A18" s="81" t="s">
        <v>17</v>
      </c>
      <c r="B18" s="114">
        <v>33.29</v>
      </c>
      <c r="C18" s="17">
        <v>32.17</v>
      </c>
      <c r="D18" s="17">
        <v>34.18</v>
      </c>
      <c r="E18" s="17">
        <v>31.36</v>
      </c>
      <c r="F18" s="17">
        <v>33.25</v>
      </c>
      <c r="G18" s="17">
        <v>32.14</v>
      </c>
      <c r="H18" s="17">
        <v>32.1</v>
      </c>
      <c r="I18" s="17">
        <v>33.729999999999997</v>
      </c>
      <c r="J18" s="17">
        <v>27.05</v>
      </c>
      <c r="K18" s="17">
        <v>33.520000000000003</v>
      </c>
      <c r="L18" s="17">
        <v>33.58</v>
      </c>
      <c r="M18" s="17">
        <v>33.1</v>
      </c>
      <c r="N18" s="114">
        <v>38</v>
      </c>
      <c r="O18" s="17">
        <v>43.39</v>
      </c>
      <c r="P18" s="17">
        <v>35.53</v>
      </c>
      <c r="Q18" s="17">
        <v>12.21</v>
      </c>
      <c r="R18" s="17">
        <v>17.940000000000001</v>
      </c>
      <c r="S18" s="17">
        <v>20.010000000000002</v>
      </c>
      <c r="T18" s="17">
        <v>24.04</v>
      </c>
      <c r="U18" s="17">
        <v>28.62</v>
      </c>
      <c r="V18" s="17">
        <v>31.48</v>
      </c>
      <c r="W18" s="17">
        <v>36.04</v>
      </c>
      <c r="X18" s="109">
        <f t="shared" si="2"/>
        <v>7.5178997613364995</v>
      </c>
    </row>
    <row r="19" spans="1:26" x14ac:dyDescent="0.25">
      <c r="A19" s="81" t="s">
        <v>18</v>
      </c>
      <c r="B19" s="114">
        <v>2.8</v>
      </c>
      <c r="C19" s="17">
        <v>3.1</v>
      </c>
      <c r="D19" s="17">
        <v>3.2</v>
      </c>
      <c r="E19" s="17">
        <v>3.6</v>
      </c>
      <c r="F19" s="17">
        <v>3.7</v>
      </c>
      <c r="G19" s="17">
        <v>4.0999999999999996</v>
      </c>
      <c r="H19" s="17">
        <v>4.25</v>
      </c>
      <c r="I19" s="17">
        <v>4.2</v>
      </c>
      <c r="J19" s="17">
        <v>4.3</v>
      </c>
      <c r="K19" s="17">
        <v>4.0999999999999996</v>
      </c>
      <c r="L19" s="17">
        <v>3.85</v>
      </c>
      <c r="M19" s="17">
        <v>4.0999999999999996</v>
      </c>
      <c r="N19" s="114">
        <v>3.1</v>
      </c>
      <c r="O19" s="17">
        <v>3.6</v>
      </c>
      <c r="P19" s="17">
        <v>3.4</v>
      </c>
      <c r="Q19" s="17">
        <v>1.8</v>
      </c>
      <c r="R19" s="17">
        <v>2.6</v>
      </c>
      <c r="S19" s="17">
        <v>2.8</v>
      </c>
      <c r="T19" s="17">
        <v>3.2</v>
      </c>
      <c r="U19" s="17">
        <v>3.8</v>
      </c>
      <c r="V19" s="17">
        <v>4.2</v>
      </c>
      <c r="W19" s="17">
        <v>4.5</v>
      </c>
      <c r="X19" s="109">
        <f t="shared" si="2"/>
        <v>9.7560975609756184</v>
      </c>
    </row>
    <row r="20" spans="1:26" x14ac:dyDescent="0.25">
      <c r="A20" s="171" t="s">
        <v>232</v>
      </c>
      <c r="B20" s="170">
        <f t="shared" ref="B20:M20" si="11">SUM(B21:B22)</f>
        <v>301.85000000000002</v>
      </c>
      <c r="C20" s="24">
        <f t="shared" si="11"/>
        <v>32.9</v>
      </c>
      <c r="D20" s="24">
        <f t="shared" si="11"/>
        <v>0</v>
      </c>
      <c r="E20" s="24">
        <f t="shared" si="11"/>
        <v>110.96</v>
      </c>
      <c r="F20" s="24">
        <f t="shared" si="11"/>
        <v>1049.27</v>
      </c>
      <c r="G20" s="24">
        <f t="shared" si="11"/>
        <v>679.15</v>
      </c>
      <c r="H20" s="24">
        <f t="shared" si="11"/>
        <v>200.05</v>
      </c>
      <c r="I20" s="24">
        <f t="shared" si="11"/>
        <v>3.51</v>
      </c>
      <c r="J20" s="24">
        <f t="shared" si="11"/>
        <v>7.0000000000000007E-2</v>
      </c>
      <c r="K20" s="24">
        <f t="shared" si="11"/>
        <v>2.1</v>
      </c>
      <c r="L20" s="24">
        <f t="shared" si="11"/>
        <v>701.84</v>
      </c>
      <c r="M20" s="24">
        <f t="shared" si="11"/>
        <v>297.57</v>
      </c>
      <c r="N20" s="170">
        <f>SUM(N21:N22)</f>
        <v>5.22</v>
      </c>
      <c r="O20" s="24">
        <f>SUM(O21:O22)</f>
        <v>0</v>
      </c>
      <c r="P20" s="24">
        <f>SUM(P21:P22)</f>
        <v>0</v>
      </c>
      <c r="Q20" s="24">
        <f>SUM(Q21:Q22)</f>
        <v>0</v>
      </c>
      <c r="R20" s="24">
        <f>SUM(R21:R22)</f>
        <v>553.01</v>
      </c>
      <c r="S20" s="24">
        <v>1330.7</v>
      </c>
      <c r="T20" s="24">
        <v>489.82</v>
      </c>
      <c r="U20" s="24">
        <v>0.26</v>
      </c>
      <c r="V20" s="24">
        <v>0</v>
      </c>
      <c r="W20" s="24">
        <v>0</v>
      </c>
      <c r="X20" s="169">
        <f t="shared" si="2"/>
        <v>-100</v>
      </c>
    </row>
    <row r="21" spans="1:26" x14ac:dyDescent="0.25">
      <c r="A21" s="80" t="s">
        <v>21</v>
      </c>
      <c r="B21" s="101">
        <v>301.85000000000002</v>
      </c>
      <c r="C21" s="25">
        <v>32.9</v>
      </c>
      <c r="D21" s="25">
        <v>0</v>
      </c>
      <c r="E21" s="25">
        <v>110.96</v>
      </c>
      <c r="F21" s="25">
        <v>1049.27</v>
      </c>
      <c r="G21" s="25">
        <v>679.15</v>
      </c>
      <c r="H21" s="25">
        <v>200.05</v>
      </c>
      <c r="I21" s="25">
        <v>3.51</v>
      </c>
      <c r="J21" s="25">
        <v>7.0000000000000007E-2</v>
      </c>
      <c r="K21" s="25">
        <v>2.1</v>
      </c>
      <c r="L21" s="25">
        <v>701.84</v>
      </c>
      <c r="M21" s="25">
        <v>297.57</v>
      </c>
      <c r="N21" s="101">
        <v>5.22</v>
      </c>
      <c r="O21" s="25">
        <v>0</v>
      </c>
      <c r="P21" s="25">
        <v>0</v>
      </c>
      <c r="Q21" s="25">
        <v>0</v>
      </c>
      <c r="R21" s="25">
        <v>553.01</v>
      </c>
      <c r="S21" s="25">
        <v>1330.7</v>
      </c>
      <c r="T21" s="25">
        <v>489.82</v>
      </c>
      <c r="U21" s="25">
        <v>0.26</v>
      </c>
      <c r="V21" s="25">
        <v>0</v>
      </c>
      <c r="W21" s="25">
        <v>0</v>
      </c>
      <c r="X21" s="92">
        <f t="shared" si="2"/>
        <v>-100</v>
      </c>
    </row>
    <row r="22" spans="1:26" x14ac:dyDescent="0.25">
      <c r="A22" s="82" t="s">
        <v>22</v>
      </c>
      <c r="B22" s="93">
        <v>0</v>
      </c>
      <c r="C22" s="94">
        <v>0</v>
      </c>
      <c r="D22" s="94">
        <v>0</v>
      </c>
      <c r="E22" s="94">
        <v>0</v>
      </c>
      <c r="F22" s="94">
        <v>0</v>
      </c>
      <c r="G22" s="94">
        <v>0</v>
      </c>
      <c r="H22" s="94">
        <v>0</v>
      </c>
      <c r="I22" s="94">
        <v>0</v>
      </c>
      <c r="J22" s="94">
        <v>0</v>
      </c>
      <c r="K22" s="94">
        <v>0</v>
      </c>
      <c r="L22" s="94">
        <v>0</v>
      </c>
      <c r="M22" s="94">
        <v>0</v>
      </c>
      <c r="N22" s="93">
        <v>0</v>
      </c>
      <c r="O22" s="94">
        <v>0</v>
      </c>
      <c r="P22" s="94">
        <v>0</v>
      </c>
      <c r="Q22" s="94">
        <v>0</v>
      </c>
      <c r="R22" s="94">
        <v>0</v>
      </c>
      <c r="S22" s="94">
        <v>0</v>
      </c>
      <c r="T22" s="94">
        <v>0</v>
      </c>
      <c r="U22" s="94">
        <v>0</v>
      </c>
      <c r="V22" s="94">
        <v>0</v>
      </c>
      <c r="W22" s="94">
        <v>0</v>
      </c>
      <c r="X22" s="95" t="str">
        <f t="shared" si="2"/>
        <v>-</v>
      </c>
    </row>
    <row r="23" spans="1:26" x14ac:dyDescent="0.25">
      <c r="A23" s="1" t="s">
        <v>23</v>
      </c>
    </row>
    <row r="24" spans="1:26" x14ac:dyDescent="0.25">
      <c r="A24" s="1" t="s">
        <v>229</v>
      </c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</row>
    <row r="25" spans="1:26" x14ac:dyDescent="0.25">
      <c r="A25" s="2" t="s">
        <v>206</v>
      </c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225"/>
      <c r="Z25" s="188"/>
    </row>
    <row r="26" spans="1:26" x14ac:dyDescent="0.25"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258"/>
      <c r="Y26" s="225"/>
      <c r="Z26" s="258"/>
    </row>
    <row r="27" spans="1:26" x14ac:dyDescent="0.25">
      <c r="A27" s="190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258"/>
      <c r="Y27" s="225"/>
      <c r="Z27" s="258"/>
    </row>
    <row r="28" spans="1:26" x14ac:dyDescent="0.25">
      <c r="K28" s="379"/>
      <c r="L28" s="379"/>
      <c r="M28" s="379"/>
      <c r="N28" s="379"/>
      <c r="O28" s="379"/>
      <c r="P28" s="379"/>
      <c r="Q28" s="379"/>
      <c r="R28" s="379"/>
      <c r="S28" s="379"/>
      <c r="T28" s="379"/>
      <c r="U28" s="379"/>
      <c r="V28" s="379"/>
      <c r="W28" s="379"/>
      <c r="X28" s="258"/>
      <c r="Y28" s="258"/>
      <c r="Z28" s="258"/>
    </row>
    <row r="29" spans="1:26" x14ac:dyDescent="0.25">
      <c r="X29" s="258"/>
      <c r="Y29" s="258"/>
      <c r="Z29" s="258"/>
    </row>
    <row r="30" spans="1:26" x14ac:dyDescent="0.25">
      <c r="X30" s="258"/>
      <c r="Y30" s="258"/>
      <c r="Z30" s="258"/>
    </row>
    <row r="31" spans="1:26" x14ac:dyDescent="0.25">
      <c r="X31" s="258"/>
      <c r="Y31" s="258"/>
      <c r="Z31" s="258"/>
    </row>
    <row r="32" spans="1:26" x14ac:dyDescent="0.25"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258"/>
      <c r="Y32" s="225"/>
      <c r="Z32" s="258"/>
    </row>
    <row r="33" spans="10:26" x14ac:dyDescent="0.25"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258"/>
      <c r="Z33" s="258"/>
    </row>
    <row r="34" spans="10:26" x14ac:dyDescent="0.25"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</row>
    <row r="35" spans="10:26" x14ac:dyDescent="0.25"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</row>
    <row r="36" spans="10:26" x14ac:dyDescent="0.25"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</row>
    <row r="37" spans="10:26" x14ac:dyDescent="0.25"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Y37" s="225"/>
    </row>
    <row r="39" spans="10:26" x14ac:dyDescent="0.25"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</row>
  </sheetData>
  <mergeCells count="3">
    <mergeCell ref="B6:M6"/>
    <mergeCell ref="N6:X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showGridLines="0" zoomScaleNormal="100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W12" sqref="W12"/>
    </sheetView>
  </sheetViews>
  <sheetFormatPr baseColWidth="10" defaultRowHeight="15" x14ac:dyDescent="0.25"/>
  <cols>
    <col min="2" max="19" width="9" style="258" customWidth="1"/>
    <col min="20" max="20" width="9" style="407" customWidth="1"/>
    <col min="21" max="23" width="9" style="412" customWidth="1"/>
    <col min="24" max="24" width="14" customWidth="1"/>
    <col min="26" max="26" width="11.85546875" bestFit="1" customWidth="1"/>
  </cols>
  <sheetData>
    <row r="1" spans="1:34" x14ac:dyDescent="0.25">
      <c r="A1" s="26" t="s">
        <v>198</v>
      </c>
    </row>
    <row r="3" spans="1:34" x14ac:dyDescent="0.25">
      <c r="A3" s="11" t="s">
        <v>136</v>
      </c>
    </row>
    <row r="4" spans="1:34" x14ac:dyDescent="0.25">
      <c r="A4" s="46" t="s">
        <v>257</v>
      </c>
    </row>
    <row r="5" spans="1:34" x14ac:dyDescent="0.25">
      <c r="A5" s="118" t="s">
        <v>212</v>
      </c>
    </row>
    <row r="6" spans="1:34" x14ac:dyDescent="0.25">
      <c r="A6" s="512" t="s">
        <v>130</v>
      </c>
      <c r="B6" s="480">
        <v>2019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  <c r="Y6" s="258"/>
      <c r="Z6" s="258"/>
      <c r="AA6" s="258"/>
    </row>
    <row r="7" spans="1:34" ht="25.5" x14ac:dyDescent="0.25">
      <c r="A7" s="501"/>
      <c r="B7" s="332" t="s">
        <v>1</v>
      </c>
      <c r="C7" s="332" t="s">
        <v>2</v>
      </c>
      <c r="D7" s="332" t="s">
        <v>3</v>
      </c>
      <c r="E7" s="332" t="s">
        <v>4</v>
      </c>
      <c r="F7" s="332" t="s">
        <v>5</v>
      </c>
      <c r="G7" s="332" t="s">
        <v>6</v>
      </c>
      <c r="H7" s="332" t="s">
        <v>7</v>
      </c>
      <c r="I7" s="332" t="s">
        <v>8</v>
      </c>
      <c r="J7" s="332" t="s">
        <v>9</v>
      </c>
      <c r="K7" s="332" t="s">
        <v>10</v>
      </c>
      <c r="L7" s="332" t="s">
        <v>11</v>
      </c>
      <c r="M7" s="332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277</v>
      </c>
      <c r="Y7" s="258"/>
      <c r="Z7" s="258"/>
      <c r="AA7" s="258"/>
    </row>
    <row r="8" spans="1:34" x14ac:dyDescent="0.25">
      <c r="A8" s="80" t="s">
        <v>31</v>
      </c>
      <c r="B8" s="101">
        <v>4.41</v>
      </c>
      <c r="C8" s="25">
        <f>+VLOOKUP(A8,[3]V_Precios!$B$8:$D$17,3,FALSE)</f>
        <v>3.47</v>
      </c>
      <c r="D8" s="25">
        <v>3.12</v>
      </c>
      <c r="E8" s="25">
        <v>3.46</v>
      </c>
      <c r="F8" s="25">
        <v>3.7</v>
      </c>
      <c r="G8" s="25">
        <v>6.13</v>
      </c>
      <c r="H8" s="25">
        <v>7.29</v>
      </c>
      <c r="I8" s="25">
        <v>8.02</v>
      </c>
      <c r="J8" s="25">
        <v>9.17</v>
      </c>
      <c r="K8" s="25">
        <v>5.8</v>
      </c>
      <c r="L8" s="25">
        <v>3.52</v>
      </c>
      <c r="M8" s="25">
        <v>3.09</v>
      </c>
      <c r="N8" s="101">
        <v>3.11</v>
      </c>
      <c r="O8" s="25">
        <v>2.5</v>
      </c>
      <c r="P8" s="25">
        <v>2.4900000000000002</v>
      </c>
      <c r="Q8" s="25">
        <v>3.91</v>
      </c>
      <c r="R8" s="25">
        <v>4.34</v>
      </c>
      <c r="S8" s="25">
        <v>5.28</v>
      </c>
      <c r="T8" s="25">
        <v>7.03</v>
      </c>
      <c r="U8" s="25">
        <v>7.71</v>
      </c>
      <c r="V8" s="25">
        <v>6.32</v>
      </c>
      <c r="W8" s="30">
        <v>3.11</v>
      </c>
      <c r="X8" s="92">
        <f t="shared" ref="X8:X17" si="0">+IFERROR((W8/V8-1)*100,"-")</f>
        <v>-50.791139240506332</v>
      </c>
      <c r="Z8" s="258"/>
      <c r="AA8" s="258"/>
      <c r="AB8" s="212"/>
      <c r="AC8" s="212"/>
      <c r="AD8" s="212"/>
      <c r="AE8" s="212"/>
      <c r="AF8" s="212"/>
      <c r="AG8" s="212"/>
    </row>
    <row r="9" spans="1:34" x14ac:dyDescent="0.25">
      <c r="A9" s="133" t="s">
        <v>32</v>
      </c>
      <c r="B9" s="129">
        <v>3.9</v>
      </c>
      <c r="C9" s="203">
        <f>+VLOOKUP(A9,[3]V_Precios!$B$8:$D$17,3,FALSE)</f>
        <v>2.82</v>
      </c>
      <c r="D9" s="25">
        <v>2.74</v>
      </c>
      <c r="E9" s="25">
        <v>4.5999999999999996</v>
      </c>
      <c r="F9" s="25">
        <v>5.63</v>
      </c>
      <c r="G9" s="25">
        <v>4.8600000000000003</v>
      </c>
      <c r="H9" s="25">
        <v>5.37</v>
      </c>
      <c r="I9" s="25">
        <v>5.03</v>
      </c>
      <c r="J9" s="25">
        <v>3.33</v>
      </c>
      <c r="K9" s="25">
        <v>5.62</v>
      </c>
      <c r="L9" s="25">
        <v>5.12</v>
      </c>
      <c r="M9" s="25">
        <v>3.8</v>
      </c>
      <c r="N9" s="101">
        <v>3.34</v>
      </c>
      <c r="O9" s="25">
        <v>2.65</v>
      </c>
      <c r="P9" s="25">
        <v>3.21</v>
      </c>
      <c r="Q9" s="25">
        <v>3.69</v>
      </c>
      <c r="R9" s="25">
        <v>4.6100000000000003</v>
      </c>
      <c r="S9" s="25">
        <v>4.5199999999999996</v>
      </c>
      <c r="T9" s="25">
        <v>4.99</v>
      </c>
      <c r="U9" s="25">
        <v>3.95</v>
      </c>
      <c r="V9" s="25">
        <v>3.78</v>
      </c>
      <c r="W9" s="30">
        <v>3.1</v>
      </c>
      <c r="X9" s="92">
        <f t="shared" si="0"/>
        <v>-17.989417989417976</v>
      </c>
      <c r="Z9" s="407"/>
      <c r="AA9" s="258"/>
      <c r="AB9" s="212"/>
      <c r="AC9" s="212"/>
      <c r="AD9" s="212"/>
      <c r="AE9" s="212"/>
      <c r="AF9" s="212"/>
      <c r="AG9" s="212"/>
    </row>
    <row r="10" spans="1:34" x14ac:dyDescent="0.25">
      <c r="A10" s="133" t="s">
        <v>52</v>
      </c>
      <c r="B10" s="101">
        <v>9.23</v>
      </c>
      <c r="C10" s="25">
        <f>+VLOOKUP(A10,[3]V_Precios!$B$8:$D$17,3,FALSE)</f>
        <v>9.18</v>
      </c>
      <c r="D10" s="25">
        <v>9.02</v>
      </c>
      <c r="E10" s="25">
        <v>11.9</v>
      </c>
      <c r="F10" s="25">
        <v>12.42</v>
      </c>
      <c r="G10" s="25">
        <v>13.82</v>
      </c>
      <c r="H10" s="25">
        <v>11.71</v>
      </c>
      <c r="I10" s="25">
        <v>12.5</v>
      </c>
      <c r="J10" s="25">
        <v>12.29</v>
      </c>
      <c r="K10" s="25">
        <v>11.38</v>
      </c>
      <c r="L10" s="25">
        <v>10.47</v>
      </c>
      <c r="M10" s="25">
        <v>9.11</v>
      </c>
      <c r="N10" s="101">
        <v>10.97</v>
      </c>
      <c r="O10" s="25">
        <v>10.92</v>
      </c>
      <c r="P10" s="25">
        <v>10.25</v>
      </c>
      <c r="Q10" s="25">
        <v>8.1300000000000008</v>
      </c>
      <c r="R10" s="25">
        <v>11.15</v>
      </c>
      <c r="S10" s="25">
        <v>9.56</v>
      </c>
      <c r="T10" s="25">
        <v>11</v>
      </c>
      <c r="U10" s="25">
        <v>10.6</v>
      </c>
      <c r="V10" s="25">
        <v>12.51</v>
      </c>
      <c r="W10" s="30">
        <v>11.79</v>
      </c>
      <c r="X10" s="92">
        <f t="shared" si="0"/>
        <v>-5.755395683453246</v>
      </c>
      <c r="Z10" s="407"/>
      <c r="AA10" s="258"/>
      <c r="AB10" s="212"/>
      <c r="AC10" s="212"/>
      <c r="AD10" s="212"/>
      <c r="AE10" s="212"/>
      <c r="AF10" s="212"/>
      <c r="AG10" s="212"/>
    </row>
    <row r="11" spans="1:34" x14ac:dyDescent="0.25">
      <c r="A11" s="133" t="s">
        <v>34</v>
      </c>
      <c r="B11" s="101">
        <v>4.01</v>
      </c>
      <c r="C11" s="25">
        <f>+VLOOKUP(A11,[3]V_Precios!$B$8:$D$17,3,FALSE)</f>
        <v>3.29</v>
      </c>
      <c r="D11" s="25">
        <v>3.88</v>
      </c>
      <c r="E11" s="25">
        <v>5.42</v>
      </c>
      <c r="F11" s="25">
        <v>4.8499999999999996</v>
      </c>
      <c r="G11" s="25">
        <v>4.0999999999999996</v>
      </c>
      <c r="H11" s="25">
        <v>3.54</v>
      </c>
      <c r="I11" s="25">
        <v>3.2</v>
      </c>
      <c r="J11" s="25">
        <v>3.9</v>
      </c>
      <c r="K11" s="25">
        <v>3.91</v>
      </c>
      <c r="L11" s="25">
        <v>4.42</v>
      </c>
      <c r="M11" s="25">
        <v>5</v>
      </c>
      <c r="N11" s="101">
        <v>3.39</v>
      </c>
      <c r="O11" s="25">
        <v>2.33</v>
      </c>
      <c r="P11" s="25">
        <v>3.91</v>
      </c>
      <c r="Q11" s="25">
        <v>5.35</v>
      </c>
      <c r="R11" s="25">
        <v>4.97</v>
      </c>
      <c r="S11" s="25">
        <v>4.08</v>
      </c>
      <c r="T11" s="25">
        <v>4.5599999999999996</v>
      </c>
      <c r="U11" s="25">
        <v>4.05</v>
      </c>
      <c r="V11" s="25">
        <v>3.8</v>
      </c>
      <c r="W11" s="30">
        <v>4.1500000000000004</v>
      </c>
      <c r="X11" s="92">
        <f t="shared" si="0"/>
        <v>9.2105263157894903</v>
      </c>
      <c r="Z11" s="407"/>
      <c r="AA11" s="258"/>
      <c r="AB11" s="212"/>
      <c r="AC11" s="212"/>
      <c r="AD11" s="212"/>
      <c r="AE11" s="212"/>
      <c r="AF11" s="212"/>
      <c r="AG11" s="212"/>
    </row>
    <row r="12" spans="1:34" x14ac:dyDescent="0.25">
      <c r="A12" s="133" t="s">
        <v>48</v>
      </c>
      <c r="B12" s="101">
        <v>3.6</v>
      </c>
      <c r="C12" s="25">
        <f>+VLOOKUP(A12,[3]V_Precios!$B$8:$D$17,3,FALSE)</f>
        <v>3.41</v>
      </c>
      <c r="D12" s="25">
        <v>3.46</v>
      </c>
      <c r="E12" s="25">
        <v>4.05</v>
      </c>
      <c r="F12" s="25">
        <v>4.6100000000000003</v>
      </c>
      <c r="G12" s="25">
        <v>5.44</v>
      </c>
      <c r="H12" s="25">
        <v>4.9800000000000004</v>
      </c>
      <c r="I12" s="25">
        <v>4.59</v>
      </c>
      <c r="J12" s="25">
        <v>3.44</v>
      </c>
      <c r="K12" s="25">
        <v>5.54</v>
      </c>
      <c r="L12" s="25">
        <v>4.46</v>
      </c>
      <c r="M12" s="25">
        <v>3.72</v>
      </c>
      <c r="N12" s="101">
        <v>3.49</v>
      </c>
      <c r="O12" s="25">
        <v>3.49</v>
      </c>
      <c r="P12" s="25">
        <v>4.4000000000000004</v>
      </c>
      <c r="Q12" s="25">
        <v>4.51</v>
      </c>
      <c r="R12" s="25">
        <v>4.7699999999999996</v>
      </c>
      <c r="S12" s="25">
        <v>4.8899999999999997</v>
      </c>
      <c r="T12" s="25">
        <v>6.25</v>
      </c>
      <c r="U12" s="25">
        <v>5.35</v>
      </c>
      <c r="V12" s="25">
        <v>6.37</v>
      </c>
      <c r="W12" s="30">
        <v>4.6500000000000004</v>
      </c>
      <c r="X12" s="92">
        <f t="shared" si="0"/>
        <v>-27.001569858712713</v>
      </c>
      <c r="Z12" s="407"/>
      <c r="AA12" s="258"/>
      <c r="AB12" s="212"/>
      <c r="AC12" s="212"/>
      <c r="AD12" s="212"/>
      <c r="AE12" s="212"/>
      <c r="AF12" s="212"/>
      <c r="AG12" s="212"/>
    </row>
    <row r="13" spans="1:34" x14ac:dyDescent="0.25">
      <c r="A13" s="133" t="s">
        <v>55</v>
      </c>
      <c r="B13" s="101">
        <v>2.75</v>
      </c>
      <c r="C13" s="25">
        <f>+VLOOKUP(A13,[3]V_Precios!$B$8:$D$17,3,FALSE)</f>
        <v>2.34</v>
      </c>
      <c r="D13" s="25">
        <v>2.21</v>
      </c>
      <c r="E13" s="25">
        <v>4</v>
      </c>
      <c r="F13" s="25">
        <v>2</v>
      </c>
      <c r="G13" s="25">
        <v>3.89</v>
      </c>
      <c r="H13" s="25">
        <v>3.09</v>
      </c>
      <c r="I13" s="25">
        <v>2.65</v>
      </c>
      <c r="J13" s="25">
        <v>2</v>
      </c>
      <c r="K13" s="25">
        <v>3.11</v>
      </c>
      <c r="L13" s="25">
        <v>2.9</v>
      </c>
      <c r="M13" s="25">
        <v>2.67</v>
      </c>
      <c r="N13" s="101">
        <v>3.03</v>
      </c>
      <c r="O13" s="25">
        <v>2.56</v>
      </c>
      <c r="P13" s="25">
        <v>2.68</v>
      </c>
      <c r="Q13" s="25">
        <v>3.05</v>
      </c>
      <c r="R13" s="25">
        <v>0</v>
      </c>
      <c r="S13" s="25">
        <v>0</v>
      </c>
      <c r="T13" s="25">
        <v>3.86</v>
      </c>
      <c r="U13" s="25">
        <v>3.46</v>
      </c>
      <c r="V13" s="25">
        <v>3.85</v>
      </c>
      <c r="W13" s="30">
        <v>2.75</v>
      </c>
      <c r="X13" s="92">
        <f t="shared" si="0"/>
        <v>-28.571428571428569</v>
      </c>
      <c r="Z13" s="407"/>
      <c r="AA13" s="258"/>
      <c r="AB13" s="212"/>
      <c r="AC13" s="212"/>
      <c r="AD13" s="212"/>
      <c r="AE13" s="212"/>
      <c r="AF13" s="212"/>
      <c r="AG13" s="212"/>
    </row>
    <row r="14" spans="1:34" x14ac:dyDescent="0.25">
      <c r="A14" s="133" t="s">
        <v>43</v>
      </c>
      <c r="B14" s="101">
        <v>2.1</v>
      </c>
      <c r="C14" s="25">
        <f>+VLOOKUP(A14,[3]V_Precios!$B$8:$D$17,3,FALSE)</f>
        <v>2.0699999999999998</v>
      </c>
      <c r="D14" s="25">
        <v>2.0499999999999998</v>
      </c>
      <c r="E14" s="25">
        <v>2.7</v>
      </c>
      <c r="F14" s="25">
        <v>2.4500000000000002</v>
      </c>
      <c r="G14" s="25">
        <v>3.54</v>
      </c>
      <c r="H14" s="25">
        <v>2.66</v>
      </c>
      <c r="I14" s="25">
        <v>2.56</v>
      </c>
      <c r="J14" s="25">
        <v>2.5299999999999998</v>
      </c>
      <c r="K14" s="25">
        <v>3.85</v>
      </c>
      <c r="L14" s="25">
        <v>3.75</v>
      </c>
      <c r="M14" s="25">
        <v>3.29</v>
      </c>
      <c r="N14" s="101">
        <v>2.61</v>
      </c>
      <c r="O14" s="25">
        <v>2.97</v>
      </c>
      <c r="P14" s="25">
        <v>3.05</v>
      </c>
      <c r="Q14" s="25">
        <v>2.98</v>
      </c>
      <c r="R14" s="25">
        <v>2.77</v>
      </c>
      <c r="S14" s="25">
        <v>2.5099999999999998</v>
      </c>
      <c r="T14" s="25">
        <v>2.82</v>
      </c>
      <c r="U14" s="25">
        <v>2.68</v>
      </c>
      <c r="V14" s="25">
        <v>3.88</v>
      </c>
      <c r="W14" s="30">
        <v>3.68</v>
      </c>
      <c r="X14" s="92">
        <f t="shared" si="0"/>
        <v>-5.1546391752577243</v>
      </c>
      <c r="Z14" s="407"/>
      <c r="AA14" s="258"/>
      <c r="AB14" s="212"/>
      <c r="AC14" s="212"/>
      <c r="AD14" s="212"/>
      <c r="AE14" s="212"/>
      <c r="AF14" s="212"/>
      <c r="AG14" s="212"/>
    </row>
    <row r="15" spans="1:34" x14ac:dyDescent="0.25">
      <c r="A15" s="133" t="s">
        <v>44</v>
      </c>
      <c r="B15" s="101">
        <v>6.39</v>
      </c>
      <c r="C15" s="25">
        <f>+VLOOKUP(A15,[3]V_Precios!$B$8:$D$17,3,FALSE)</f>
        <v>6.6</v>
      </c>
      <c r="D15" s="25">
        <v>6.45</v>
      </c>
      <c r="E15" s="25">
        <v>5.33</v>
      </c>
      <c r="F15" s="25">
        <v>4.5599999999999996</v>
      </c>
      <c r="G15" s="25">
        <v>5.42</v>
      </c>
      <c r="H15" s="25">
        <v>4.8099999999999996</v>
      </c>
      <c r="I15" s="25">
        <v>3.92</v>
      </c>
      <c r="J15" s="25">
        <v>4.5999999999999996</v>
      </c>
      <c r="K15" s="25">
        <v>5.43</v>
      </c>
      <c r="L15" s="25">
        <v>5.75</v>
      </c>
      <c r="M15" s="25">
        <v>4.5</v>
      </c>
      <c r="N15" s="101">
        <v>4.47</v>
      </c>
      <c r="O15" s="25">
        <v>4.4400000000000004</v>
      </c>
      <c r="P15" s="25">
        <v>4.55</v>
      </c>
      <c r="Q15" s="25">
        <v>5.52</v>
      </c>
      <c r="R15" s="25">
        <v>5.15</v>
      </c>
      <c r="S15" s="25">
        <v>6.09</v>
      </c>
      <c r="T15" s="25">
        <v>4.08</v>
      </c>
      <c r="U15" s="25">
        <v>3.12</v>
      </c>
      <c r="V15" s="25">
        <v>3.68</v>
      </c>
      <c r="W15" s="30">
        <v>3.77</v>
      </c>
      <c r="X15" s="92">
        <f t="shared" si="0"/>
        <v>2.4456521739130377</v>
      </c>
      <c r="Z15" s="407"/>
      <c r="AA15" s="258"/>
      <c r="AC15" s="212"/>
      <c r="AD15" s="212"/>
      <c r="AE15" s="212"/>
      <c r="AF15" s="212"/>
      <c r="AG15" s="212"/>
    </row>
    <row r="16" spans="1:34" x14ac:dyDescent="0.25">
      <c r="A16" s="211" t="s">
        <v>45</v>
      </c>
      <c r="B16" s="289">
        <v>5.75</v>
      </c>
      <c r="C16" s="270">
        <f>+VLOOKUP(A16,[3]V_Precios!$B$8:$D$17,3,FALSE)</f>
        <v>5.84</v>
      </c>
      <c r="D16" s="25">
        <v>7.69</v>
      </c>
      <c r="E16" s="25">
        <v>12.07</v>
      </c>
      <c r="F16" s="25">
        <v>0</v>
      </c>
      <c r="G16" s="25">
        <v>8.8000000000000007</v>
      </c>
      <c r="H16" s="25">
        <v>0</v>
      </c>
      <c r="I16" s="25">
        <v>0</v>
      </c>
      <c r="J16" s="25">
        <v>0</v>
      </c>
      <c r="K16" s="25">
        <v>9.33</v>
      </c>
      <c r="L16" s="25">
        <v>7.15</v>
      </c>
      <c r="M16" s="25">
        <v>5</v>
      </c>
      <c r="N16" s="101">
        <v>4.66</v>
      </c>
      <c r="O16" s="25">
        <v>5.99</v>
      </c>
      <c r="P16" s="25">
        <v>6.95</v>
      </c>
      <c r="Q16" s="25">
        <v>7.94</v>
      </c>
      <c r="R16" s="25">
        <v>7.57</v>
      </c>
      <c r="S16" s="25">
        <v>6.83</v>
      </c>
      <c r="T16" s="25">
        <v>7.9</v>
      </c>
      <c r="U16" s="25">
        <v>7.93</v>
      </c>
      <c r="V16" s="25">
        <v>7.83</v>
      </c>
      <c r="W16" s="30">
        <v>7.45</v>
      </c>
      <c r="X16" s="92">
        <f t="shared" si="0"/>
        <v>-4.8531289910600295</v>
      </c>
      <c r="Z16" s="407"/>
      <c r="AA16" s="258"/>
      <c r="AB16" s="212"/>
      <c r="AC16" s="212"/>
      <c r="AD16" s="212"/>
      <c r="AE16" s="212"/>
      <c r="AF16" s="212"/>
      <c r="AG16" s="212"/>
      <c r="AH16" s="213"/>
    </row>
    <row r="17" spans="1:34" x14ac:dyDescent="0.25">
      <c r="A17" s="82" t="s">
        <v>36</v>
      </c>
      <c r="B17" s="93">
        <v>3.92</v>
      </c>
      <c r="C17" s="94">
        <f>+VLOOKUP(A17,[3]V_Precios!$B$8:$D$17,3,FALSE)</f>
        <v>3.32</v>
      </c>
      <c r="D17" s="94">
        <v>3.1</v>
      </c>
      <c r="E17" s="94">
        <v>3.86</v>
      </c>
      <c r="F17" s="94">
        <v>3.79</v>
      </c>
      <c r="G17" s="94">
        <v>4.66</v>
      </c>
      <c r="H17" s="94">
        <v>2.5</v>
      </c>
      <c r="I17" s="94">
        <v>2.68</v>
      </c>
      <c r="J17" s="94">
        <v>2.31</v>
      </c>
      <c r="K17" s="94">
        <v>3.83</v>
      </c>
      <c r="L17" s="94">
        <v>3.98</v>
      </c>
      <c r="M17" s="94">
        <v>4.07</v>
      </c>
      <c r="N17" s="93">
        <v>4.1100000000000003</v>
      </c>
      <c r="O17" s="94">
        <v>4.07</v>
      </c>
      <c r="P17" s="94">
        <v>4.43</v>
      </c>
      <c r="Q17" s="94">
        <v>4.58</v>
      </c>
      <c r="R17" s="94">
        <v>5.18</v>
      </c>
      <c r="S17" s="94">
        <v>3.08</v>
      </c>
      <c r="T17" s="94">
        <v>2.2999999999999998</v>
      </c>
      <c r="U17" s="94">
        <v>2.57</v>
      </c>
      <c r="V17" s="94">
        <v>2.2599999999999998</v>
      </c>
      <c r="W17" s="94">
        <v>2.06</v>
      </c>
      <c r="X17" s="95">
        <f t="shared" si="0"/>
        <v>-8.8495575221238845</v>
      </c>
      <c r="Z17" s="407"/>
      <c r="AA17" s="258"/>
      <c r="AB17" s="212"/>
      <c r="AC17" s="212"/>
      <c r="AD17" s="212"/>
      <c r="AE17" s="212"/>
      <c r="AF17" s="212"/>
      <c r="AG17" s="212"/>
      <c r="AH17" s="212"/>
    </row>
    <row r="18" spans="1:34" x14ac:dyDescent="0.25">
      <c r="A18" s="1" t="s">
        <v>23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Z18" s="407"/>
    </row>
    <row r="19" spans="1:34" x14ac:dyDescent="0.25">
      <c r="A19" s="1" t="s">
        <v>124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Z19" s="407"/>
    </row>
    <row r="20" spans="1:34" x14ac:dyDescent="0.25">
      <c r="A20" s="420" t="s">
        <v>206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8"/>
      <c r="Z20" s="407"/>
    </row>
    <row r="21" spans="1:34" x14ac:dyDescent="0.25">
      <c r="X21" s="258"/>
      <c r="Z21" s="258"/>
    </row>
    <row r="22" spans="1:34" x14ac:dyDescent="0.25">
      <c r="X22" s="258"/>
      <c r="Y22" s="258"/>
      <c r="Z22" s="258"/>
    </row>
    <row r="23" spans="1:34" x14ac:dyDescent="0.25">
      <c r="X23" s="258"/>
      <c r="Y23" s="258"/>
      <c r="Z23" s="258"/>
    </row>
    <row r="24" spans="1:34" x14ac:dyDescent="0.25">
      <c r="X24" s="258"/>
      <c r="Y24" s="258"/>
      <c r="Z24" s="258"/>
    </row>
    <row r="25" spans="1:34" x14ac:dyDescent="0.25">
      <c r="X25" s="258"/>
      <c r="Y25" s="258"/>
      <c r="Z25" s="258"/>
    </row>
    <row r="26" spans="1:34" x14ac:dyDescent="0.25">
      <c r="X26" s="258"/>
      <c r="Y26" s="258"/>
      <c r="Z26" s="258"/>
    </row>
    <row r="27" spans="1:34" x14ac:dyDescent="0.25">
      <c r="X27" s="258"/>
      <c r="Y27" s="258"/>
      <c r="Z27" s="258"/>
    </row>
    <row r="28" spans="1:34" x14ac:dyDescent="0.25">
      <c r="X28" s="258"/>
      <c r="Y28" s="258"/>
      <c r="Z28" s="258"/>
    </row>
    <row r="29" spans="1:34" x14ac:dyDescent="0.25">
      <c r="X29" s="258"/>
      <c r="Y29" s="258"/>
    </row>
    <row r="30" spans="1:34" x14ac:dyDescent="0.25">
      <c r="X30" s="258"/>
      <c r="Y30" s="258"/>
    </row>
    <row r="31" spans="1:34" x14ac:dyDescent="0.25">
      <c r="X31" s="258"/>
      <c r="Y31" s="258"/>
    </row>
    <row r="32" spans="1:34" x14ac:dyDescent="0.25">
      <c r="X32" s="258"/>
      <c r="Y32" s="258"/>
    </row>
    <row r="33" spans="24:25" x14ac:dyDescent="0.25">
      <c r="X33" s="258"/>
      <c r="Y33" s="258"/>
    </row>
  </sheetData>
  <sortState ref="O23:P32">
    <sortCondition descending="1" ref="P23"/>
  </sortState>
  <mergeCells count="3">
    <mergeCell ref="B6:M6"/>
    <mergeCell ref="N6:X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showGridLines="0" zoomScale="85" zoomScaleNormal="85" workbookViewId="0">
      <pane xSplit="1" ySplit="7" topLeftCell="N8" activePane="bottomRight" state="frozen"/>
      <selection activeCell="AG8" sqref="AG8"/>
      <selection pane="topRight" activeCell="AG8" sqref="AG8"/>
      <selection pane="bottomLeft" activeCell="AG8" sqref="AG8"/>
      <selection pane="bottomRight" activeCell="X13" sqref="X13"/>
    </sheetView>
  </sheetViews>
  <sheetFormatPr baseColWidth="10" defaultColWidth="9.140625" defaultRowHeight="15" x14ac:dyDescent="0.25"/>
  <cols>
    <col min="1" max="1" width="23.140625" customWidth="1"/>
    <col min="2" max="3" width="6.85546875" style="258" bestFit="1" customWidth="1"/>
    <col min="4" max="4" width="7.28515625" style="258" bestFit="1" customWidth="1"/>
    <col min="5" max="5" width="6.85546875" style="258" bestFit="1" customWidth="1"/>
    <col min="6" max="6" width="6" style="258" bestFit="1" customWidth="1"/>
    <col min="7" max="7" width="6.42578125" style="258" customWidth="1"/>
    <col min="8" max="9" width="6.85546875" style="258" bestFit="1" customWidth="1"/>
    <col min="10" max="10" width="6.42578125" style="258" bestFit="1" customWidth="1"/>
    <col min="11" max="11" width="6.85546875" style="258" bestFit="1" customWidth="1"/>
    <col min="12" max="12" width="6.42578125" style="258" bestFit="1" customWidth="1"/>
    <col min="13" max="13" width="6.85546875" style="258" bestFit="1" customWidth="1"/>
    <col min="14" max="15" width="7.7109375" style="258" bestFit="1" customWidth="1"/>
    <col min="16" max="16" width="6.85546875" style="258" bestFit="1" customWidth="1"/>
    <col min="17" max="17" width="7.28515625" style="258" bestFit="1" customWidth="1"/>
    <col min="18" max="18" width="6.85546875" style="258" bestFit="1" customWidth="1"/>
    <col min="19" max="19" width="7.28515625" style="258" bestFit="1" customWidth="1"/>
    <col min="20" max="20" width="8.140625" style="407" bestFit="1" customWidth="1"/>
    <col min="21" max="22" width="8.5703125" style="412" bestFit="1" customWidth="1"/>
    <col min="23" max="23" width="8.140625" style="412" bestFit="1" customWidth="1"/>
    <col min="24" max="24" width="12" bestFit="1" customWidth="1"/>
  </cols>
  <sheetData>
    <row r="1" spans="1:24" x14ac:dyDescent="0.25">
      <c r="A1" s="26" t="s">
        <v>198</v>
      </c>
    </row>
    <row r="3" spans="1:24" ht="15" customHeight="1" x14ac:dyDescent="0.25">
      <c r="A3" s="11" t="s">
        <v>137</v>
      </c>
    </row>
    <row r="4" spans="1:24" x14ac:dyDescent="0.25">
      <c r="A4" s="43" t="s">
        <v>258</v>
      </c>
    </row>
    <row r="5" spans="1:24" x14ac:dyDescent="0.25">
      <c r="A5" s="43" t="s">
        <v>210</v>
      </c>
    </row>
    <row r="6" spans="1:24" ht="15" customHeight="1" x14ac:dyDescent="0.25">
      <c r="A6" s="514" t="s">
        <v>0</v>
      </c>
      <c r="B6" s="480">
        <v>2019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4" ht="25.5" x14ac:dyDescent="0.25">
      <c r="A7" s="515"/>
      <c r="B7" s="333" t="s">
        <v>1</v>
      </c>
      <c r="C7" s="333" t="s">
        <v>2</v>
      </c>
      <c r="D7" s="338" t="s">
        <v>3</v>
      </c>
      <c r="E7" s="333" t="s">
        <v>4</v>
      </c>
      <c r="F7" s="340" t="s">
        <v>5</v>
      </c>
      <c r="G7" s="340" t="s">
        <v>6</v>
      </c>
      <c r="H7" s="355" t="s">
        <v>7</v>
      </c>
      <c r="I7" s="340" t="s">
        <v>8</v>
      </c>
      <c r="J7" s="340" t="s">
        <v>9</v>
      </c>
      <c r="K7" s="340" t="s">
        <v>10</v>
      </c>
      <c r="L7" s="340" t="s">
        <v>11</v>
      </c>
      <c r="M7" s="340" t="s">
        <v>12</v>
      </c>
      <c r="N7" s="416" t="s">
        <v>1</v>
      </c>
      <c r="O7" s="416" t="s">
        <v>2</v>
      </c>
      <c r="P7" s="416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271</v>
      </c>
    </row>
    <row r="8" spans="1:24" x14ac:dyDescent="0.25">
      <c r="A8" s="76" t="s">
        <v>13</v>
      </c>
      <c r="B8" s="112">
        <v>128.571118584</v>
      </c>
      <c r="C8" s="5">
        <v>214.34602391300004</v>
      </c>
      <c r="D8" s="5">
        <v>249.81133776299993</v>
      </c>
      <c r="E8" s="5">
        <v>179.90541978600007</v>
      </c>
      <c r="F8" s="5">
        <v>75.766964867000027</v>
      </c>
      <c r="G8" s="5">
        <v>183.11235648399995</v>
      </c>
      <c r="H8" s="5">
        <v>197.34966334899997</v>
      </c>
      <c r="I8" s="5">
        <v>102.850469703</v>
      </c>
      <c r="J8" s="5">
        <v>133.09102430900001</v>
      </c>
      <c r="K8" s="5">
        <v>139.27147872599997</v>
      </c>
      <c r="L8" s="383">
        <v>100.95139750800001</v>
      </c>
      <c r="M8" s="383">
        <v>100.48015323100006</v>
      </c>
      <c r="N8" s="112">
        <f t="shared" ref="N8:R8" si="0">+N9+N13+N18</f>
        <v>116.45000000000002</v>
      </c>
      <c r="O8" s="5">
        <f t="shared" si="0"/>
        <v>101.22</v>
      </c>
      <c r="P8" s="5">
        <f t="shared" si="0"/>
        <v>88.19</v>
      </c>
      <c r="Q8" s="5">
        <f t="shared" si="0"/>
        <v>47.02</v>
      </c>
      <c r="R8" s="5">
        <f t="shared" si="0"/>
        <v>45.21</v>
      </c>
      <c r="S8" s="5">
        <v>78.599999999999994</v>
      </c>
      <c r="T8" s="5">
        <v>241.72</v>
      </c>
      <c r="U8" s="5">
        <v>277.69</v>
      </c>
      <c r="V8" s="5">
        <v>202.76215145900022</v>
      </c>
      <c r="W8" s="5">
        <v>134.37390956600029</v>
      </c>
      <c r="X8" s="423">
        <f t="shared" ref="X8:X18" si="1">+IFERROR((W8/K8-1)*100,"-")</f>
        <v>-3.5165629063471537</v>
      </c>
    </row>
    <row r="9" spans="1:24" x14ac:dyDescent="0.25">
      <c r="A9" s="77" t="s">
        <v>231</v>
      </c>
      <c r="B9" s="113">
        <v>21.751478583999997</v>
      </c>
      <c r="C9" s="9">
        <v>49.287947713000058</v>
      </c>
      <c r="D9" s="9">
        <v>76.502998489999925</v>
      </c>
      <c r="E9" s="9">
        <v>66.576263386000065</v>
      </c>
      <c r="F9" s="9">
        <v>29.654384867000015</v>
      </c>
      <c r="G9" s="9">
        <v>39.209072183999957</v>
      </c>
      <c r="H9" s="9">
        <v>46.013416115000055</v>
      </c>
      <c r="I9" s="9">
        <v>42.485752252999994</v>
      </c>
      <c r="J9" s="9">
        <v>44.737942237999988</v>
      </c>
      <c r="K9" s="9">
        <v>32.164453026000004</v>
      </c>
      <c r="L9" s="384">
        <v>31.290908007999999</v>
      </c>
      <c r="M9" s="384">
        <v>34.399342971000038</v>
      </c>
      <c r="N9" s="113">
        <f>SUM(N10:N12)</f>
        <v>26.770000000000003</v>
      </c>
      <c r="O9" s="9">
        <f>SUM(O10:O12)</f>
        <v>35.360000000000007</v>
      </c>
      <c r="P9" s="9">
        <f>SUM(P10:P12)</f>
        <v>35.81</v>
      </c>
      <c r="Q9" s="9">
        <f>SUM(Q10:Q12)</f>
        <v>22.650000000000002</v>
      </c>
      <c r="R9" s="9">
        <f>SUM(R10:R12)</f>
        <v>20.610000000000003</v>
      </c>
      <c r="S9" s="9">
        <v>20.5</v>
      </c>
      <c r="T9" s="9">
        <v>41.91</v>
      </c>
      <c r="U9" s="9">
        <v>63.94</v>
      </c>
      <c r="V9" s="9">
        <v>59.79372684200019</v>
      </c>
      <c r="W9" s="9">
        <v>86.2104852920003</v>
      </c>
      <c r="X9" s="107">
        <f t="shared" si="1"/>
        <v>168.03031664276213</v>
      </c>
    </row>
    <row r="10" spans="1:24" x14ac:dyDescent="0.25">
      <c r="A10" s="134" t="s">
        <v>15</v>
      </c>
      <c r="B10" s="385">
        <v>1.7506581620000001</v>
      </c>
      <c r="C10" s="386">
        <v>2.0282067930000003</v>
      </c>
      <c r="D10" s="386">
        <v>1.4467354859999997</v>
      </c>
      <c r="E10" s="386">
        <v>1.6860681310000007</v>
      </c>
      <c r="F10" s="386">
        <v>2.0014479659999997</v>
      </c>
      <c r="G10" s="386">
        <v>1.596173566</v>
      </c>
      <c r="H10" s="386">
        <v>2.5980713050000013</v>
      </c>
      <c r="I10" s="386">
        <v>1.5208280629999993</v>
      </c>
      <c r="J10" s="386">
        <v>2.5788982920000003</v>
      </c>
      <c r="K10" s="386">
        <v>2.0698812989999995</v>
      </c>
      <c r="L10" s="205">
        <v>2.1695414510000006</v>
      </c>
      <c r="M10" s="205">
        <v>2.1936643389999988</v>
      </c>
      <c r="N10" s="114">
        <v>2.2999999999999998</v>
      </c>
      <c r="O10" s="17">
        <v>1.27</v>
      </c>
      <c r="P10" s="17">
        <v>1.78</v>
      </c>
      <c r="Q10" s="17">
        <v>2.02</v>
      </c>
      <c r="R10" s="17">
        <v>2.2799999999999998</v>
      </c>
      <c r="S10" s="17">
        <v>2.54</v>
      </c>
      <c r="T10" s="17">
        <v>1.82</v>
      </c>
      <c r="U10" s="17">
        <v>2.1800000000000002</v>
      </c>
      <c r="V10" s="17">
        <v>2.4054343380000009</v>
      </c>
      <c r="W10" s="17">
        <v>1.962138586</v>
      </c>
      <c r="X10" s="109">
        <f t="shared" si="1"/>
        <v>-5.2052604684168173</v>
      </c>
    </row>
    <row r="11" spans="1:24" x14ac:dyDescent="0.25">
      <c r="A11" s="134" t="s">
        <v>16</v>
      </c>
      <c r="B11" s="385">
        <v>19.820233561999999</v>
      </c>
      <c r="C11" s="386">
        <v>46.997408480000054</v>
      </c>
      <c r="D11" s="386">
        <v>74.814471503999926</v>
      </c>
      <c r="E11" s="386">
        <v>64.674193965000072</v>
      </c>
      <c r="F11" s="386">
        <v>27.304370611000014</v>
      </c>
      <c r="G11" s="386">
        <v>37.426485229999962</v>
      </c>
      <c r="H11" s="386">
        <v>43.226932774000048</v>
      </c>
      <c r="I11" s="386">
        <v>40.712115667999996</v>
      </c>
      <c r="J11" s="386">
        <v>41.999466305999988</v>
      </c>
      <c r="K11" s="386">
        <v>29.862754627000008</v>
      </c>
      <c r="L11" s="205">
        <v>28.897397306999999</v>
      </c>
      <c r="M11" s="205">
        <v>32.069239348000039</v>
      </c>
      <c r="N11" s="114">
        <v>20.6</v>
      </c>
      <c r="O11" s="17">
        <v>31.57</v>
      </c>
      <c r="P11" s="17">
        <v>30.37</v>
      </c>
      <c r="Q11" s="17">
        <v>19.350000000000001</v>
      </c>
      <c r="R11" s="17">
        <v>16.670000000000002</v>
      </c>
      <c r="S11" s="17">
        <v>15.88</v>
      </c>
      <c r="T11" s="17">
        <v>37.36</v>
      </c>
      <c r="U11" s="17">
        <v>57.27</v>
      </c>
      <c r="V11" s="17">
        <v>55.35947571000019</v>
      </c>
      <c r="W11" s="17">
        <v>79.7611647800003</v>
      </c>
      <c r="X11" s="109">
        <f t="shared" si="1"/>
        <v>167.09245605857578</v>
      </c>
    </row>
    <row r="12" spans="1:24" x14ac:dyDescent="0.25">
      <c r="A12" s="134" t="s">
        <v>19</v>
      </c>
      <c r="B12" s="385">
        <v>0.18058685999999996</v>
      </c>
      <c r="C12" s="386">
        <v>0.26233243999999994</v>
      </c>
      <c r="D12" s="386">
        <v>0.24179149999999999</v>
      </c>
      <c r="E12" s="386">
        <v>0.21600129000000001</v>
      </c>
      <c r="F12" s="386">
        <v>0.34856629000000006</v>
      </c>
      <c r="G12" s="386">
        <v>0.18641338799999999</v>
      </c>
      <c r="H12" s="386">
        <v>0.188412036</v>
      </c>
      <c r="I12" s="386">
        <v>0.25280852200000004</v>
      </c>
      <c r="J12" s="386">
        <v>0.15957763999999999</v>
      </c>
      <c r="K12" s="386">
        <v>0.23181709999999997</v>
      </c>
      <c r="L12" s="205">
        <v>0.22396924999999995</v>
      </c>
      <c r="M12" s="205">
        <v>0.13643928399999997</v>
      </c>
      <c r="N12" s="114">
        <v>3.87</v>
      </c>
      <c r="O12" s="17">
        <v>2.52</v>
      </c>
      <c r="P12" s="17">
        <v>3.66</v>
      </c>
      <c r="Q12" s="17">
        <v>1.28</v>
      </c>
      <c r="R12" s="17">
        <v>1.66</v>
      </c>
      <c r="S12" s="17">
        <v>2.08</v>
      </c>
      <c r="T12" s="17">
        <v>2.73</v>
      </c>
      <c r="U12" s="17">
        <v>4.49</v>
      </c>
      <c r="V12" s="17">
        <v>2.0288167939999995</v>
      </c>
      <c r="W12" s="17">
        <v>4.4871819259999999</v>
      </c>
      <c r="X12" s="109">
        <f t="shared" si="1"/>
        <v>1835.6561383953128</v>
      </c>
    </row>
    <row r="13" spans="1:24" x14ac:dyDescent="0.25">
      <c r="A13" s="77" t="s">
        <v>232</v>
      </c>
      <c r="B13" s="113">
        <v>102.15964000000001</v>
      </c>
      <c r="C13" s="9">
        <v>162.49807619999999</v>
      </c>
      <c r="D13" s="9">
        <v>167.29833927300001</v>
      </c>
      <c r="E13" s="9">
        <v>109.23915640000001</v>
      </c>
      <c r="F13" s="9">
        <v>40.522580000000012</v>
      </c>
      <c r="G13" s="9">
        <v>138.1432843</v>
      </c>
      <c r="H13" s="9">
        <v>146.89624723399993</v>
      </c>
      <c r="I13" s="9">
        <v>56.414717450000005</v>
      </c>
      <c r="J13" s="9">
        <v>84.993082071000003</v>
      </c>
      <c r="K13" s="9">
        <v>104.64702569999997</v>
      </c>
      <c r="L13" s="384">
        <v>67.38048950000001</v>
      </c>
      <c r="M13" s="384">
        <v>61.650810260000007</v>
      </c>
      <c r="N13" s="113">
        <f t="shared" ref="N13:O13" si="2">SUM(N14:N17)</f>
        <v>88.81</v>
      </c>
      <c r="O13" s="9">
        <f t="shared" si="2"/>
        <v>64.95</v>
      </c>
      <c r="P13" s="9">
        <f>SUM(P14:P17)</f>
        <v>50.86</v>
      </c>
      <c r="Q13" s="9">
        <f>SUM(Q14:Q17)</f>
        <v>23.6</v>
      </c>
      <c r="R13" s="9">
        <f t="shared" ref="R13:W13" si="3">SUM(R14:R17)</f>
        <v>23.14</v>
      </c>
      <c r="S13" s="9">
        <f t="shared" si="3"/>
        <v>55.699999999999996</v>
      </c>
      <c r="T13" s="9">
        <f t="shared" si="3"/>
        <v>197.29</v>
      </c>
      <c r="U13" s="9">
        <f t="shared" si="3"/>
        <v>212.68</v>
      </c>
      <c r="V13" s="9">
        <f t="shared" si="3"/>
        <v>142.27842461700004</v>
      </c>
      <c r="W13" s="9">
        <f>SUM(W14:W17)</f>
        <v>46.793424274000003</v>
      </c>
      <c r="X13" s="107">
        <f t="shared" si="1"/>
        <v>-55.284515770045431</v>
      </c>
    </row>
    <row r="14" spans="1:24" x14ac:dyDescent="0.25">
      <c r="A14" s="134" t="s">
        <v>121</v>
      </c>
      <c r="B14" s="114">
        <v>94.21003420000001</v>
      </c>
      <c r="C14" s="17">
        <v>134.07940999999997</v>
      </c>
      <c r="D14" s="17">
        <v>143.243807</v>
      </c>
      <c r="E14" s="17">
        <v>97.625050999999999</v>
      </c>
      <c r="F14" s="17">
        <v>28.163871000000007</v>
      </c>
      <c r="G14" s="17">
        <v>122.02799875000001</v>
      </c>
      <c r="H14" s="17">
        <v>122.15536999999995</v>
      </c>
      <c r="I14" s="17">
        <v>36.039371000000003</v>
      </c>
      <c r="J14" s="17">
        <v>70.189392999999995</v>
      </c>
      <c r="K14" s="17">
        <v>86.638578999999979</v>
      </c>
      <c r="L14" s="205">
        <v>60.210270000000016</v>
      </c>
      <c r="M14" s="205">
        <v>54.748225000000005</v>
      </c>
      <c r="N14" s="114">
        <v>84.99</v>
      </c>
      <c r="O14" s="17">
        <v>52.31</v>
      </c>
      <c r="P14" s="17">
        <v>39.450000000000003</v>
      </c>
      <c r="Q14" s="17">
        <v>17.05</v>
      </c>
      <c r="R14" s="17">
        <v>10.91</v>
      </c>
      <c r="S14" s="17">
        <v>51.47</v>
      </c>
      <c r="T14" s="17">
        <v>179.41</v>
      </c>
      <c r="U14" s="17">
        <v>188.15</v>
      </c>
      <c r="V14" s="17">
        <v>128.42278500000003</v>
      </c>
      <c r="W14" s="17">
        <v>21.836757000000002</v>
      </c>
      <c r="X14" s="109">
        <f t="shared" si="1"/>
        <v>-74.795573459255365</v>
      </c>
    </row>
    <row r="15" spans="1:24" x14ac:dyDescent="0.25">
      <c r="A15" s="134" t="s">
        <v>122</v>
      </c>
      <c r="B15" s="114">
        <v>0.51288999999999996</v>
      </c>
      <c r="C15" s="17">
        <v>0.48391999999999996</v>
      </c>
      <c r="D15" s="17">
        <v>0.77510967300000011</v>
      </c>
      <c r="E15" s="17">
        <v>0.94423000000000001</v>
      </c>
      <c r="F15" s="17">
        <v>0.95137600000000011</v>
      </c>
      <c r="G15" s="17">
        <v>0.93314654999999991</v>
      </c>
      <c r="H15" s="17">
        <v>0.84844275799999991</v>
      </c>
      <c r="I15" s="17">
        <v>1.0780318500000001</v>
      </c>
      <c r="J15" s="17">
        <v>1.0917249710000001</v>
      </c>
      <c r="K15" s="17">
        <v>0.50918799999999997</v>
      </c>
      <c r="L15" s="205">
        <v>0.46271600000000002</v>
      </c>
      <c r="M15" s="205">
        <v>0.38106999999999991</v>
      </c>
      <c r="N15" s="114">
        <v>0.64</v>
      </c>
      <c r="O15" s="17">
        <v>0.93</v>
      </c>
      <c r="P15" s="17">
        <v>0.3</v>
      </c>
      <c r="Q15" s="17">
        <v>0.42</v>
      </c>
      <c r="R15" s="17">
        <v>0.98</v>
      </c>
      <c r="S15" s="17">
        <v>0.55000000000000004</v>
      </c>
      <c r="T15" s="17">
        <v>0.62</v>
      </c>
      <c r="U15" s="17">
        <v>0.44</v>
      </c>
      <c r="V15" s="17"/>
      <c r="W15" s="17">
        <v>0.30723</v>
      </c>
      <c r="X15" s="109">
        <f t="shared" si="1"/>
        <v>-39.662757174167496</v>
      </c>
    </row>
    <row r="16" spans="1:24" x14ac:dyDescent="0.25">
      <c r="A16" s="134" t="s">
        <v>111</v>
      </c>
      <c r="B16" s="114">
        <v>2.8234750000000002</v>
      </c>
      <c r="C16" s="17">
        <v>24.073535</v>
      </c>
      <c r="D16" s="17">
        <v>21.160846999999997</v>
      </c>
      <c r="E16" s="17">
        <v>8.4300450000000016</v>
      </c>
      <c r="F16" s="17">
        <v>6.70411</v>
      </c>
      <c r="G16" s="17">
        <v>13.097046999999998</v>
      </c>
      <c r="H16" s="17">
        <v>20.030848000000002</v>
      </c>
      <c r="I16" s="17">
        <v>17.731375000000003</v>
      </c>
      <c r="J16" s="17">
        <v>11.697004999999999</v>
      </c>
      <c r="K16" s="17">
        <v>12.981345999999998</v>
      </c>
      <c r="L16" s="205">
        <v>2.6416199999999996</v>
      </c>
      <c r="M16" s="205">
        <v>3.8564840000000009</v>
      </c>
      <c r="N16" s="114">
        <v>1.53</v>
      </c>
      <c r="O16" s="17">
        <v>7.67</v>
      </c>
      <c r="P16" s="17">
        <v>8.81</v>
      </c>
      <c r="Q16" s="17">
        <v>3.75</v>
      </c>
      <c r="R16" s="17">
        <v>7.57</v>
      </c>
      <c r="S16" s="17">
        <v>1.54</v>
      </c>
      <c r="T16" s="17">
        <v>12.67</v>
      </c>
      <c r="U16" s="17">
        <v>22.21</v>
      </c>
      <c r="V16" s="17">
        <v>11.00521</v>
      </c>
      <c r="W16" s="17">
        <v>20.132004999999999</v>
      </c>
      <c r="X16" s="109">
        <f t="shared" si="1"/>
        <v>55.084110692373514</v>
      </c>
    </row>
    <row r="17" spans="1:24" x14ac:dyDescent="0.25">
      <c r="A17" s="134" t="s">
        <v>215</v>
      </c>
      <c r="B17" s="114">
        <v>4.6132407999999998</v>
      </c>
      <c r="C17" s="17">
        <v>3.8612112000000001</v>
      </c>
      <c r="D17" s="17">
        <v>2.1185756000000007</v>
      </c>
      <c r="E17" s="17">
        <v>2.2398303999999998</v>
      </c>
      <c r="F17" s="17">
        <v>4.7032230000000013</v>
      </c>
      <c r="G17" s="17">
        <v>2.0850919999999995</v>
      </c>
      <c r="H17" s="17">
        <v>3.8615864759999994</v>
      </c>
      <c r="I17" s="17">
        <v>1.5659396000000001</v>
      </c>
      <c r="J17" s="17">
        <v>2.0149590999999996</v>
      </c>
      <c r="K17" s="17">
        <v>4.5179127000000001</v>
      </c>
      <c r="L17" s="205">
        <v>4.0658835</v>
      </c>
      <c r="M17" s="205">
        <v>2.6650312600000001</v>
      </c>
      <c r="N17" s="114">
        <v>1.65</v>
      </c>
      <c r="O17" s="17">
        <v>4.04</v>
      </c>
      <c r="P17" s="17">
        <v>2.2999999999999998</v>
      </c>
      <c r="Q17" s="17">
        <v>2.38</v>
      </c>
      <c r="R17" s="17">
        <v>3.68</v>
      </c>
      <c r="S17" s="17">
        <v>2.14</v>
      </c>
      <c r="T17" s="17">
        <v>4.59</v>
      </c>
      <c r="U17" s="17">
        <v>1.88</v>
      </c>
      <c r="V17" s="17">
        <v>2.8504296170000014</v>
      </c>
      <c r="W17" s="17">
        <v>4.5174322739999999</v>
      </c>
      <c r="X17" s="109">
        <f t="shared" si="1"/>
        <v>-1.0633804411497305E-2</v>
      </c>
    </row>
    <row r="18" spans="1:24" x14ac:dyDescent="0.25">
      <c r="A18" s="135" t="s">
        <v>72</v>
      </c>
      <c r="B18" s="387">
        <v>4.66</v>
      </c>
      <c r="C18" s="136">
        <v>2.56</v>
      </c>
      <c r="D18" s="136">
        <v>6.01</v>
      </c>
      <c r="E18" s="136">
        <v>4.09</v>
      </c>
      <c r="F18" s="136">
        <v>5.59</v>
      </c>
      <c r="G18" s="136">
        <v>5.76</v>
      </c>
      <c r="H18" s="136">
        <v>4.4400000000000004</v>
      </c>
      <c r="I18" s="136">
        <v>3.95</v>
      </c>
      <c r="J18" s="136">
        <v>3.36</v>
      </c>
      <c r="K18" s="136">
        <v>2.46</v>
      </c>
      <c r="L18" s="136">
        <v>2.2799999999999998</v>
      </c>
      <c r="M18" s="136">
        <v>4.43</v>
      </c>
      <c r="N18" s="387">
        <v>0.87</v>
      </c>
      <c r="O18" s="136">
        <v>0.91</v>
      </c>
      <c r="P18" s="136">
        <v>1.52</v>
      </c>
      <c r="Q18" s="136">
        <v>0.77</v>
      </c>
      <c r="R18" s="136">
        <v>1.46</v>
      </c>
      <c r="S18" s="136">
        <v>2.4</v>
      </c>
      <c r="T18" s="136">
        <v>2.52</v>
      </c>
      <c r="U18" s="136">
        <v>1.07</v>
      </c>
      <c r="V18" s="136">
        <v>0.69</v>
      </c>
      <c r="W18" s="136">
        <v>1.37</v>
      </c>
      <c r="X18" s="137">
        <f t="shared" si="1"/>
        <v>-44.308943089430883</v>
      </c>
    </row>
    <row r="19" spans="1:24" x14ac:dyDescent="0.25"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191"/>
    </row>
    <row r="20" spans="1:24" x14ac:dyDescent="0.25">
      <c r="A20" s="1" t="s">
        <v>23</v>
      </c>
      <c r="B20" s="254"/>
      <c r="C20" s="254"/>
      <c r="D20" s="254"/>
      <c r="E20" s="254"/>
      <c r="F20" s="254"/>
      <c r="G20" s="254"/>
      <c r="H20" s="254"/>
      <c r="I20" s="254"/>
      <c r="J20" s="254"/>
      <c r="K20" s="254"/>
      <c r="L20" s="254"/>
      <c r="M20" s="254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</row>
    <row r="21" spans="1:24" x14ac:dyDescent="0.25">
      <c r="A21" s="420" t="s">
        <v>139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4"/>
      <c r="Q21" s="254"/>
      <c r="R21" s="254"/>
      <c r="S21" s="254"/>
      <c r="T21" s="254"/>
      <c r="U21" s="254"/>
      <c r="V21" s="254"/>
      <c r="W21" s="254"/>
      <c r="X21" s="254"/>
    </row>
    <row r="22" spans="1:24" x14ac:dyDescent="0.25">
      <c r="A22" s="420" t="s">
        <v>206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4"/>
      <c r="S22" s="254"/>
      <c r="T22" s="254"/>
      <c r="U22" s="254"/>
      <c r="V22" s="254"/>
      <c r="W22" s="254"/>
      <c r="X22" s="254"/>
    </row>
    <row r="23" spans="1:24" x14ac:dyDescent="0.25">
      <c r="B23" s="254"/>
      <c r="C23" s="254"/>
      <c r="D23" s="254"/>
      <c r="E23" s="254"/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187"/>
      <c r="W23" s="187"/>
      <c r="X23" s="254"/>
    </row>
    <row r="24" spans="1:24" x14ac:dyDescent="0.25"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  <c r="W24" s="254"/>
      <c r="X24" s="254"/>
    </row>
    <row r="25" spans="1:24" x14ac:dyDescent="0.25"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54"/>
      <c r="Q25" s="254"/>
      <c r="R25" s="254"/>
      <c r="S25" s="254"/>
      <c r="T25" s="254"/>
      <c r="U25" s="254"/>
      <c r="V25" s="254"/>
      <c r="W25" s="254"/>
      <c r="X25" s="254"/>
    </row>
    <row r="26" spans="1:24" x14ac:dyDescent="0.25"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254"/>
      <c r="S26" s="254"/>
      <c r="T26" s="254"/>
      <c r="U26" s="254"/>
      <c r="V26" s="254"/>
      <c r="W26" s="254"/>
      <c r="X26" s="254"/>
    </row>
    <row r="27" spans="1:24" x14ac:dyDescent="0.25"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</row>
    <row r="28" spans="1:24" x14ac:dyDescent="0.25">
      <c r="B28" s="254"/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</row>
  </sheetData>
  <mergeCells count="3">
    <mergeCell ref="B6:M6"/>
    <mergeCell ref="N6:X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27"/>
  <sheetViews>
    <sheetView showGridLines="0" zoomScale="85" zoomScaleNormal="85" workbookViewId="0">
      <pane xSplit="1" ySplit="8" topLeftCell="N9" activePane="bottomRight" state="frozen"/>
      <selection activeCell="E38" sqref="E38"/>
      <selection pane="topRight" activeCell="E38" sqref="E38"/>
      <selection pane="bottomLeft" activeCell="E38" sqref="E38"/>
      <selection pane="bottomRight" activeCell="Z22" sqref="Z22"/>
    </sheetView>
  </sheetViews>
  <sheetFormatPr baseColWidth="10" defaultRowHeight="15" x14ac:dyDescent="0.25"/>
  <cols>
    <col min="1" max="1" width="13.140625" customWidth="1"/>
    <col min="2" max="19" width="9.28515625" style="258" customWidth="1"/>
    <col min="20" max="20" width="9.28515625" style="407" customWidth="1"/>
    <col min="21" max="23" width="9.28515625" style="412" customWidth="1"/>
    <col min="24" max="24" width="14.42578125" customWidth="1"/>
  </cols>
  <sheetData>
    <row r="1" spans="1:25" x14ac:dyDescent="0.25">
      <c r="A1" s="26" t="s">
        <v>198</v>
      </c>
    </row>
    <row r="3" spans="1:25" x14ac:dyDescent="0.25">
      <c r="A3" s="11" t="s">
        <v>140</v>
      </c>
    </row>
    <row r="4" spans="1:25" ht="15" customHeight="1" x14ac:dyDescent="0.25">
      <c r="A4" s="43" t="s">
        <v>258</v>
      </c>
    </row>
    <row r="5" spans="1:25" x14ac:dyDescent="0.25">
      <c r="A5" s="43" t="s">
        <v>213</v>
      </c>
    </row>
    <row r="6" spans="1:25" x14ac:dyDescent="0.25">
      <c r="A6" s="16"/>
    </row>
    <row r="7" spans="1:25" ht="18.75" customHeight="1" x14ac:dyDescent="0.25">
      <c r="A7" s="475" t="s">
        <v>0</v>
      </c>
      <c r="B7" s="475">
        <v>2019</v>
      </c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  <c r="N7" s="475">
        <v>2020</v>
      </c>
      <c r="O7" s="476"/>
      <c r="P7" s="476"/>
      <c r="Q7" s="476"/>
      <c r="R7" s="476"/>
      <c r="S7" s="476"/>
      <c r="T7" s="476"/>
      <c r="U7" s="476"/>
      <c r="V7" s="476"/>
      <c r="W7" s="476"/>
      <c r="X7" s="477"/>
    </row>
    <row r="8" spans="1:25" ht="27.75" customHeight="1" x14ac:dyDescent="0.25">
      <c r="A8" s="503"/>
      <c r="B8" s="333" t="s">
        <v>1</v>
      </c>
      <c r="C8" s="333" t="s">
        <v>2</v>
      </c>
      <c r="D8" s="338" t="s">
        <v>3</v>
      </c>
      <c r="E8" s="338" t="s">
        <v>4</v>
      </c>
      <c r="F8" s="340" t="s">
        <v>5</v>
      </c>
      <c r="G8" s="340" t="s">
        <v>6</v>
      </c>
      <c r="H8" s="340" t="s">
        <v>7</v>
      </c>
      <c r="I8" s="340" t="s">
        <v>8</v>
      </c>
      <c r="J8" s="340" t="s">
        <v>9</v>
      </c>
      <c r="K8" s="340" t="s">
        <v>10</v>
      </c>
      <c r="L8" s="340" t="s">
        <v>11</v>
      </c>
      <c r="M8" s="340" t="s">
        <v>12</v>
      </c>
      <c r="N8" s="340" t="s">
        <v>1</v>
      </c>
      <c r="O8" s="340" t="s">
        <v>2</v>
      </c>
      <c r="P8" s="340" t="s">
        <v>3</v>
      </c>
      <c r="Q8" s="421" t="s">
        <v>4</v>
      </c>
      <c r="R8" s="421" t="s">
        <v>5</v>
      </c>
      <c r="S8" s="421" t="s">
        <v>6</v>
      </c>
      <c r="T8" s="421" t="s">
        <v>7</v>
      </c>
      <c r="U8" s="421" t="s">
        <v>8</v>
      </c>
      <c r="V8" s="421" t="s">
        <v>9</v>
      </c>
      <c r="W8" s="421" t="s">
        <v>10</v>
      </c>
      <c r="X8" s="421" t="s">
        <v>278</v>
      </c>
    </row>
    <row r="9" spans="1:25" x14ac:dyDescent="0.25">
      <c r="A9" s="138" t="s">
        <v>13</v>
      </c>
      <c r="B9" s="112">
        <f t="shared" ref="B9:O9" si="0">+B10+B14+B19</f>
        <v>248.00745488000004</v>
      </c>
      <c r="C9" s="5">
        <f t="shared" si="0"/>
        <v>381.95389383999998</v>
      </c>
      <c r="D9" s="5">
        <f t="shared" si="0"/>
        <v>439.44745168000026</v>
      </c>
      <c r="E9" s="5">
        <f t="shared" si="0"/>
        <v>330.3463742900002</v>
      </c>
      <c r="F9" s="5">
        <f t="shared" si="0"/>
        <v>176.56590263999999</v>
      </c>
      <c r="G9" s="5">
        <f t="shared" si="0"/>
        <v>366.3053755200001</v>
      </c>
      <c r="H9" s="5">
        <f t="shared" si="0"/>
        <v>399.60199895999983</v>
      </c>
      <c r="I9" s="5">
        <f t="shared" si="0"/>
        <v>239.89805641000004</v>
      </c>
      <c r="J9" s="5">
        <f t="shared" si="0"/>
        <v>277.16487214000006</v>
      </c>
      <c r="K9" s="5">
        <f t="shared" si="0"/>
        <v>269.26040934999992</v>
      </c>
      <c r="L9" s="383">
        <f t="shared" si="0"/>
        <v>205.71970908</v>
      </c>
      <c r="M9" s="383">
        <f t="shared" si="0"/>
        <v>205.20135248999995</v>
      </c>
      <c r="N9" s="112">
        <f t="shared" si="0"/>
        <v>206.10999999999999</v>
      </c>
      <c r="O9" s="5">
        <f t="shared" si="0"/>
        <v>180.64999999999998</v>
      </c>
      <c r="P9" s="5">
        <f>+P10+P14+P19</f>
        <v>157.65</v>
      </c>
      <c r="Q9" s="5">
        <f>+Q10+Q14+Q19</f>
        <v>104.42</v>
      </c>
      <c r="R9" s="5">
        <f>+R10+R14+R19</f>
        <v>112.39999999999999</v>
      </c>
      <c r="S9" s="5">
        <v>160.08999999999997</v>
      </c>
      <c r="T9" s="5">
        <v>415.36</v>
      </c>
      <c r="U9" s="5">
        <v>462.52556675999995</v>
      </c>
      <c r="V9" s="5">
        <v>347.87943196999987</v>
      </c>
      <c r="W9" s="5">
        <v>250.41308229000026</v>
      </c>
      <c r="X9" s="423">
        <f>+IFERROR((W9/K9-1)*100,"-")</f>
        <v>-6.9996651589060104</v>
      </c>
    </row>
    <row r="10" spans="1:25" x14ac:dyDescent="0.25">
      <c r="A10" s="79" t="s">
        <v>14</v>
      </c>
      <c r="B10" s="113">
        <f t="shared" ref="B10:M10" si="1">SUM(B11:B13)</f>
        <v>82.597000209999976</v>
      </c>
      <c r="C10" s="9">
        <f t="shared" si="1"/>
        <v>121.95746922999996</v>
      </c>
      <c r="D10" s="9">
        <f t="shared" si="1"/>
        <v>176.62711552000022</v>
      </c>
      <c r="E10" s="9">
        <f t="shared" si="1"/>
        <v>159.91865731000016</v>
      </c>
      <c r="F10" s="9">
        <f t="shared" si="1"/>
        <v>98.549927339999968</v>
      </c>
      <c r="G10" s="9">
        <f t="shared" si="1"/>
        <v>140.30229465000016</v>
      </c>
      <c r="H10" s="9">
        <f t="shared" si="1"/>
        <v>152.49383742999984</v>
      </c>
      <c r="I10" s="9">
        <f t="shared" si="1"/>
        <v>135.10668900000005</v>
      </c>
      <c r="J10" s="9">
        <f t="shared" si="1"/>
        <v>139.73702921000006</v>
      </c>
      <c r="K10" s="9">
        <f t="shared" si="1"/>
        <v>107.42901454999992</v>
      </c>
      <c r="L10" s="384">
        <f t="shared" si="1"/>
        <v>102.0199583</v>
      </c>
      <c r="M10" s="384">
        <f t="shared" si="1"/>
        <v>109.53930962999993</v>
      </c>
      <c r="N10" s="113">
        <f>SUM(N11:N13)</f>
        <v>88.78</v>
      </c>
      <c r="O10" s="9">
        <f>SUM(O11:O13)</f>
        <v>79.56</v>
      </c>
      <c r="P10" s="9">
        <f>SUM(P11:P13)</f>
        <v>72.64</v>
      </c>
      <c r="Q10" s="9">
        <f>SUM(Q11:Q13)</f>
        <v>59.41</v>
      </c>
      <c r="R10" s="9">
        <f>SUM(R11:R13)</f>
        <v>61.29</v>
      </c>
      <c r="S10" s="9">
        <v>70.41</v>
      </c>
      <c r="T10" s="9">
        <v>116.82</v>
      </c>
      <c r="U10" s="9">
        <v>147.32403829999996</v>
      </c>
      <c r="V10" s="9">
        <v>134.66925024999995</v>
      </c>
      <c r="W10" s="9">
        <v>158.9120843100003</v>
      </c>
      <c r="X10" s="107">
        <f t="shared" ref="X10:X19" si="2">+IFERROR((W10/K10-1)*100,"-")</f>
        <v>47.922872583029211</v>
      </c>
      <c r="Y10" s="254"/>
    </row>
    <row r="11" spans="1:25" x14ac:dyDescent="0.25">
      <c r="A11" s="139" t="s">
        <v>15</v>
      </c>
      <c r="B11" s="141">
        <v>6.6440643399999999</v>
      </c>
      <c r="C11" s="142">
        <v>8.6751801699999991</v>
      </c>
      <c r="D11" s="142">
        <v>6.6514152400000004</v>
      </c>
      <c r="E11" s="142">
        <v>7.0006961199999997</v>
      </c>
      <c r="F11" s="142">
        <v>9.3007485900000031</v>
      </c>
      <c r="G11" s="142">
        <v>7.5832132500000018</v>
      </c>
      <c r="H11" s="142">
        <v>10.70573242</v>
      </c>
      <c r="I11" s="142">
        <v>7.5677948600000038</v>
      </c>
      <c r="J11" s="142">
        <v>13.623897510000006</v>
      </c>
      <c r="K11" s="142">
        <v>9.7652917699999975</v>
      </c>
      <c r="L11" s="205">
        <v>9.2329961000000011</v>
      </c>
      <c r="M11" s="205">
        <v>6.9456407700000034</v>
      </c>
      <c r="N11" s="114">
        <v>7.9</v>
      </c>
      <c r="O11" s="17">
        <v>4.97</v>
      </c>
      <c r="P11" s="17">
        <v>6.59</v>
      </c>
      <c r="Q11" s="17">
        <v>6.89</v>
      </c>
      <c r="R11" s="17">
        <v>7.62</v>
      </c>
      <c r="S11" s="17">
        <v>8.66</v>
      </c>
      <c r="T11" s="17">
        <v>5.36</v>
      </c>
      <c r="U11" s="17">
        <v>6.5093630900000017</v>
      </c>
      <c r="V11" s="17">
        <v>8.3035328499999999</v>
      </c>
      <c r="W11" s="17">
        <v>7.8616102900000007</v>
      </c>
      <c r="X11" s="109">
        <f t="shared" si="2"/>
        <v>-19.494363556533013</v>
      </c>
    </row>
    <row r="12" spans="1:25" x14ac:dyDescent="0.25">
      <c r="A12" s="139" t="s">
        <v>16</v>
      </c>
      <c r="B12" s="141">
        <v>75.038508949999979</v>
      </c>
      <c r="C12" s="142">
        <v>111.86507927999996</v>
      </c>
      <c r="D12" s="142">
        <v>168.45528530000021</v>
      </c>
      <c r="E12" s="142">
        <v>151.98540976000018</v>
      </c>
      <c r="F12" s="142">
        <v>87.493957229999964</v>
      </c>
      <c r="G12" s="142">
        <v>131.38140204000015</v>
      </c>
      <c r="H12" s="142">
        <v>140.47455851999985</v>
      </c>
      <c r="I12" s="142">
        <v>126.22744225000005</v>
      </c>
      <c r="J12" s="142">
        <v>124.95003357000004</v>
      </c>
      <c r="K12" s="142">
        <v>96.311189119999909</v>
      </c>
      <c r="L12" s="205">
        <v>91.675782640000008</v>
      </c>
      <c r="M12" s="205">
        <v>101.61344546999993</v>
      </c>
      <c r="N12" s="114">
        <v>75.28</v>
      </c>
      <c r="O12" s="17">
        <v>71.89</v>
      </c>
      <c r="P12" s="17">
        <v>62.96</v>
      </c>
      <c r="Q12" s="17">
        <v>50.51</v>
      </c>
      <c r="R12" s="17">
        <v>49.47</v>
      </c>
      <c r="S12" s="17">
        <v>57.05</v>
      </c>
      <c r="T12" s="17">
        <v>104.4</v>
      </c>
      <c r="U12" s="17">
        <v>136.11597955999997</v>
      </c>
      <c r="V12" s="17">
        <v>121.77564878999995</v>
      </c>
      <c r="W12" s="17">
        <v>145.09969031000031</v>
      </c>
      <c r="X12" s="109">
        <f t="shared" si="2"/>
        <v>50.65714756071786</v>
      </c>
    </row>
    <row r="13" spans="1:25" x14ac:dyDescent="0.25">
      <c r="A13" s="139" t="s">
        <v>19</v>
      </c>
      <c r="B13" s="141">
        <v>0.91442691999999992</v>
      </c>
      <c r="C13" s="142">
        <v>1.4172097799999999</v>
      </c>
      <c r="D13" s="142">
        <v>1.52041498</v>
      </c>
      <c r="E13" s="142">
        <v>0.93255143000000007</v>
      </c>
      <c r="F13" s="142">
        <v>1.7552215199999996</v>
      </c>
      <c r="G13" s="142">
        <v>1.3376793600000001</v>
      </c>
      <c r="H13" s="142">
        <v>1.31354649</v>
      </c>
      <c r="I13" s="142">
        <v>1.3114518900000001</v>
      </c>
      <c r="J13" s="142">
        <v>1.1630981300000003</v>
      </c>
      <c r="K13" s="142">
        <v>1.3525336600000002</v>
      </c>
      <c r="L13" s="205">
        <v>1.1111795600000001</v>
      </c>
      <c r="M13" s="205">
        <v>0.98022338999999992</v>
      </c>
      <c r="N13" s="114">
        <v>5.6</v>
      </c>
      <c r="O13" s="17">
        <v>2.7</v>
      </c>
      <c r="P13" s="17">
        <v>3.09</v>
      </c>
      <c r="Q13" s="17">
        <v>2.0099999999999998</v>
      </c>
      <c r="R13" s="17">
        <v>4.2</v>
      </c>
      <c r="S13" s="17">
        <v>4.7</v>
      </c>
      <c r="T13" s="17">
        <v>7.06</v>
      </c>
      <c r="U13" s="17">
        <v>4.6986956500000003</v>
      </c>
      <c r="V13" s="17">
        <v>4.5900686099999994</v>
      </c>
      <c r="W13" s="17">
        <v>5.9507837099999978</v>
      </c>
      <c r="X13" s="109">
        <f t="shared" si="2"/>
        <v>339.97305841541845</v>
      </c>
    </row>
    <row r="14" spans="1:25" x14ac:dyDescent="0.25">
      <c r="A14" s="79" t="s">
        <v>109</v>
      </c>
      <c r="B14" s="113">
        <f t="shared" ref="B14:M14" si="3">SUM(B15:B18)</f>
        <v>159.67045467000005</v>
      </c>
      <c r="C14" s="9">
        <f t="shared" si="3"/>
        <v>253.64642460999997</v>
      </c>
      <c r="D14" s="9">
        <f t="shared" si="3"/>
        <v>254.35033616000001</v>
      </c>
      <c r="E14" s="9">
        <f t="shared" si="3"/>
        <v>163.43771698</v>
      </c>
      <c r="F14" s="9">
        <f t="shared" si="3"/>
        <v>70.995975300000012</v>
      </c>
      <c r="G14" s="9">
        <f t="shared" si="3"/>
        <v>218.5130808699999</v>
      </c>
      <c r="H14" s="9">
        <f t="shared" si="3"/>
        <v>240.82816153000005</v>
      </c>
      <c r="I14" s="9">
        <f t="shared" si="3"/>
        <v>98.701367409999989</v>
      </c>
      <c r="J14" s="9">
        <f t="shared" si="3"/>
        <v>131.06784292999998</v>
      </c>
      <c r="K14" s="9">
        <f t="shared" si="3"/>
        <v>157.35139479999998</v>
      </c>
      <c r="L14" s="384">
        <f t="shared" si="3"/>
        <v>99.15975078000001</v>
      </c>
      <c r="M14" s="384">
        <f t="shared" si="3"/>
        <v>86.582042860000001</v>
      </c>
      <c r="N14" s="113">
        <f>SUM(N15:N18)</f>
        <v>115.16000000000001</v>
      </c>
      <c r="O14" s="9">
        <f>SUM(O15:O18)</f>
        <v>98.46</v>
      </c>
      <c r="P14" s="9">
        <f>SUM(P15:P18)</f>
        <v>82.7</v>
      </c>
      <c r="Q14" s="9">
        <f>SUM(Q15:Q18)</f>
        <v>43.28</v>
      </c>
      <c r="R14" s="9">
        <f>SUM(R15:R18)</f>
        <v>48.669999999999995</v>
      </c>
      <c r="S14" s="9">
        <v>87.259999999999991</v>
      </c>
      <c r="T14" s="9">
        <v>294.52</v>
      </c>
      <c r="U14" s="9">
        <v>312.35152845999994</v>
      </c>
      <c r="V14" s="9">
        <v>210.8901817199999</v>
      </c>
      <c r="W14" s="9">
        <v>88.860997979999993</v>
      </c>
      <c r="X14" s="107">
        <f t="shared" si="2"/>
        <v>-43.527035084152935</v>
      </c>
    </row>
    <row r="15" spans="1:25" x14ac:dyDescent="0.25">
      <c r="A15" s="139" t="s">
        <v>121</v>
      </c>
      <c r="B15" s="141">
        <v>139.51384185000003</v>
      </c>
      <c r="C15" s="142">
        <v>195.83294629999997</v>
      </c>
      <c r="D15" s="142">
        <v>204.85321944000003</v>
      </c>
      <c r="E15" s="142">
        <v>139.44965137</v>
      </c>
      <c r="F15" s="142">
        <v>41.324001740000007</v>
      </c>
      <c r="G15" s="142">
        <v>185.0755040599999</v>
      </c>
      <c r="H15" s="142">
        <v>184.60767565000003</v>
      </c>
      <c r="I15" s="142">
        <v>54.732161999999995</v>
      </c>
      <c r="J15" s="142">
        <v>98.592937879999994</v>
      </c>
      <c r="K15" s="142">
        <v>114.41405406999999</v>
      </c>
      <c r="L15" s="205">
        <v>79.409542470000005</v>
      </c>
      <c r="M15" s="205">
        <v>69.182676769999986</v>
      </c>
      <c r="N15" s="114">
        <v>106.51</v>
      </c>
      <c r="O15" s="17">
        <v>66.63</v>
      </c>
      <c r="P15" s="17">
        <v>52.7</v>
      </c>
      <c r="Q15" s="17">
        <v>25.44</v>
      </c>
      <c r="R15" s="17">
        <v>16.63</v>
      </c>
      <c r="S15" s="17">
        <v>75.069999999999993</v>
      </c>
      <c r="T15" s="17">
        <v>248.25</v>
      </c>
      <c r="U15" s="17">
        <v>258.8080137899999</v>
      </c>
      <c r="V15" s="17">
        <v>176.69406403999989</v>
      </c>
      <c r="W15" s="17">
        <v>30.400458489999998</v>
      </c>
      <c r="X15" s="109">
        <f t="shared" si="2"/>
        <v>-73.429436849252269</v>
      </c>
    </row>
    <row r="16" spans="1:25" x14ac:dyDescent="0.25">
      <c r="A16" s="139" t="s">
        <v>122</v>
      </c>
      <c r="B16" s="141">
        <v>0.30573500000000003</v>
      </c>
      <c r="C16" s="142">
        <v>0.45679083999999998</v>
      </c>
      <c r="D16" s="142">
        <v>0.66490236999999996</v>
      </c>
      <c r="E16" s="142">
        <v>0.79724764999999986</v>
      </c>
      <c r="F16" s="142">
        <v>1.0178670799999998</v>
      </c>
      <c r="G16" s="142">
        <v>0.93418822000000012</v>
      </c>
      <c r="H16" s="142">
        <v>0.82848187000000006</v>
      </c>
      <c r="I16" s="142">
        <v>0.90087613</v>
      </c>
      <c r="J16" s="142">
        <v>0.98436399999999991</v>
      </c>
      <c r="K16" s="142">
        <v>0.35249699999999995</v>
      </c>
      <c r="L16" s="205">
        <v>0.49113375000000004</v>
      </c>
      <c r="M16" s="205">
        <v>0.21983999999999998</v>
      </c>
      <c r="N16" s="114">
        <v>0.54</v>
      </c>
      <c r="O16" s="17">
        <v>0.84</v>
      </c>
      <c r="P16" s="17">
        <v>0.25</v>
      </c>
      <c r="Q16" s="17">
        <v>0.3</v>
      </c>
      <c r="R16" s="17">
        <v>0.68</v>
      </c>
      <c r="S16" s="17">
        <v>0.32</v>
      </c>
      <c r="T16" s="17">
        <v>0.53</v>
      </c>
      <c r="U16" s="17">
        <v>0.3114111</v>
      </c>
      <c r="V16" s="17"/>
      <c r="W16" s="17">
        <v>0.28411750000000002</v>
      </c>
      <c r="X16" s="109">
        <f t="shared" si="2"/>
        <v>-19.398604810821062</v>
      </c>
    </row>
    <row r="17" spans="1:170" x14ac:dyDescent="0.25">
      <c r="A17" s="139" t="s">
        <v>111</v>
      </c>
      <c r="B17" s="141">
        <v>4.7320357400000006</v>
      </c>
      <c r="C17" s="142">
        <v>45.868281169999996</v>
      </c>
      <c r="D17" s="142">
        <v>41.577736610000002</v>
      </c>
      <c r="E17" s="142">
        <v>14.518950000000002</v>
      </c>
      <c r="F17" s="142">
        <v>12.544503030000001</v>
      </c>
      <c r="G17" s="142">
        <v>24.74595806</v>
      </c>
      <c r="H17" s="142">
        <v>40.425466450000002</v>
      </c>
      <c r="I17" s="142">
        <v>37.04126041</v>
      </c>
      <c r="J17" s="142">
        <v>23.711865919999997</v>
      </c>
      <c r="K17" s="142">
        <v>25.014714529999999</v>
      </c>
      <c r="L17" s="205">
        <v>5.2342683299999999</v>
      </c>
      <c r="M17" s="205">
        <v>7.1744580600000001</v>
      </c>
      <c r="N17" s="141">
        <v>2.86</v>
      </c>
      <c r="O17" s="17">
        <v>16.39</v>
      </c>
      <c r="P17" s="17">
        <v>20.079999999999998</v>
      </c>
      <c r="Q17" s="17">
        <v>9.33</v>
      </c>
      <c r="R17" s="17">
        <v>17.850000000000001</v>
      </c>
      <c r="S17" s="17">
        <v>4.0599999999999996</v>
      </c>
      <c r="T17" s="17">
        <v>29.52</v>
      </c>
      <c r="U17" s="17">
        <v>47.799455649999999</v>
      </c>
      <c r="V17" s="17">
        <v>23.213306450000001</v>
      </c>
      <c r="W17" s="17">
        <v>43.564530079999997</v>
      </c>
      <c r="X17" s="109">
        <f t="shared" si="2"/>
        <v>74.155615598784124</v>
      </c>
    </row>
    <row r="18" spans="1:170" x14ac:dyDescent="0.25">
      <c r="A18" s="139" t="s">
        <v>138</v>
      </c>
      <c r="B18" s="141">
        <v>15.11884208</v>
      </c>
      <c r="C18" s="142">
        <v>11.488406299999999</v>
      </c>
      <c r="D18" s="142">
        <v>7.2544777400000022</v>
      </c>
      <c r="E18" s="142">
        <v>8.6718679600000002</v>
      </c>
      <c r="F18" s="142">
        <v>16.109603449999998</v>
      </c>
      <c r="G18" s="142">
        <v>7.7574305299999997</v>
      </c>
      <c r="H18" s="142">
        <v>14.966537559999999</v>
      </c>
      <c r="I18" s="142">
        <v>6.0270688699999999</v>
      </c>
      <c r="J18" s="142">
        <v>7.778675129999999</v>
      </c>
      <c r="K18" s="142">
        <v>17.570129200000004</v>
      </c>
      <c r="L18" s="205">
        <v>14.024806229999999</v>
      </c>
      <c r="M18" s="205">
        <v>10.00506803</v>
      </c>
      <c r="N18" s="141">
        <v>5.25</v>
      </c>
      <c r="O18" s="17">
        <v>14.6</v>
      </c>
      <c r="P18" s="17">
        <v>9.67</v>
      </c>
      <c r="Q18" s="17">
        <v>8.2100000000000009</v>
      </c>
      <c r="R18" s="17">
        <v>13.51</v>
      </c>
      <c r="S18" s="17">
        <v>7.81</v>
      </c>
      <c r="T18" s="17">
        <v>16.22</v>
      </c>
      <c r="U18" s="17">
        <v>5.43264792</v>
      </c>
      <c r="V18" s="17">
        <v>10.982811230000003</v>
      </c>
      <c r="W18" s="17">
        <v>14.611891910000001</v>
      </c>
      <c r="X18" s="109">
        <f t="shared" si="2"/>
        <v>-16.836741815193957</v>
      </c>
      <c r="FN18">
        <v>0</v>
      </c>
    </row>
    <row r="19" spans="1:170" x14ac:dyDescent="0.25">
      <c r="A19" s="140" t="s">
        <v>72</v>
      </c>
      <c r="B19" s="146">
        <v>5.74</v>
      </c>
      <c r="C19" s="147">
        <v>6.35</v>
      </c>
      <c r="D19" s="147">
        <v>8.4700000000000006</v>
      </c>
      <c r="E19" s="147">
        <v>6.99</v>
      </c>
      <c r="F19" s="147">
        <v>7.02</v>
      </c>
      <c r="G19" s="147">
        <v>7.49</v>
      </c>
      <c r="H19" s="147">
        <v>6.28</v>
      </c>
      <c r="I19" s="147">
        <v>6.09</v>
      </c>
      <c r="J19" s="147">
        <v>6.36</v>
      </c>
      <c r="K19" s="147">
        <v>4.4800000000000004</v>
      </c>
      <c r="L19" s="147">
        <v>4.54</v>
      </c>
      <c r="M19" s="147">
        <v>9.08</v>
      </c>
      <c r="N19" s="146">
        <v>2.17</v>
      </c>
      <c r="O19" s="147">
        <v>2.63</v>
      </c>
      <c r="P19" s="147">
        <v>2.31</v>
      </c>
      <c r="Q19" s="147">
        <v>1.73</v>
      </c>
      <c r="R19" s="147">
        <v>2.44</v>
      </c>
      <c r="S19" s="147">
        <v>2.42</v>
      </c>
      <c r="T19" s="147">
        <v>4.0199999999999996</v>
      </c>
      <c r="U19" s="147">
        <v>2.85</v>
      </c>
      <c r="V19" s="147">
        <v>2.3199999999999998</v>
      </c>
      <c r="W19" s="147">
        <v>2.64</v>
      </c>
      <c r="X19" s="531">
        <f t="shared" si="2"/>
        <v>-41.071428571428569</v>
      </c>
    </row>
    <row r="20" spans="1:170" x14ac:dyDescent="0.25">
      <c r="A20" s="266" t="s">
        <v>23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</row>
    <row r="21" spans="1:170" ht="18.75" x14ac:dyDescent="0.3">
      <c r="A21" s="2" t="s">
        <v>139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1"/>
    </row>
    <row r="22" spans="1:170" ht="18.75" x14ac:dyDescent="0.3">
      <c r="A22" s="420" t="s">
        <v>206</v>
      </c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291"/>
    </row>
    <row r="23" spans="1:170" x14ac:dyDescent="0.25"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</row>
    <row r="27" spans="1:170" x14ac:dyDescent="0.25"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</row>
  </sheetData>
  <mergeCells count="3">
    <mergeCell ref="B7:M7"/>
    <mergeCell ref="N7:X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zoomScale="85" zoomScaleNormal="85" workbookViewId="0">
      <pane ySplit="7" topLeftCell="A21" activePane="bottomLeft" state="frozen"/>
      <selection pane="bottomLeft" activeCell="D33" sqref="D33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191" customWidth="1"/>
    <col min="8" max="8" width="11.85546875" bestFit="1" customWidth="1"/>
  </cols>
  <sheetData>
    <row r="1" spans="1:5" x14ac:dyDescent="0.25">
      <c r="A1" s="152" t="s">
        <v>198</v>
      </c>
    </row>
    <row r="3" spans="1:5" x14ac:dyDescent="0.25">
      <c r="A3" s="516" t="s">
        <v>141</v>
      </c>
      <c r="B3" s="516"/>
      <c r="C3" s="516"/>
      <c r="D3" s="516"/>
    </row>
    <row r="4" spans="1:5" ht="15" customHeight="1" x14ac:dyDescent="0.25">
      <c r="A4" s="43" t="s">
        <v>259</v>
      </c>
      <c r="B4" s="43"/>
      <c r="C4" s="195"/>
      <c r="D4" s="195"/>
    </row>
    <row r="5" spans="1:5" ht="15" customHeight="1" x14ac:dyDescent="0.25">
      <c r="A5" s="197"/>
      <c r="B5" s="43"/>
      <c r="C5" s="195"/>
      <c r="D5" s="195"/>
    </row>
    <row r="6" spans="1:5" x14ac:dyDescent="0.25">
      <c r="A6" s="517" t="s">
        <v>142</v>
      </c>
      <c r="B6" s="345" t="s">
        <v>121</v>
      </c>
      <c r="C6" s="346" t="s">
        <v>143</v>
      </c>
      <c r="D6" s="347" t="s">
        <v>144</v>
      </c>
      <c r="E6" s="196"/>
    </row>
    <row r="7" spans="1:5" x14ac:dyDescent="0.25">
      <c r="A7" s="518"/>
      <c r="B7" s="348" t="s">
        <v>145</v>
      </c>
      <c r="C7" s="349" t="s">
        <v>146</v>
      </c>
      <c r="D7" s="350" t="s">
        <v>147</v>
      </c>
      <c r="E7" s="196"/>
    </row>
    <row r="8" spans="1:5" s="258" customFormat="1" x14ac:dyDescent="0.25">
      <c r="A8" s="216">
        <v>2019</v>
      </c>
      <c r="B8" s="215"/>
      <c r="C8" s="215"/>
      <c r="D8" s="220"/>
      <c r="E8" s="20"/>
    </row>
    <row r="9" spans="1:5" s="258" customFormat="1" x14ac:dyDescent="0.25">
      <c r="A9" s="219" t="s">
        <v>96</v>
      </c>
      <c r="B9" s="214">
        <v>1475</v>
      </c>
      <c r="C9" s="214">
        <v>345.86</v>
      </c>
      <c r="D9" s="218">
        <v>315.31</v>
      </c>
      <c r="E9" s="20"/>
    </row>
    <row r="10" spans="1:5" s="258" customFormat="1" x14ac:dyDescent="0.25">
      <c r="A10" s="219" t="s">
        <v>148</v>
      </c>
      <c r="B10" s="214">
        <v>1466.25</v>
      </c>
      <c r="C10" s="214">
        <v>336.12</v>
      </c>
      <c r="D10" s="218">
        <v>315.7</v>
      </c>
      <c r="E10" s="20"/>
    </row>
    <row r="11" spans="1:5" s="258" customFormat="1" x14ac:dyDescent="0.25">
      <c r="A11" s="219" t="s">
        <v>149</v>
      </c>
      <c r="B11" s="214">
        <v>1430.3</v>
      </c>
      <c r="C11" s="214">
        <v>339.1</v>
      </c>
      <c r="D11" s="218">
        <v>309.75</v>
      </c>
      <c r="E11" s="20"/>
    </row>
    <row r="12" spans="1:5" s="258" customFormat="1" x14ac:dyDescent="0.25">
      <c r="A12" s="219" t="s">
        <v>150</v>
      </c>
      <c r="B12" s="214">
        <v>1502.22</v>
      </c>
      <c r="C12" s="214">
        <v>339.57</v>
      </c>
      <c r="D12" s="218">
        <v>305.70999999999998</v>
      </c>
      <c r="E12" s="20"/>
    </row>
    <row r="13" spans="1:5" s="258" customFormat="1" x14ac:dyDescent="0.25">
      <c r="A13" s="219" t="s">
        <v>151</v>
      </c>
      <c r="B13" s="214">
        <v>1525</v>
      </c>
      <c r="C13" s="214">
        <v>299.5</v>
      </c>
      <c r="D13" s="218">
        <v>296.52</v>
      </c>
      <c r="E13" s="20"/>
    </row>
    <row r="14" spans="1:5" s="258" customFormat="1" x14ac:dyDescent="0.25">
      <c r="A14" s="219" t="s">
        <v>152</v>
      </c>
      <c r="B14" s="214">
        <v>1525</v>
      </c>
      <c r="C14" s="214">
        <v>325.32</v>
      </c>
      <c r="D14" s="218">
        <v>303.99</v>
      </c>
      <c r="E14" s="20"/>
    </row>
    <row r="15" spans="1:5" s="258" customFormat="1" x14ac:dyDescent="0.25">
      <c r="A15" s="219" t="s">
        <v>153</v>
      </c>
      <c r="B15" s="214">
        <v>1506.82</v>
      </c>
      <c r="C15" s="214">
        <v>310.77999999999997</v>
      </c>
      <c r="D15" s="218">
        <v>317.76</v>
      </c>
      <c r="E15" s="20"/>
    </row>
    <row r="16" spans="1:5" s="258" customFormat="1" x14ac:dyDescent="0.25">
      <c r="A16" s="219" t="s">
        <v>154</v>
      </c>
      <c r="B16" s="214">
        <v>1476.84</v>
      </c>
      <c r="C16" s="214">
        <v>296.83999999999997</v>
      </c>
      <c r="D16" s="218">
        <v>303.69</v>
      </c>
      <c r="E16" s="20"/>
    </row>
    <row r="17" spans="1:5" s="258" customFormat="1" x14ac:dyDescent="0.25">
      <c r="A17" s="219" t="s">
        <v>214</v>
      </c>
      <c r="B17" s="214">
        <v>1430</v>
      </c>
      <c r="C17" s="214" t="s">
        <v>268</v>
      </c>
      <c r="D17" s="218" t="s">
        <v>268</v>
      </c>
      <c r="E17" s="20"/>
    </row>
    <row r="18" spans="1:5" s="258" customFormat="1" x14ac:dyDescent="0.25">
      <c r="A18" s="219" t="s">
        <v>155</v>
      </c>
      <c r="B18" s="214">
        <v>1430</v>
      </c>
      <c r="C18" s="214" t="s">
        <v>268</v>
      </c>
      <c r="D18" s="218" t="s">
        <v>268</v>
      </c>
      <c r="E18" s="20"/>
    </row>
    <row r="19" spans="1:5" s="258" customFormat="1" x14ac:dyDescent="0.25">
      <c r="A19" s="219" t="s">
        <v>156</v>
      </c>
      <c r="B19" s="214">
        <v>1430</v>
      </c>
      <c r="C19" s="214" t="s">
        <v>268</v>
      </c>
      <c r="D19" s="218" t="s">
        <v>268</v>
      </c>
      <c r="E19" s="20"/>
    </row>
    <row r="20" spans="1:5" s="258" customFormat="1" x14ac:dyDescent="0.25">
      <c r="A20" s="217" t="s">
        <v>157</v>
      </c>
      <c r="B20" s="214">
        <v>1409.41</v>
      </c>
      <c r="C20" s="214" t="s">
        <v>268</v>
      </c>
      <c r="D20" s="218" t="s">
        <v>268</v>
      </c>
      <c r="E20" s="20"/>
    </row>
    <row r="21" spans="1:5" s="258" customFormat="1" x14ac:dyDescent="0.25">
      <c r="A21" s="216">
        <v>2020</v>
      </c>
      <c r="B21" s="215"/>
      <c r="C21" s="215"/>
      <c r="D21" s="220"/>
      <c r="E21" s="20"/>
    </row>
    <row r="22" spans="1:5" s="258" customFormat="1" x14ac:dyDescent="0.25">
      <c r="A22" s="402" t="s">
        <v>96</v>
      </c>
      <c r="B22" s="214">
        <v>1445</v>
      </c>
      <c r="C22" s="214">
        <v>328.22038181454701</v>
      </c>
      <c r="D22" s="218">
        <v>330.05437219026101</v>
      </c>
      <c r="E22" s="20"/>
    </row>
    <row r="23" spans="1:5" s="258" customFormat="1" x14ac:dyDescent="0.25">
      <c r="A23" s="402" t="s">
        <v>148</v>
      </c>
      <c r="B23" s="214">
        <v>1150</v>
      </c>
      <c r="C23" s="214">
        <v>323.71576267916498</v>
      </c>
      <c r="D23" s="218">
        <v>317.07984855161999</v>
      </c>
      <c r="E23" s="20"/>
    </row>
    <row r="24" spans="1:5" s="258" customFormat="1" x14ac:dyDescent="0.25">
      <c r="A24" s="402" t="s">
        <v>149</v>
      </c>
      <c r="B24" s="214">
        <v>1550</v>
      </c>
      <c r="C24" s="214">
        <v>343.90108698457402</v>
      </c>
      <c r="D24" s="218">
        <v>311.23592843572698</v>
      </c>
      <c r="E24" s="20"/>
    </row>
    <row r="25" spans="1:5" s="258" customFormat="1" x14ac:dyDescent="0.25">
      <c r="A25" s="402" t="s">
        <v>150</v>
      </c>
      <c r="B25" s="214">
        <v>1550</v>
      </c>
      <c r="C25" s="214">
        <v>328.22321383965402</v>
      </c>
      <c r="D25" s="218">
        <v>302.61785818765497</v>
      </c>
      <c r="E25" s="20"/>
    </row>
    <row r="26" spans="1:5" s="258" customFormat="1" x14ac:dyDescent="0.25">
      <c r="A26" s="402" t="s">
        <v>151</v>
      </c>
      <c r="B26" s="214">
        <v>1550</v>
      </c>
      <c r="C26" s="214">
        <v>318.85142033710002</v>
      </c>
      <c r="D26" s="218">
        <v>300.35358668560002</v>
      </c>
      <c r="E26" s="20"/>
    </row>
    <row r="27" spans="1:5" s="407" customFormat="1" x14ac:dyDescent="0.25">
      <c r="A27" s="411" t="s">
        <v>152</v>
      </c>
      <c r="B27" s="214">
        <v>1562.5</v>
      </c>
      <c r="C27" s="214">
        <v>317.16502718869901</v>
      </c>
      <c r="D27" s="218">
        <v>308.51355353178201</v>
      </c>
      <c r="E27" s="20"/>
    </row>
    <row r="28" spans="1:5" s="258" customFormat="1" x14ac:dyDescent="0.25">
      <c r="A28" s="411" t="s">
        <v>153</v>
      </c>
      <c r="B28" s="214">
        <v>1575</v>
      </c>
      <c r="C28" s="214">
        <v>319.21977032795598</v>
      </c>
      <c r="D28" s="218">
        <v>316.123713305948</v>
      </c>
      <c r="E28" s="20"/>
    </row>
    <row r="29" spans="1:5" s="412" customFormat="1" x14ac:dyDescent="0.25">
      <c r="A29" s="411" t="s">
        <v>154</v>
      </c>
      <c r="B29" s="214">
        <v>1467.62</v>
      </c>
      <c r="C29" s="214">
        <v>318.19003355054502</v>
      </c>
      <c r="D29" s="218">
        <v>320.62824115209997</v>
      </c>
      <c r="E29" s="20"/>
    </row>
    <row r="30" spans="1:5" s="258" customFormat="1" x14ac:dyDescent="0.25">
      <c r="A30" s="411" t="s">
        <v>214</v>
      </c>
      <c r="B30" s="214">
        <v>1450</v>
      </c>
      <c r="C30" s="214">
        <v>347.54372481658299</v>
      </c>
      <c r="D30" s="218">
        <v>355.07785556981798</v>
      </c>
      <c r="E30" s="20"/>
    </row>
    <row r="31" spans="1:5" s="412" customFormat="1" x14ac:dyDescent="0.25">
      <c r="A31" s="410" t="s">
        <v>155</v>
      </c>
      <c r="B31" s="409">
        <v>1453</v>
      </c>
      <c r="C31" s="409">
        <v>396.41619993820302</v>
      </c>
      <c r="D31" s="408">
        <v>371.11147463600003</v>
      </c>
      <c r="E31" s="20"/>
    </row>
    <row r="32" spans="1:5" x14ac:dyDescent="0.25">
      <c r="A32" s="253" t="s">
        <v>158</v>
      </c>
      <c r="B32" s="252"/>
      <c r="C32" s="252"/>
      <c r="D32" s="252"/>
    </row>
    <row r="33" spans="1:13" x14ac:dyDescent="0.25">
      <c r="A33" s="1" t="s">
        <v>159</v>
      </c>
      <c r="B33" s="8"/>
      <c r="C33" s="199"/>
      <c r="D33" s="199"/>
    </row>
    <row r="34" spans="1:13" x14ac:dyDescent="0.25">
      <c r="A34" s="519" t="s">
        <v>206</v>
      </c>
      <c r="B34" s="519"/>
      <c r="C34" s="519"/>
      <c r="D34" s="519"/>
      <c r="E34" s="519"/>
      <c r="F34" s="519"/>
      <c r="G34" s="519"/>
      <c r="H34" s="519"/>
      <c r="I34" s="519"/>
      <c r="J34" s="519"/>
      <c r="K34" s="519"/>
      <c r="L34" s="519"/>
      <c r="M34" s="519"/>
    </row>
    <row r="37" spans="1:13" x14ac:dyDescent="0.25">
      <c r="B37" s="189"/>
    </row>
    <row r="40" spans="1:13" x14ac:dyDescent="0.25">
      <c r="C40"/>
    </row>
  </sheetData>
  <mergeCells count="3">
    <mergeCell ref="A3:D3"/>
    <mergeCell ref="A6:A7"/>
    <mergeCell ref="A34:M34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X9" sqref="X9"/>
    </sheetView>
  </sheetViews>
  <sheetFormatPr baseColWidth="10" defaultRowHeight="15" x14ac:dyDescent="0.25"/>
  <cols>
    <col min="1" max="1" width="26" customWidth="1"/>
    <col min="2" max="19" width="10.28515625" style="258" customWidth="1"/>
    <col min="20" max="23" width="10.28515625" style="412" customWidth="1"/>
    <col min="24" max="24" width="12.5703125" customWidth="1"/>
  </cols>
  <sheetData>
    <row r="1" spans="1:25" x14ac:dyDescent="0.25">
      <c r="A1" s="152" t="s">
        <v>198</v>
      </c>
    </row>
    <row r="2" spans="1:25" x14ac:dyDescent="0.25">
      <c r="A2" s="152"/>
    </row>
    <row r="3" spans="1:25" x14ac:dyDescent="0.25">
      <c r="A3" s="47" t="s">
        <v>160</v>
      </c>
    </row>
    <row r="4" spans="1:25" x14ac:dyDescent="0.25">
      <c r="A4" s="48" t="s">
        <v>260</v>
      </c>
    </row>
    <row r="5" spans="1:25" x14ac:dyDescent="0.25">
      <c r="A5" s="43" t="s">
        <v>213</v>
      </c>
      <c r="B5" s="48"/>
      <c r="C5" s="48"/>
      <c r="D5" s="48"/>
      <c r="E5" s="48"/>
      <c r="F5" s="48"/>
      <c r="G5" s="48"/>
      <c r="H5" s="48"/>
      <c r="I5" s="48"/>
      <c r="J5" s="48"/>
      <c r="K5" s="48"/>
      <c r="N5" s="188"/>
      <c r="O5" s="188"/>
      <c r="P5" s="188"/>
      <c r="Q5" s="188"/>
      <c r="R5" s="188"/>
      <c r="S5" s="188"/>
      <c r="T5" s="188"/>
      <c r="U5" s="188"/>
      <c r="V5" s="188"/>
      <c r="W5" s="188"/>
    </row>
    <row r="6" spans="1:25" x14ac:dyDescent="0.25">
      <c r="A6" s="520" t="s">
        <v>161</v>
      </c>
      <c r="B6" s="480">
        <v>2019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5" ht="25.5" x14ac:dyDescent="0.25">
      <c r="A7" s="521"/>
      <c r="B7" s="362" t="s">
        <v>1</v>
      </c>
      <c r="C7" s="362" t="s">
        <v>2</v>
      </c>
      <c r="D7" s="363" t="s">
        <v>3</v>
      </c>
      <c r="E7" s="340" t="s">
        <v>4</v>
      </c>
      <c r="F7" s="340" t="s">
        <v>5</v>
      </c>
      <c r="G7" s="340" t="s">
        <v>6</v>
      </c>
      <c r="H7" s="340" t="s">
        <v>7</v>
      </c>
      <c r="I7" s="340" t="s">
        <v>8</v>
      </c>
      <c r="J7" s="340" t="s">
        <v>9</v>
      </c>
      <c r="K7" s="340" t="s">
        <v>10</v>
      </c>
      <c r="L7" s="340" t="s">
        <v>11</v>
      </c>
      <c r="M7" s="340" t="s">
        <v>12</v>
      </c>
      <c r="N7" s="340" t="s">
        <v>1</v>
      </c>
      <c r="O7" s="340" t="s">
        <v>2</v>
      </c>
      <c r="P7" s="340" t="s">
        <v>3</v>
      </c>
      <c r="Q7" s="340" t="s">
        <v>4</v>
      </c>
      <c r="R7" s="340" t="s">
        <v>5</v>
      </c>
      <c r="S7" s="340" t="s">
        <v>6</v>
      </c>
      <c r="T7" s="340" t="s">
        <v>7</v>
      </c>
      <c r="U7" s="340" t="s">
        <v>8</v>
      </c>
      <c r="V7" s="340" t="s">
        <v>9</v>
      </c>
      <c r="W7" s="340" t="s">
        <v>10</v>
      </c>
      <c r="X7" s="417" t="s">
        <v>271</v>
      </c>
      <c r="Y7" s="258"/>
    </row>
    <row r="8" spans="1:25" x14ac:dyDescent="0.25">
      <c r="A8" s="155" t="s">
        <v>13</v>
      </c>
      <c r="B8" s="156">
        <f>+SUM(B9:B14,B19:B23)</f>
        <v>3822.3999500099999</v>
      </c>
      <c r="C8" s="156">
        <f>+SUM(C9:C14,C19:C23)</f>
        <v>3440.0940049900005</v>
      </c>
      <c r="D8" s="156">
        <f>+D9+D10+D11+D12+D13+D14+D19+D20+D21+D22+D23</f>
        <v>3659.2855041999997</v>
      </c>
      <c r="E8" s="156">
        <f>+E9+E10+E11+E12+E13+E14+E19+E20+E21+E22+E23</f>
        <v>3687.6823088400006</v>
      </c>
      <c r="F8" s="156">
        <f>+F9+F10+F11+F12+F13+F14+F19+F20+F21+F22+F23</f>
        <v>3577.5048616399999</v>
      </c>
      <c r="G8" s="156">
        <f>+G9+G10+G11+G12+G13+G14+G19+G20+G21+G22+G23</f>
        <v>3961.9140194399993</v>
      </c>
      <c r="H8" s="156">
        <f t="shared" ref="H8:M8" si="0">+H9+H10+H11+H12+H13+H14+H19+H20+H21+H22+H23</f>
        <v>4028.0106154299997</v>
      </c>
      <c r="I8" s="156">
        <f t="shared" si="0"/>
        <v>3709.3083234000001</v>
      </c>
      <c r="J8" s="156">
        <f t="shared" si="0"/>
        <v>3774.2523756699989</v>
      </c>
      <c r="K8" s="156">
        <f t="shared" si="0"/>
        <v>4019.9321277600002</v>
      </c>
      <c r="L8" s="156">
        <f t="shared" si="0"/>
        <v>3829.9133689199998</v>
      </c>
      <c r="M8" s="156">
        <f t="shared" si="0"/>
        <v>4468.1644269999997</v>
      </c>
      <c r="N8" s="158">
        <v>3708.8726357899995</v>
      </c>
      <c r="O8" s="156">
        <v>3406.2154721200004</v>
      </c>
      <c r="P8" s="156">
        <v>2747.21472782</v>
      </c>
      <c r="Q8" s="156">
        <v>1860.1147579000003</v>
      </c>
      <c r="R8" s="156">
        <v>1996.1713359099999</v>
      </c>
      <c r="S8" s="156">
        <v>2807.6572289600003</v>
      </c>
      <c r="T8" s="156">
        <v>3573.1916308699997</v>
      </c>
      <c r="U8" s="156">
        <v>3279.7694155999989</v>
      </c>
      <c r="V8" s="156">
        <v>3857.0154162800004</v>
      </c>
      <c r="W8" s="156">
        <v>4064.5130003800009</v>
      </c>
      <c r="X8" s="157">
        <f>+IFERROR((W8/K8-1)*100,"_")</f>
        <v>1.1089956547311708</v>
      </c>
      <c r="Y8" s="258"/>
    </row>
    <row r="9" spans="1:25" x14ac:dyDescent="0.25">
      <c r="A9" s="241" t="s">
        <v>162</v>
      </c>
      <c r="B9" s="162">
        <v>52.438284250000002</v>
      </c>
      <c r="C9" s="163">
        <v>23.090370059999998</v>
      </c>
      <c r="D9" s="163">
        <v>17.145410930000001</v>
      </c>
      <c r="E9" s="163">
        <v>24.541643589999996</v>
      </c>
      <c r="F9" s="163">
        <v>22.18751293</v>
      </c>
      <c r="G9" s="163">
        <v>34.484654290000002</v>
      </c>
      <c r="H9" s="163">
        <v>88.332102719999995</v>
      </c>
      <c r="I9" s="163">
        <v>90.092728280000003</v>
      </c>
      <c r="J9" s="163">
        <v>120.33871734</v>
      </c>
      <c r="K9" s="163">
        <v>100.38046754000001</v>
      </c>
      <c r="L9" s="163">
        <v>104.94434285</v>
      </c>
      <c r="M9" s="163">
        <v>96.091467909999992</v>
      </c>
      <c r="N9" s="162">
        <v>35.887146669999993</v>
      </c>
      <c r="O9" s="163">
        <v>20.097541429999996</v>
      </c>
      <c r="P9" s="163">
        <v>9.5482559499999997</v>
      </c>
      <c r="Q9" s="163">
        <v>10.597472160000001</v>
      </c>
      <c r="R9" s="163">
        <v>19.959558660000003</v>
      </c>
      <c r="S9" s="163">
        <v>37.574317870000009</v>
      </c>
      <c r="T9" s="163">
        <v>63.395294910000004</v>
      </c>
      <c r="U9" s="163">
        <v>101.40672074000001</v>
      </c>
      <c r="V9" s="163">
        <v>128.56337129000002</v>
      </c>
      <c r="W9" s="163">
        <v>116.49511398999998</v>
      </c>
      <c r="X9" s="164">
        <f t="shared" ref="X8:X23" si="1">+IFERROR((W9/K9-1)*100,"_")</f>
        <v>16.053567835374484</v>
      </c>
      <c r="Y9" s="258"/>
    </row>
    <row r="10" spans="1:25" x14ac:dyDescent="0.25">
      <c r="A10" s="241" t="s">
        <v>163</v>
      </c>
      <c r="B10" s="162">
        <v>675.66901195000025</v>
      </c>
      <c r="C10" s="163">
        <v>387.2514971400002</v>
      </c>
      <c r="D10" s="163">
        <v>376.16518590000004</v>
      </c>
      <c r="E10" s="163">
        <v>380.82159829</v>
      </c>
      <c r="F10" s="163">
        <v>424.51735733999999</v>
      </c>
      <c r="G10" s="163">
        <v>493.09058159999989</v>
      </c>
      <c r="H10" s="163">
        <v>565.90387869999995</v>
      </c>
      <c r="I10" s="163">
        <v>481.50430177999976</v>
      </c>
      <c r="J10" s="163">
        <v>499.2979477099999</v>
      </c>
      <c r="K10" s="163">
        <v>607.52013637999983</v>
      </c>
      <c r="L10" s="163">
        <v>651.78002928999979</v>
      </c>
      <c r="M10" s="163">
        <v>747.6357034599996</v>
      </c>
      <c r="N10" s="162">
        <v>680.87338295999984</v>
      </c>
      <c r="O10" s="163">
        <v>465.2722448800003</v>
      </c>
      <c r="P10" s="163">
        <v>387.08360442999998</v>
      </c>
      <c r="Q10" s="163">
        <v>326.9680013600003</v>
      </c>
      <c r="R10" s="163">
        <v>415.45821493000005</v>
      </c>
      <c r="S10" s="163">
        <v>441.25736540999986</v>
      </c>
      <c r="T10" s="163">
        <v>541.13787528999967</v>
      </c>
      <c r="U10" s="163">
        <v>594.03752918999942</v>
      </c>
      <c r="V10" s="163">
        <v>627.72355131999996</v>
      </c>
      <c r="W10" s="163">
        <v>773.17433806000054</v>
      </c>
      <c r="X10" s="164">
        <f t="shared" si="1"/>
        <v>27.267277537017321</v>
      </c>
      <c r="Y10" s="258"/>
    </row>
    <row r="11" spans="1:25" x14ac:dyDescent="0.25">
      <c r="A11" s="241" t="s">
        <v>164</v>
      </c>
      <c r="B11" s="162">
        <v>46.245563969999999</v>
      </c>
      <c r="C11" s="163">
        <v>49.78583226000007</v>
      </c>
      <c r="D11" s="163">
        <v>46.194221700000043</v>
      </c>
      <c r="E11" s="163">
        <v>44.912651100000019</v>
      </c>
      <c r="F11" s="163">
        <v>58.152753829999988</v>
      </c>
      <c r="G11" s="163">
        <v>49.080671740000007</v>
      </c>
      <c r="H11" s="163">
        <v>39.274519669999975</v>
      </c>
      <c r="I11" s="163">
        <v>43.25253321000006</v>
      </c>
      <c r="J11" s="163">
        <v>50.266219969999995</v>
      </c>
      <c r="K11" s="163">
        <v>51.258411530000011</v>
      </c>
      <c r="L11" s="163">
        <v>40.304940310000006</v>
      </c>
      <c r="M11" s="163">
        <v>47.568906569999974</v>
      </c>
      <c r="N11" s="162">
        <v>44.760988699999999</v>
      </c>
      <c r="O11" s="163">
        <v>48.649523729999949</v>
      </c>
      <c r="P11" s="163">
        <v>31.803656060000019</v>
      </c>
      <c r="Q11" s="163">
        <v>12.753973960000001</v>
      </c>
      <c r="R11" s="163">
        <v>18.498274070000001</v>
      </c>
      <c r="S11" s="163">
        <v>32.314311779999976</v>
      </c>
      <c r="T11" s="163">
        <v>39.794532649999994</v>
      </c>
      <c r="U11" s="163">
        <v>39.935781650000031</v>
      </c>
      <c r="V11" s="163">
        <v>55.847604529999913</v>
      </c>
      <c r="W11" s="163">
        <v>45.918769069999961</v>
      </c>
      <c r="X11" s="164">
        <f t="shared" si="1"/>
        <v>-10.417104823614986</v>
      </c>
      <c r="Y11" s="258"/>
    </row>
    <row r="12" spans="1:25" x14ac:dyDescent="0.25">
      <c r="A12" s="241" t="s">
        <v>216</v>
      </c>
      <c r="B12" s="162">
        <v>42.691834120000003</v>
      </c>
      <c r="C12" s="163">
        <v>47.547348899999996</v>
      </c>
      <c r="D12" s="163">
        <v>47.158691429999998</v>
      </c>
      <c r="E12" s="163">
        <v>54.60896798000001</v>
      </c>
      <c r="F12" s="163">
        <v>59.284659070000025</v>
      </c>
      <c r="G12" s="163">
        <v>56.181040320000001</v>
      </c>
      <c r="H12" s="163">
        <v>59.877232590000006</v>
      </c>
      <c r="I12" s="163">
        <v>46.671026779999998</v>
      </c>
      <c r="J12" s="163">
        <v>54.247644529999988</v>
      </c>
      <c r="K12" s="163">
        <v>48.153079089999999</v>
      </c>
      <c r="L12" s="163">
        <v>41.929223079999993</v>
      </c>
      <c r="M12" s="163">
        <v>45.900966060000002</v>
      </c>
      <c r="N12" s="162">
        <v>42.743894440000005</v>
      </c>
      <c r="O12" s="163">
        <v>40.556085439999997</v>
      </c>
      <c r="P12" s="163">
        <v>27.407284680000004</v>
      </c>
      <c r="Q12" s="163">
        <v>18.861262490000001</v>
      </c>
      <c r="R12" s="163">
        <v>23.584520939999997</v>
      </c>
      <c r="S12" s="163">
        <v>30.618326</v>
      </c>
      <c r="T12" s="163">
        <v>41.381325390000015</v>
      </c>
      <c r="U12" s="163">
        <v>38.103957309999984</v>
      </c>
      <c r="V12" s="163">
        <v>46.314102090000006</v>
      </c>
      <c r="W12" s="163">
        <v>46.540917999999984</v>
      </c>
      <c r="X12" s="164">
        <f t="shared" si="1"/>
        <v>-3.3479916974505919</v>
      </c>
      <c r="Y12" s="258"/>
    </row>
    <row r="13" spans="1:25" x14ac:dyDescent="0.25">
      <c r="A13" s="241" t="s">
        <v>165</v>
      </c>
      <c r="B13" s="162">
        <v>2073.39656586</v>
      </c>
      <c r="C13" s="163">
        <v>1904.06244571</v>
      </c>
      <c r="D13" s="163">
        <v>2036.1916388899999</v>
      </c>
      <c r="E13" s="163">
        <v>2234.8320562600002</v>
      </c>
      <c r="F13" s="163">
        <v>2196.8403780200001</v>
      </c>
      <c r="G13" s="163">
        <v>2342.1409255399999</v>
      </c>
      <c r="H13" s="163">
        <v>2215.5230878899997</v>
      </c>
      <c r="I13" s="163">
        <v>2172.2404596200004</v>
      </c>
      <c r="J13" s="163">
        <v>2122.4912343599995</v>
      </c>
      <c r="K13" s="163">
        <v>2323.3771358600002</v>
      </c>
      <c r="L13" s="163">
        <v>2133.1390015699999</v>
      </c>
      <c r="M13" s="163">
        <v>2613.2740425400007</v>
      </c>
      <c r="N13" s="162">
        <v>2112.2184133599999</v>
      </c>
      <c r="O13" s="163">
        <v>2090.83795057</v>
      </c>
      <c r="P13" s="163">
        <v>1683.1227589399998</v>
      </c>
      <c r="Q13" s="163">
        <v>1166.6136354800001</v>
      </c>
      <c r="R13" s="163">
        <v>1150.8631162899999</v>
      </c>
      <c r="S13" s="163">
        <v>1784.6017035100003</v>
      </c>
      <c r="T13" s="163">
        <v>2020.04362904</v>
      </c>
      <c r="U13" s="163">
        <v>1594.2842095399997</v>
      </c>
      <c r="V13" s="163">
        <v>2139.10446882</v>
      </c>
      <c r="W13" s="163">
        <v>2344.1428012199999</v>
      </c>
      <c r="X13" s="164">
        <f t="shared" si="1"/>
        <v>0.8937707546266882</v>
      </c>
      <c r="Y13" s="258"/>
    </row>
    <row r="14" spans="1:25" x14ac:dyDescent="0.25">
      <c r="A14" s="242" t="s">
        <v>166</v>
      </c>
      <c r="B14" s="159">
        <f t="shared" ref="B14:M14" si="2">+B15+B16</f>
        <v>246.26</v>
      </c>
      <c r="C14" s="160">
        <f t="shared" si="2"/>
        <v>377.66</v>
      </c>
      <c r="D14" s="160">
        <f t="shared" si="2"/>
        <v>432.11</v>
      </c>
      <c r="E14" s="160">
        <f t="shared" si="2"/>
        <v>323.83</v>
      </c>
      <c r="F14" s="160">
        <f t="shared" si="2"/>
        <v>175.35</v>
      </c>
      <c r="G14" s="160">
        <f t="shared" si="2"/>
        <v>364.08000000000004</v>
      </c>
      <c r="H14" s="160">
        <f t="shared" si="2"/>
        <v>397.18</v>
      </c>
      <c r="I14" s="160">
        <f t="shared" si="2"/>
        <v>238.87</v>
      </c>
      <c r="J14" s="160">
        <f t="shared" si="2"/>
        <v>277.16054105000001</v>
      </c>
      <c r="K14" s="160">
        <f t="shared" si="2"/>
        <v>269.26</v>
      </c>
      <c r="L14" s="160">
        <f t="shared" si="2"/>
        <v>205.72</v>
      </c>
      <c r="M14" s="160">
        <f t="shared" si="2"/>
        <v>205.2</v>
      </c>
      <c r="N14" s="159">
        <v>206.11</v>
      </c>
      <c r="O14" s="160">
        <v>180.64999999999998</v>
      </c>
      <c r="P14" s="160">
        <v>157.64999999999998</v>
      </c>
      <c r="Q14" s="160">
        <v>104.42999999999999</v>
      </c>
      <c r="R14" s="160">
        <v>112.47999999999999</v>
      </c>
      <c r="S14" s="160">
        <v>160.09</v>
      </c>
      <c r="T14" s="160">
        <v>415.36</v>
      </c>
      <c r="U14" s="160">
        <v>462.53000000000003</v>
      </c>
      <c r="V14" s="160">
        <v>347.88</v>
      </c>
      <c r="W14" s="160">
        <v>250.41000000000003</v>
      </c>
      <c r="X14" s="161">
        <f t="shared" si="1"/>
        <v>-7.0006684988486834</v>
      </c>
      <c r="Y14" s="258"/>
    </row>
    <row r="15" spans="1:25" x14ac:dyDescent="0.25">
      <c r="A15" s="243" t="s">
        <v>167</v>
      </c>
      <c r="B15" s="154">
        <v>87.27</v>
      </c>
      <c r="C15" s="21">
        <v>126.56</v>
      </c>
      <c r="D15" s="21">
        <v>181.05</v>
      </c>
      <c r="E15" s="21">
        <v>163.66999999999999</v>
      </c>
      <c r="F15" s="21">
        <v>106</v>
      </c>
      <c r="G15" s="21">
        <v>145.99</v>
      </c>
      <c r="H15" s="21">
        <v>158.08000000000001</v>
      </c>
      <c r="I15" s="21">
        <v>140.36000000000001</v>
      </c>
      <c r="J15" s="21">
        <v>146.1</v>
      </c>
      <c r="K15" s="21">
        <v>112.01</v>
      </c>
      <c r="L15" s="21">
        <v>106.42</v>
      </c>
      <c r="M15" s="21">
        <v>148.62</v>
      </c>
      <c r="N15" s="154">
        <v>90.77</v>
      </c>
      <c r="O15" s="21">
        <v>82.05</v>
      </c>
      <c r="P15" s="21">
        <v>74.819999999999993</v>
      </c>
      <c r="Q15" s="21">
        <v>61.16</v>
      </c>
      <c r="R15" s="21">
        <v>63.66</v>
      </c>
      <c r="S15" s="21">
        <v>72.73</v>
      </c>
      <c r="T15" s="21">
        <v>120.85</v>
      </c>
      <c r="U15" s="21">
        <v>150.18</v>
      </c>
      <c r="V15" s="21">
        <v>136.99</v>
      </c>
      <c r="W15" s="21">
        <v>161.55000000000001</v>
      </c>
      <c r="X15" s="153">
        <f t="shared" si="1"/>
        <v>44.228193911257918</v>
      </c>
      <c r="Y15" s="258"/>
    </row>
    <row r="16" spans="1:25" x14ac:dyDescent="0.25">
      <c r="A16" s="243" t="s">
        <v>168</v>
      </c>
      <c r="B16" s="154">
        <v>158.98999999999998</v>
      </c>
      <c r="C16" s="21">
        <v>251.10000000000002</v>
      </c>
      <c r="D16" s="21">
        <v>251.06</v>
      </c>
      <c r="E16" s="21">
        <v>160.16</v>
      </c>
      <c r="F16" s="21">
        <v>69.349999999999994</v>
      </c>
      <c r="G16" s="21">
        <v>218.09</v>
      </c>
      <c r="H16" s="21">
        <v>239.1</v>
      </c>
      <c r="I16" s="21">
        <v>98.509999999999991</v>
      </c>
      <c r="J16" s="21">
        <v>131.06054104999998</v>
      </c>
      <c r="K16" s="21">
        <v>157.25</v>
      </c>
      <c r="L16" s="21">
        <v>99.3</v>
      </c>
      <c r="M16" s="21">
        <v>56.58</v>
      </c>
      <c r="N16" s="154">
        <v>115.34</v>
      </c>
      <c r="O16" s="21">
        <v>98.6</v>
      </c>
      <c r="P16" s="21">
        <v>82.83</v>
      </c>
      <c r="Q16" s="21">
        <v>43.269999999999996</v>
      </c>
      <c r="R16" s="21">
        <v>48.82</v>
      </c>
      <c r="S16" s="21">
        <v>87.36</v>
      </c>
      <c r="T16" s="21">
        <v>294.51</v>
      </c>
      <c r="U16" s="21">
        <v>312.35000000000002</v>
      </c>
      <c r="V16" s="21">
        <v>210.89</v>
      </c>
      <c r="W16" s="21">
        <v>88.86</v>
      </c>
      <c r="X16" s="153">
        <f t="shared" si="1"/>
        <v>-43.491255961844203</v>
      </c>
      <c r="Y16" s="258"/>
    </row>
    <row r="17" spans="1:25" x14ac:dyDescent="0.25">
      <c r="A17" s="243" t="s">
        <v>169</v>
      </c>
      <c r="B17" s="154">
        <v>139.29</v>
      </c>
      <c r="C17" s="21">
        <v>195.33</v>
      </c>
      <c r="D17" s="21">
        <v>204.79</v>
      </c>
      <c r="E17" s="21">
        <v>139.9</v>
      </c>
      <c r="F17" s="21">
        <v>41.87</v>
      </c>
      <c r="G17" s="21">
        <v>185.78</v>
      </c>
      <c r="H17" s="21">
        <v>185.09</v>
      </c>
      <c r="I17" s="21">
        <v>55.44</v>
      </c>
      <c r="J17" s="21">
        <v>99.57</v>
      </c>
      <c r="K17" s="21">
        <v>114.66</v>
      </c>
      <c r="L17" s="21">
        <v>80.05</v>
      </c>
      <c r="M17" s="21">
        <v>39.4</v>
      </c>
      <c r="N17" s="154">
        <v>107.22</v>
      </c>
      <c r="O17" s="21">
        <v>67.599999999999994</v>
      </c>
      <c r="P17" s="21">
        <v>53.08</v>
      </c>
      <c r="Q17" s="21">
        <v>25.73</v>
      </c>
      <c r="R17" s="21">
        <v>17.46</v>
      </c>
      <c r="S17" s="21">
        <v>75.489999999999995</v>
      </c>
      <c r="T17" s="21">
        <v>248.77</v>
      </c>
      <c r="U17" s="21">
        <v>259.12</v>
      </c>
      <c r="V17" s="21">
        <v>176.69</v>
      </c>
      <c r="W17" s="21">
        <v>30.68</v>
      </c>
      <c r="X17" s="153">
        <f t="shared" si="1"/>
        <v>-73.24263038548753</v>
      </c>
      <c r="Y17" s="258"/>
    </row>
    <row r="18" spans="1:25" x14ac:dyDescent="0.25">
      <c r="A18" s="243" t="s">
        <v>170</v>
      </c>
      <c r="B18" s="154">
        <v>19.7</v>
      </c>
      <c r="C18" s="21">
        <v>55.77</v>
      </c>
      <c r="D18" s="21">
        <v>46.27</v>
      </c>
      <c r="E18" s="21">
        <v>20.260000000000002</v>
      </c>
      <c r="F18" s="21">
        <v>27.48</v>
      </c>
      <c r="G18" s="21">
        <v>32.31</v>
      </c>
      <c r="H18" s="21">
        <v>54.01</v>
      </c>
      <c r="I18" s="21">
        <v>43.07</v>
      </c>
      <c r="J18" s="21">
        <v>31.490541050000001</v>
      </c>
      <c r="K18" s="21">
        <v>42.59</v>
      </c>
      <c r="L18" s="21">
        <v>19.25</v>
      </c>
      <c r="M18" s="21">
        <v>17.18</v>
      </c>
      <c r="N18" s="154">
        <v>8.1199999999999992</v>
      </c>
      <c r="O18" s="21">
        <v>31</v>
      </c>
      <c r="P18" s="21">
        <v>29.75</v>
      </c>
      <c r="Q18" s="21">
        <v>17.54</v>
      </c>
      <c r="R18" s="21">
        <v>31.36</v>
      </c>
      <c r="S18" s="21">
        <v>11.87</v>
      </c>
      <c r="T18" s="21">
        <v>45.74</v>
      </c>
      <c r="U18" s="21">
        <v>53.23</v>
      </c>
      <c r="V18" s="21">
        <v>34.200000000000003</v>
      </c>
      <c r="W18" s="21">
        <v>58.18</v>
      </c>
      <c r="X18" s="153">
        <f t="shared" si="1"/>
        <v>36.604836816154005</v>
      </c>
      <c r="Y18" s="258"/>
    </row>
    <row r="19" spans="1:25" x14ac:dyDescent="0.25">
      <c r="A19" s="241" t="s">
        <v>217</v>
      </c>
      <c r="B19" s="162">
        <v>283.64213486</v>
      </c>
      <c r="C19" s="163">
        <v>285.06398187999991</v>
      </c>
      <c r="D19" s="163">
        <v>270.69229657</v>
      </c>
      <c r="E19" s="163">
        <v>231.58257355999999</v>
      </c>
      <c r="F19" s="163">
        <v>215.76980709999998</v>
      </c>
      <c r="G19" s="163">
        <v>212.21969917000001</v>
      </c>
      <c r="H19" s="163">
        <v>240.07819949999998</v>
      </c>
      <c r="I19" s="163">
        <v>244.33476257999999</v>
      </c>
      <c r="J19" s="163">
        <v>224.66208899999998</v>
      </c>
      <c r="K19" s="163">
        <v>212.27045257999998</v>
      </c>
      <c r="L19" s="163">
        <v>254.03802952999999</v>
      </c>
      <c r="M19" s="163">
        <v>300.07486117000002</v>
      </c>
      <c r="N19" s="162">
        <v>226.06915232000003</v>
      </c>
      <c r="O19" s="163">
        <v>166.32529215</v>
      </c>
      <c r="P19" s="163">
        <v>145.12029805999998</v>
      </c>
      <c r="Q19" s="163">
        <v>72.310813809999985</v>
      </c>
      <c r="R19" s="163">
        <v>60.599730899999997</v>
      </c>
      <c r="S19" s="163">
        <v>63.306735830000001</v>
      </c>
      <c r="T19" s="163">
        <v>129.98046693999999</v>
      </c>
      <c r="U19" s="163">
        <v>91.937615500000021</v>
      </c>
      <c r="V19" s="163">
        <v>91.135484599999998</v>
      </c>
      <c r="W19" s="163">
        <v>53.665816509999999</v>
      </c>
      <c r="X19" s="164">
        <f t="shared" si="1"/>
        <v>-74.718188114394039</v>
      </c>
      <c r="Y19" s="258"/>
    </row>
    <row r="20" spans="1:25" x14ac:dyDescent="0.25">
      <c r="A20" s="241" t="s">
        <v>218</v>
      </c>
      <c r="B20" s="162">
        <v>119.51932666999998</v>
      </c>
      <c r="C20" s="163">
        <v>118.20310365999997</v>
      </c>
      <c r="D20" s="163">
        <v>139.89676247999995</v>
      </c>
      <c r="E20" s="163">
        <v>121.49561178000012</v>
      </c>
      <c r="F20" s="163">
        <v>142.13365360000014</v>
      </c>
      <c r="G20" s="163">
        <v>147.88842725000012</v>
      </c>
      <c r="H20" s="163">
        <v>140.30403828000007</v>
      </c>
      <c r="I20" s="163">
        <v>137.77313160999995</v>
      </c>
      <c r="J20" s="163">
        <v>139.36251739999992</v>
      </c>
      <c r="K20" s="163">
        <v>135.61180265000002</v>
      </c>
      <c r="L20" s="163">
        <v>127.94042072000001</v>
      </c>
      <c r="M20" s="163">
        <v>129.94984657000001</v>
      </c>
      <c r="N20" s="162">
        <v>122.74741044999989</v>
      </c>
      <c r="O20" s="163">
        <v>119.55031502000011</v>
      </c>
      <c r="P20" s="163">
        <v>118.73412539000005</v>
      </c>
      <c r="Q20" s="163">
        <v>88.464375609999976</v>
      </c>
      <c r="R20" s="163">
        <v>101.40724364999997</v>
      </c>
      <c r="S20" s="163">
        <v>109.6058275599999</v>
      </c>
      <c r="T20" s="163">
        <v>116.69680828000007</v>
      </c>
      <c r="U20" s="163">
        <v>131.47642582</v>
      </c>
      <c r="V20" s="163">
        <v>156.90064332000011</v>
      </c>
      <c r="W20" s="163">
        <v>173.58913594000015</v>
      </c>
      <c r="X20" s="164">
        <f t="shared" si="1"/>
        <v>28.00444544492613</v>
      </c>
      <c r="Y20" s="258"/>
    </row>
    <row r="21" spans="1:25" x14ac:dyDescent="0.25">
      <c r="A21" s="241" t="s">
        <v>219</v>
      </c>
      <c r="B21" s="162">
        <v>91.510275609999994</v>
      </c>
      <c r="C21" s="163">
        <v>77.97499803999996</v>
      </c>
      <c r="D21" s="163">
        <v>95.191204630000001</v>
      </c>
      <c r="E21" s="163">
        <v>92.459195459999989</v>
      </c>
      <c r="F21" s="163">
        <v>101.99033686000004</v>
      </c>
      <c r="G21" s="163">
        <v>88.130350820000004</v>
      </c>
      <c r="H21" s="163">
        <v>94.839671019999997</v>
      </c>
      <c r="I21" s="163">
        <v>98.67057336000002</v>
      </c>
      <c r="J21" s="163">
        <v>119.98781679000005</v>
      </c>
      <c r="K21" s="163">
        <v>103.48045887000001</v>
      </c>
      <c r="L21" s="163">
        <v>111.34084994</v>
      </c>
      <c r="M21" s="163">
        <v>116.03677571999999</v>
      </c>
      <c r="N21" s="162">
        <v>91.827974739999988</v>
      </c>
      <c r="O21" s="163">
        <v>80.960376809999985</v>
      </c>
      <c r="P21" s="163">
        <v>49.378524529999993</v>
      </c>
      <c r="Q21" s="163">
        <v>21.776275649999999</v>
      </c>
      <c r="R21" s="163">
        <v>36.539336409999997</v>
      </c>
      <c r="S21" s="163">
        <v>55.874692970000005</v>
      </c>
      <c r="T21" s="163">
        <v>63.769374720000002</v>
      </c>
      <c r="U21" s="163">
        <v>88.49821916999997</v>
      </c>
      <c r="V21" s="163">
        <v>93.000561580000024</v>
      </c>
      <c r="W21" s="163">
        <v>97.739846720000003</v>
      </c>
      <c r="X21" s="164">
        <f t="shared" si="1"/>
        <v>-5.5475325609174124</v>
      </c>
      <c r="Y21" s="258"/>
    </row>
    <row r="22" spans="1:25" x14ac:dyDescent="0.25">
      <c r="A22" s="241" t="s">
        <v>171</v>
      </c>
      <c r="B22" s="162">
        <v>125.19695272000004</v>
      </c>
      <c r="C22" s="163">
        <v>107.28442733999998</v>
      </c>
      <c r="D22" s="163">
        <v>117.19009167</v>
      </c>
      <c r="E22" s="163">
        <v>104.90801082</v>
      </c>
      <c r="F22" s="163">
        <v>116.80840288999998</v>
      </c>
      <c r="G22" s="163">
        <v>115.10766871</v>
      </c>
      <c r="H22" s="163">
        <v>125.46788505999996</v>
      </c>
      <c r="I22" s="163">
        <v>101.53880618000001</v>
      </c>
      <c r="J22" s="163">
        <v>108.35764751999997</v>
      </c>
      <c r="K22" s="163">
        <v>110.42018326</v>
      </c>
      <c r="L22" s="163">
        <v>105.94653162999998</v>
      </c>
      <c r="M22" s="163">
        <v>115.40185700000002</v>
      </c>
      <c r="N22" s="162">
        <v>99.494272150000015</v>
      </c>
      <c r="O22" s="163">
        <v>110.68614208999999</v>
      </c>
      <c r="P22" s="163">
        <v>76.246219780000004</v>
      </c>
      <c r="Q22" s="163">
        <v>13.17894738</v>
      </c>
      <c r="R22" s="163">
        <v>29.161340060000008</v>
      </c>
      <c r="S22" s="163">
        <v>59.33394803000003</v>
      </c>
      <c r="T22" s="163">
        <v>92.492323650000031</v>
      </c>
      <c r="U22" s="163">
        <v>90.968956680000005</v>
      </c>
      <c r="V22" s="163">
        <v>114.72562873000007</v>
      </c>
      <c r="W22" s="163">
        <v>108.28626087000008</v>
      </c>
      <c r="X22" s="164">
        <f t="shared" si="1"/>
        <v>-1.9325474084527672</v>
      </c>
      <c r="Y22" s="258"/>
    </row>
    <row r="23" spans="1:25" ht="15.75" thickBot="1" x14ac:dyDescent="0.3">
      <c r="A23" s="244" t="s">
        <v>72</v>
      </c>
      <c r="B23" s="165">
        <v>65.83</v>
      </c>
      <c r="C23" s="166">
        <v>62.17</v>
      </c>
      <c r="D23" s="166">
        <v>81.349999999999994</v>
      </c>
      <c r="E23" s="166">
        <v>73.69</v>
      </c>
      <c r="F23" s="166">
        <v>64.47</v>
      </c>
      <c r="G23" s="166">
        <v>59.51</v>
      </c>
      <c r="H23" s="166">
        <v>61.23</v>
      </c>
      <c r="I23" s="166">
        <v>54.36</v>
      </c>
      <c r="J23" s="166">
        <v>58.08</v>
      </c>
      <c r="K23" s="166">
        <v>58.2</v>
      </c>
      <c r="L23" s="166">
        <v>52.83</v>
      </c>
      <c r="M23" s="166">
        <v>51.03</v>
      </c>
      <c r="N23" s="165">
        <v>46.14</v>
      </c>
      <c r="O23" s="166">
        <v>82.63</v>
      </c>
      <c r="P23" s="166">
        <v>61.12</v>
      </c>
      <c r="Q23" s="166">
        <v>24.16</v>
      </c>
      <c r="R23" s="166">
        <v>27.62</v>
      </c>
      <c r="S23" s="166">
        <v>33.08</v>
      </c>
      <c r="T23" s="166">
        <v>49.14</v>
      </c>
      <c r="U23" s="166">
        <v>46.59</v>
      </c>
      <c r="V23" s="166">
        <v>55.82</v>
      </c>
      <c r="W23" s="166">
        <v>54.55</v>
      </c>
      <c r="X23" s="167">
        <f t="shared" si="1"/>
        <v>-6.271477663230252</v>
      </c>
      <c r="Y23" s="258"/>
    </row>
    <row r="24" spans="1:25" x14ac:dyDescent="0.25">
      <c r="A24" s="22" t="s">
        <v>23</v>
      </c>
      <c r="B24" s="254"/>
      <c r="C24" s="254"/>
      <c r="D24" s="254"/>
      <c r="E24" s="254"/>
      <c r="F24" s="254"/>
      <c r="G24" s="254"/>
      <c r="H24" s="254"/>
      <c r="I24" s="254"/>
      <c r="J24" s="254"/>
      <c r="K24" s="254"/>
      <c r="L24" s="254"/>
      <c r="M24" s="254"/>
      <c r="N24" s="415"/>
      <c r="O24" s="254"/>
      <c r="P24" s="254"/>
      <c r="Q24" s="254"/>
      <c r="R24" s="254"/>
      <c r="S24" s="254"/>
      <c r="T24" s="254"/>
      <c r="U24" s="254"/>
      <c r="V24" s="254"/>
      <c r="W24" s="254"/>
      <c r="X24" s="191"/>
      <c r="Y24" s="258"/>
    </row>
    <row r="25" spans="1:25" x14ac:dyDescent="0.25">
      <c r="A25" s="23" t="s">
        <v>139</v>
      </c>
      <c r="B25" s="254"/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415"/>
      <c r="O25" s="254"/>
      <c r="P25" s="254"/>
      <c r="Q25" s="254"/>
      <c r="R25" s="254"/>
      <c r="S25" s="254"/>
      <c r="T25" s="254"/>
      <c r="U25" s="254"/>
      <c r="V25" s="254"/>
      <c r="W25" s="254"/>
      <c r="X25" s="191"/>
    </row>
    <row r="26" spans="1:25" x14ac:dyDescent="0.25">
      <c r="A26" s="420" t="s">
        <v>206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  <c r="L26" s="254"/>
      <c r="M26" s="254"/>
      <c r="N26" s="254"/>
      <c r="O26" s="254"/>
      <c r="P26" s="254"/>
      <c r="Q26" s="254"/>
      <c r="R26" s="412"/>
      <c r="S26" s="412"/>
      <c r="W26" s="254"/>
      <c r="X26" s="191"/>
    </row>
    <row r="27" spans="1:25" x14ac:dyDescent="0.25">
      <c r="B27" s="254"/>
      <c r="C27" s="254"/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412"/>
      <c r="S27" s="412"/>
      <c r="W27" s="254"/>
    </row>
    <row r="28" spans="1:25" x14ac:dyDescent="0.25">
      <c r="C28" s="254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412"/>
      <c r="S28" s="412"/>
      <c r="W28" s="254"/>
    </row>
    <row r="29" spans="1:25" x14ac:dyDescent="0.25">
      <c r="B29" s="187"/>
      <c r="C29" s="187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412"/>
      <c r="S29" s="412"/>
      <c r="W29" s="254"/>
    </row>
    <row r="30" spans="1:25" x14ac:dyDescent="0.25">
      <c r="B30" s="187"/>
      <c r="C30" s="187"/>
      <c r="D30" s="225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412"/>
      <c r="S30" s="412"/>
      <c r="W30" s="254"/>
    </row>
    <row r="31" spans="1:25" x14ac:dyDescent="0.25">
      <c r="B31" s="254"/>
      <c r="C31" s="254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412"/>
      <c r="S31" s="412"/>
      <c r="W31" s="254"/>
    </row>
    <row r="32" spans="1:25" x14ac:dyDescent="0.25">
      <c r="B32" s="254"/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412"/>
      <c r="S32" s="412"/>
      <c r="W32" s="254"/>
    </row>
    <row r="33" spans="2:23" x14ac:dyDescent="0.25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412"/>
      <c r="S33" s="412"/>
      <c r="W33" s="254"/>
    </row>
    <row r="34" spans="2:23" x14ac:dyDescent="0.25">
      <c r="B34" s="254"/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254"/>
      <c r="R34" s="412"/>
      <c r="S34" s="412"/>
      <c r="W34" s="254"/>
    </row>
    <row r="35" spans="2:23" x14ac:dyDescent="0.25">
      <c r="B35" s="254"/>
      <c r="C35" s="254"/>
      <c r="D35" s="254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254"/>
      <c r="Q35" s="254"/>
      <c r="R35" s="412"/>
      <c r="S35" s="412"/>
      <c r="W35" s="254"/>
    </row>
    <row r="36" spans="2:23" x14ac:dyDescent="0.25">
      <c r="B36" s="254"/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412"/>
      <c r="S36" s="412"/>
      <c r="W36" s="254"/>
    </row>
    <row r="37" spans="2:23" x14ac:dyDescent="0.25"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412"/>
      <c r="S37" s="412"/>
      <c r="W37" s="254"/>
    </row>
    <row r="38" spans="2:23" x14ac:dyDescent="0.25"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412"/>
      <c r="S38" s="412"/>
      <c r="W38" s="254"/>
    </row>
    <row r="39" spans="2:23" x14ac:dyDescent="0.25">
      <c r="B39" s="254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412"/>
      <c r="S39" s="412"/>
      <c r="W39" s="254"/>
    </row>
    <row r="40" spans="2:23" x14ac:dyDescent="0.25">
      <c r="B40" s="254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412"/>
      <c r="S40" s="412"/>
      <c r="W40" s="254"/>
    </row>
    <row r="41" spans="2:23" x14ac:dyDescent="0.25">
      <c r="B41" s="254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412"/>
      <c r="S41" s="412"/>
      <c r="W41" s="254"/>
    </row>
    <row r="42" spans="2:23" x14ac:dyDescent="0.25"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</row>
    <row r="43" spans="2:23" x14ac:dyDescent="0.25">
      <c r="B43" s="254"/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</row>
  </sheetData>
  <sortState ref="S27:U41">
    <sortCondition descending="1" ref="T27:T41"/>
  </sortState>
  <mergeCells count="3">
    <mergeCell ref="B6:M6"/>
    <mergeCell ref="N6:X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M27" sqref="M27"/>
    </sheetView>
  </sheetViews>
  <sheetFormatPr baseColWidth="10" defaultRowHeight="15" x14ac:dyDescent="0.25"/>
  <cols>
    <col min="1" max="1" width="44.7109375" customWidth="1"/>
    <col min="2" max="2" width="11.28515625" style="258" bestFit="1" customWidth="1"/>
    <col min="3" max="3" width="11.140625" style="258" bestFit="1" customWidth="1"/>
    <col min="4" max="4" width="11.28515625" style="258" bestFit="1" customWidth="1"/>
    <col min="5" max="5" width="10.5703125" style="258" bestFit="1" customWidth="1"/>
    <col min="6" max="6" width="10.85546875" style="258" bestFit="1" customWidth="1"/>
    <col min="7" max="7" width="11.140625" style="258" bestFit="1" customWidth="1"/>
    <col min="8" max="8" width="11.28515625" style="258" bestFit="1" customWidth="1"/>
    <col min="9" max="9" width="11.5703125" style="258" bestFit="1" customWidth="1"/>
    <col min="10" max="10" width="10.140625" style="258" bestFit="1" customWidth="1"/>
    <col min="11" max="11" width="10.85546875" style="258" bestFit="1" customWidth="1"/>
    <col min="12" max="13" width="10.5703125" style="258" bestFit="1" customWidth="1"/>
    <col min="14" max="14" width="11.140625" style="258" bestFit="1" customWidth="1"/>
    <col min="15" max="15" width="9.140625" style="258" bestFit="1" customWidth="1"/>
    <col min="16" max="16" width="8.42578125" style="258" bestFit="1" customWidth="1"/>
    <col min="17" max="17" width="7.28515625" style="258" bestFit="1" customWidth="1"/>
    <col min="18" max="18" width="7.5703125" style="258" bestFit="1" customWidth="1"/>
    <col min="19" max="19" width="8" style="258" bestFit="1" customWidth="1"/>
    <col min="20" max="20" width="8.42578125" style="258" bestFit="1" customWidth="1"/>
    <col min="21" max="21" width="8" style="407" bestFit="1" customWidth="1"/>
    <col min="22" max="22" width="9.140625" style="412" bestFit="1" customWidth="1"/>
    <col min="23" max="23" width="9.42578125" style="412" bestFit="1" customWidth="1"/>
    <col min="24" max="24" width="13.28515625" bestFit="1" customWidth="1"/>
    <col min="25" max="25" width="11.85546875" bestFit="1" customWidth="1"/>
  </cols>
  <sheetData>
    <row r="1" spans="1:25" x14ac:dyDescent="0.25">
      <c r="A1" s="26" t="s">
        <v>198</v>
      </c>
    </row>
    <row r="2" spans="1:25" x14ac:dyDescent="0.25">
      <c r="A2" s="26"/>
    </row>
    <row r="3" spans="1:25" x14ac:dyDescent="0.25">
      <c r="A3" s="11" t="s">
        <v>25</v>
      </c>
    </row>
    <row r="4" spans="1:25" x14ac:dyDescent="0.25">
      <c r="A4" s="43" t="s">
        <v>240</v>
      </c>
    </row>
    <row r="5" spans="1:25" x14ac:dyDescent="0.25">
      <c r="A5" s="44" t="s">
        <v>209</v>
      </c>
    </row>
    <row r="6" spans="1:25" x14ac:dyDescent="0.25">
      <c r="A6" s="475" t="s">
        <v>200</v>
      </c>
      <c r="B6" s="480">
        <v>2019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75">
        <v>2020</v>
      </c>
      <c r="O6" s="476"/>
      <c r="P6" s="476"/>
      <c r="Q6" s="476"/>
      <c r="R6" s="476"/>
      <c r="S6" s="476"/>
      <c r="T6" s="476"/>
      <c r="U6" s="476"/>
      <c r="V6" s="476"/>
      <c r="W6" s="476"/>
      <c r="X6" s="477"/>
    </row>
    <row r="7" spans="1:25" ht="25.5" x14ac:dyDescent="0.25">
      <c r="A7" s="478"/>
      <c r="B7" s="333" t="s">
        <v>1</v>
      </c>
      <c r="C7" s="333" t="s">
        <v>2</v>
      </c>
      <c r="D7" s="333" t="s">
        <v>3</v>
      </c>
      <c r="E7" s="333" t="s">
        <v>4</v>
      </c>
      <c r="F7" s="351" t="s">
        <v>5</v>
      </c>
      <c r="G7" s="353" t="s">
        <v>6</v>
      </c>
      <c r="H7" s="354" t="s">
        <v>7</v>
      </c>
      <c r="I7" s="356" t="s">
        <v>8</v>
      </c>
      <c r="J7" s="361" t="s">
        <v>9</v>
      </c>
      <c r="K7" s="365" t="s">
        <v>10</v>
      </c>
      <c r="L7" s="380" t="s">
        <v>11</v>
      </c>
      <c r="M7" s="388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271</v>
      </c>
    </row>
    <row r="8" spans="1:25" x14ac:dyDescent="0.25">
      <c r="A8" s="179" t="s">
        <v>13</v>
      </c>
      <c r="B8" s="176">
        <f t="shared" ref="B8:H8" si="0">SUM(B9:B20)</f>
        <v>14744.389999999998</v>
      </c>
      <c r="C8" s="29">
        <f t="shared" si="0"/>
        <v>21014.63</v>
      </c>
      <c r="D8" s="29">
        <f t="shared" si="0"/>
        <v>21443.739999999998</v>
      </c>
      <c r="E8" s="29">
        <f t="shared" si="0"/>
        <v>11612.31</v>
      </c>
      <c r="F8" s="29">
        <f t="shared" si="0"/>
        <v>11248.529999999995</v>
      </c>
      <c r="G8" s="29">
        <f t="shared" si="0"/>
        <v>14216.330000000002</v>
      </c>
      <c r="H8" s="29">
        <f t="shared" si="0"/>
        <v>12236.529999999999</v>
      </c>
      <c r="I8" s="29">
        <f>SUM(I9:I20)</f>
        <v>12834.599999999999</v>
      </c>
      <c r="J8" s="29">
        <f>SUM(J9:J20)</f>
        <v>6081.3799999999983</v>
      </c>
      <c r="K8" s="29">
        <f>SUM(K9:K20)</f>
        <v>12733.14</v>
      </c>
      <c r="L8" s="29">
        <f>SUM(L9:L20)</f>
        <v>13515.33</v>
      </c>
      <c r="M8" s="29">
        <f>SUM(M9:M20)</f>
        <v>10161.91</v>
      </c>
      <c r="N8" s="176">
        <f>+SUM(N9:N20)</f>
        <v>10649.140000000001</v>
      </c>
      <c r="O8" s="29">
        <f>+SUM(O9:O20)</f>
        <v>21763.21</v>
      </c>
      <c r="P8" s="29">
        <f>+SUM(P9:P20)</f>
        <v>9422.9499999999989</v>
      </c>
      <c r="Q8" s="29">
        <f>+SUM(Q9:Q20)</f>
        <v>5181.3</v>
      </c>
      <c r="R8" s="29">
        <f>+SUM(R9:R20)</f>
        <v>5104.7900000000009</v>
      </c>
      <c r="S8" s="29">
        <v>9619.0499999999993</v>
      </c>
      <c r="T8" s="29">
        <v>9632.7100000000009</v>
      </c>
      <c r="U8" s="29">
        <v>9558.1200000000008</v>
      </c>
      <c r="V8" s="29">
        <v>13794.090000000002</v>
      </c>
      <c r="W8" s="29">
        <v>19635.589999999997</v>
      </c>
      <c r="X8" s="172">
        <f t="shared" ref="X8:X20" si="1">+IFERROR((W8/K8-1)*100,"-")</f>
        <v>54.208545574775727</v>
      </c>
    </row>
    <row r="9" spans="1:25" x14ac:dyDescent="0.25">
      <c r="A9" s="41" t="s">
        <v>27</v>
      </c>
      <c r="B9" s="177">
        <v>50.15</v>
      </c>
      <c r="C9" s="36">
        <v>24.5</v>
      </c>
      <c r="D9" s="36">
        <v>0</v>
      </c>
      <c r="E9" s="36">
        <v>0</v>
      </c>
      <c r="F9" s="36">
        <v>0</v>
      </c>
      <c r="G9" s="36">
        <v>0</v>
      </c>
      <c r="H9" s="36">
        <v>22.73</v>
      </c>
      <c r="I9" s="36">
        <v>13.48</v>
      </c>
      <c r="J9" s="36">
        <v>11.9</v>
      </c>
      <c r="K9" s="36">
        <v>0</v>
      </c>
      <c r="L9" s="36">
        <v>0</v>
      </c>
      <c r="M9" s="36">
        <v>0</v>
      </c>
      <c r="N9" s="177">
        <v>27.55</v>
      </c>
      <c r="O9" s="36">
        <v>4.16</v>
      </c>
      <c r="P9" s="36">
        <v>1.44</v>
      </c>
      <c r="Q9" s="36">
        <v>0</v>
      </c>
      <c r="R9" s="36">
        <v>0</v>
      </c>
      <c r="S9" s="36">
        <v>0</v>
      </c>
      <c r="T9" s="36">
        <v>0</v>
      </c>
      <c r="U9" s="36">
        <v>0</v>
      </c>
      <c r="V9" s="36">
        <v>22</v>
      </c>
      <c r="W9" s="36">
        <v>0</v>
      </c>
      <c r="X9" s="173" t="str">
        <f t="shared" si="1"/>
        <v>-</v>
      </c>
      <c r="Y9" s="403"/>
    </row>
    <row r="10" spans="1:25" s="231" customFormat="1" x14ac:dyDescent="0.25">
      <c r="A10" s="366" t="s">
        <v>21</v>
      </c>
      <c r="B10" s="370">
        <v>7001.68</v>
      </c>
      <c r="C10" s="229">
        <v>4196.8999999999996</v>
      </c>
      <c r="D10" s="229">
        <v>6902.45</v>
      </c>
      <c r="E10" s="229">
        <v>4182.66</v>
      </c>
      <c r="F10" s="229">
        <v>4611.24</v>
      </c>
      <c r="G10" s="229">
        <v>9085.35</v>
      </c>
      <c r="H10" s="229">
        <v>5168.8900000000003</v>
      </c>
      <c r="I10" s="229">
        <v>5644.06</v>
      </c>
      <c r="J10" s="229">
        <v>2115.9899999999998</v>
      </c>
      <c r="K10" s="229">
        <v>3707.48</v>
      </c>
      <c r="L10" s="229">
        <v>7254.15</v>
      </c>
      <c r="M10" s="229">
        <v>1183.05</v>
      </c>
      <c r="N10" s="370">
        <v>0</v>
      </c>
      <c r="O10" s="229">
        <v>0.6</v>
      </c>
      <c r="P10" s="229">
        <v>375.99</v>
      </c>
      <c r="Q10" s="229">
        <v>845.46</v>
      </c>
      <c r="R10" s="229">
        <v>2593.7600000000002</v>
      </c>
      <c r="S10" s="229">
        <v>4568.99</v>
      </c>
      <c r="T10" s="229">
        <v>4334.71</v>
      </c>
      <c r="U10" s="229">
        <v>3845.06</v>
      </c>
      <c r="V10" s="229">
        <v>5253.06</v>
      </c>
      <c r="W10" s="229">
        <v>4691.96</v>
      </c>
      <c r="X10" s="371">
        <f t="shared" si="1"/>
        <v>26.553885658182907</v>
      </c>
      <c r="Y10" s="404"/>
    </row>
    <row r="11" spans="1:25" s="231" customFormat="1" x14ac:dyDescent="0.25">
      <c r="A11" s="366" t="s">
        <v>29</v>
      </c>
      <c r="B11" s="370">
        <v>1714.79</v>
      </c>
      <c r="C11" s="229">
        <v>1205.1099999999999</v>
      </c>
      <c r="D11" s="229">
        <v>1878.48</v>
      </c>
      <c r="E11" s="229">
        <v>1828.51</v>
      </c>
      <c r="F11" s="229">
        <v>2106.9699999999998</v>
      </c>
      <c r="G11" s="229">
        <v>1750.03</v>
      </c>
      <c r="H11" s="229">
        <v>1669.41</v>
      </c>
      <c r="I11" s="229">
        <v>1966.8</v>
      </c>
      <c r="J11" s="229">
        <v>1885.34</v>
      </c>
      <c r="K11" s="229">
        <v>2791.87</v>
      </c>
      <c r="L11" s="229">
        <v>2075.15</v>
      </c>
      <c r="M11" s="229">
        <v>1175.42</v>
      </c>
      <c r="N11" s="370">
        <v>314.89</v>
      </c>
      <c r="O11" s="229">
        <v>1099.42</v>
      </c>
      <c r="P11" s="229">
        <v>129.97</v>
      </c>
      <c r="Q11" s="229">
        <v>497.57</v>
      </c>
      <c r="R11" s="229">
        <v>2.2799999999999998</v>
      </c>
      <c r="S11" s="229">
        <v>941.58</v>
      </c>
      <c r="T11" s="229">
        <v>204.47</v>
      </c>
      <c r="U11" s="229">
        <v>28.58</v>
      </c>
      <c r="V11" s="229">
        <v>88.42</v>
      </c>
      <c r="W11" s="229">
        <v>438.77</v>
      </c>
      <c r="X11" s="371">
        <f t="shared" si="1"/>
        <v>-84.284010358648501</v>
      </c>
      <c r="Y11" s="404"/>
    </row>
    <row r="12" spans="1:25" s="231" customFormat="1" x14ac:dyDescent="0.25">
      <c r="A12" s="366" t="s">
        <v>30</v>
      </c>
      <c r="B12" s="260">
        <v>578.71</v>
      </c>
      <c r="C12" s="228">
        <v>408.94</v>
      </c>
      <c r="D12" s="228">
        <v>1270.19</v>
      </c>
      <c r="E12" s="228">
        <v>790.75</v>
      </c>
      <c r="F12" s="228">
        <v>684.2</v>
      </c>
      <c r="G12" s="228">
        <v>819.26</v>
      </c>
      <c r="H12" s="228">
        <v>532.36</v>
      </c>
      <c r="I12" s="228">
        <v>675.46</v>
      </c>
      <c r="J12" s="228">
        <v>855.5</v>
      </c>
      <c r="K12" s="228">
        <v>650.02</v>
      </c>
      <c r="L12" s="228">
        <v>728.76</v>
      </c>
      <c r="M12" s="228">
        <v>922.26</v>
      </c>
      <c r="N12" s="260">
        <v>1414.99</v>
      </c>
      <c r="O12" s="228">
        <v>1090.27</v>
      </c>
      <c r="P12" s="228">
        <v>1177.43</v>
      </c>
      <c r="Q12" s="228">
        <v>1623</v>
      </c>
      <c r="R12" s="228">
        <v>848.33</v>
      </c>
      <c r="S12" s="228">
        <v>2015.69</v>
      </c>
      <c r="T12" s="228">
        <v>2124.0100000000002</v>
      </c>
      <c r="U12" s="228">
        <v>2065.87</v>
      </c>
      <c r="V12" s="228">
        <v>1818.08</v>
      </c>
      <c r="W12" s="228">
        <v>1378.3</v>
      </c>
      <c r="X12" s="372">
        <f t="shared" si="1"/>
        <v>112.03962954986002</v>
      </c>
      <c r="Y12" s="405"/>
    </row>
    <row r="13" spans="1:25" s="231" customFormat="1" x14ac:dyDescent="0.25">
      <c r="A13" s="366" t="s">
        <v>31</v>
      </c>
      <c r="B13" s="370">
        <v>349.15</v>
      </c>
      <c r="C13" s="229">
        <v>661.34</v>
      </c>
      <c r="D13" s="229">
        <v>1195.68</v>
      </c>
      <c r="E13" s="229">
        <v>2380.98</v>
      </c>
      <c r="F13" s="229">
        <v>1229.83</v>
      </c>
      <c r="G13" s="229">
        <v>80.069999999999993</v>
      </c>
      <c r="H13" s="229">
        <v>172.83</v>
      </c>
      <c r="I13" s="229">
        <v>129.51</v>
      </c>
      <c r="J13" s="229">
        <v>119.29</v>
      </c>
      <c r="K13" s="229">
        <v>39.39</v>
      </c>
      <c r="L13" s="229">
        <v>1895.24</v>
      </c>
      <c r="M13" s="229">
        <v>5386.39</v>
      </c>
      <c r="N13" s="370">
        <v>4092.28</v>
      </c>
      <c r="O13" s="229">
        <v>1464.65</v>
      </c>
      <c r="P13" s="229">
        <v>3152.89</v>
      </c>
      <c r="Q13" s="229">
        <v>264.43</v>
      </c>
      <c r="R13" s="229">
        <v>331.25</v>
      </c>
      <c r="S13" s="229">
        <v>30.15</v>
      </c>
      <c r="T13" s="229">
        <v>113.63</v>
      </c>
      <c r="U13" s="229">
        <v>6.99</v>
      </c>
      <c r="V13" s="229">
        <v>517.23</v>
      </c>
      <c r="W13" s="229">
        <v>3040.3</v>
      </c>
      <c r="X13" s="371">
        <f t="shared" si="1"/>
        <v>7618.4564610307189</v>
      </c>
      <c r="Y13" s="404"/>
    </row>
    <row r="14" spans="1:25" s="231" customFormat="1" x14ac:dyDescent="0.25">
      <c r="A14" s="366" t="s">
        <v>32</v>
      </c>
      <c r="B14" s="370">
        <v>1013.85</v>
      </c>
      <c r="C14" s="229">
        <v>7371.89</v>
      </c>
      <c r="D14" s="229">
        <v>7955.94</v>
      </c>
      <c r="E14" s="229">
        <v>591.12</v>
      </c>
      <c r="F14" s="229">
        <v>659.21</v>
      </c>
      <c r="G14" s="229">
        <v>684.39</v>
      </c>
      <c r="H14" s="229">
        <v>853.18</v>
      </c>
      <c r="I14" s="229">
        <v>717.72</v>
      </c>
      <c r="J14" s="229">
        <v>303.24</v>
      </c>
      <c r="K14" s="229">
        <v>354.53</v>
      </c>
      <c r="L14" s="229">
        <v>254.34</v>
      </c>
      <c r="M14" s="229">
        <v>437.26</v>
      </c>
      <c r="N14" s="370">
        <v>1925.51</v>
      </c>
      <c r="O14" s="229">
        <v>6630.05</v>
      </c>
      <c r="P14" s="229">
        <v>1183.22</v>
      </c>
      <c r="Q14" s="229">
        <v>1842.41</v>
      </c>
      <c r="R14" s="229">
        <v>792.33</v>
      </c>
      <c r="S14" s="229">
        <v>820.47</v>
      </c>
      <c r="T14" s="229">
        <v>1063.32</v>
      </c>
      <c r="U14" s="229">
        <v>1067.92</v>
      </c>
      <c r="V14" s="229">
        <v>2363.9499999999998</v>
      </c>
      <c r="W14" s="229">
        <v>6354.63</v>
      </c>
      <c r="X14" s="371">
        <f t="shared" si="1"/>
        <v>1692.4096691394243</v>
      </c>
      <c r="Y14" s="404"/>
    </row>
    <row r="15" spans="1:25" s="231" customFormat="1" x14ac:dyDescent="0.25">
      <c r="A15" s="366" t="s">
        <v>261</v>
      </c>
      <c r="B15" s="260">
        <v>0</v>
      </c>
      <c r="C15" s="228">
        <v>2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60">
        <v>0</v>
      </c>
      <c r="O15" s="228">
        <v>0</v>
      </c>
      <c r="P15" s="228">
        <v>0</v>
      </c>
      <c r="Q15" s="228">
        <v>0</v>
      </c>
      <c r="R15" s="228">
        <v>0</v>
      </c>
      <c r="S15" s="228">
        <v>0</v>
      </c>
      <c r="T15" s="228">
        <v>0</v>
      </c>
      <c r="U15" s="228">
        <v>0</v>
      </c>
      <c r="V15" s="228">
        <v>0</v>
      </c>
      <c r="W15" s="228">
        <v>0</v>
      </c>
      <c r="X15" s="372" t="str">
        <f t="shared" si="1"/>
        <v>-</v>
      </c>
      <c r="Y15" s="405"/>
    </row>
    <row r="16" spans="1:25" s="231" customFormat="1" x14ac:dyDescent="0.25">
      <c r="A16" s="366" t="s">
        <v>34</v>
      </c>
      <c r="B16" s="370">
        <v>3865.64</v>
      </c>
      <c r="C16" s="229">
        <v>7056.72</v>
      </c>
      <c r="D16" s="229">
        <v>2179.33</v>
      </c>
      <c r="E16" s="229">
        <v>1170.6500000000001</v>
      </c>
      <c r="F16" s="229">
        <v>1646.22</v>
      </c>
      <c r="G16" s="229">
        <v>1204.78</v>
      </c>
      <c r="H16" s="229">
        <v>3088.14</v>
      </c>
      <c r="I16" s="229">
        <v>3210.25</v>
      </c>
      <c r="J16" s="229">
        <v>568</v>
      </c>
      <c r="K16" s="229">
        <v>4625.99</v>
      </c>
      <c r="L16" s="229">
        <v>600.83000000000004</v>
      </c>
      <c r="M16" s="229">
        <v>206.33</v>
      </c>
      <c r="N16" s="370">
        <v>2809.59</v>
      </c>
      <c r="O16" s="229">
        <v>10111.200000000001</v>
      </c>
      <c r="P16" s="229">
        <v>3113.28</v>
      </c>
      <c r="Q16" s="229">
        <v>0</v>
      </c>
      <c r="R16" s="229">
        <v>20.63</v>
      </c>
      <c r="S16" s="229">
        <v>68.650000000000006</v>
      </c>
      <c r="T16" s="229">
        <v>298.31</v>
      </c>
      <c r="U16" s="229">
        <v>1086.3</v>
      </c>
      <c r="V16" s="229">
        <v>1968.3</v>
      </c>
      <c r="W16" s="229">
        <v>2625.71</v>
      </c>
      <c r="X16" s="371">
        <f t="shared" si="1"/>
        <v>-43.240041591097253</v>
      </c>
      <c r="Y16" s="404"/>
    </row>
    <row r="17" spans="1:25" s="231" customFormat="1" x14ac:dyDescent="0.25">
      <c r="A17" s="366" t="s">
        <v>35</v>
      </c>
      <c r="B17" s="370">
        <v>37.83</v>
      </c>
      <c r="C17" s="229">
        <v>2.57</v>
      </c>
      <c r="D17" s="229">
        <v>8.23</v>
      </c>
      <c r="E17" s="229">
        <v>49.96</v>
      </c>
      <c r="F17" s="229">
        <v>30.96</v>
      </c>
      <c r="G17" s="229">
        <v>34.909999999999997</v>
      </c>
      <c r="H17" s="229">
        <v>173.32</v>
      </c>
      <c r="I17" s="229">
        <v>129.15</v>
      </c>
      <c r="J17" s="229">
        <v>160.53</v>
      </c>
      <c r="K17" s="229">
        <v>37.1</v>
      </c>
      <c r="L17" s="229">
        <v>20.59</v>
      </c>
      <c r="M17" s="229">
        <v>91.99</v>
      </c>
      <c r="N17" s="370">
        <v>11.49</v>
      </c>
      <c r="O17" s="229">
        <v>221.57</v>
      </c>
      <c r="P17" s="229">
        <v>90.33</v>
      </c>
      <c r="Q17" s="229">
        <v>4.33</v>
      </c>
      <c r="R17" s="229">
        <v>61.09</v>
      </c>
      <c r="S17" s="229">
        <v>564.19000000000005</v>
      </c>
      <c r="T17" s="229">
        <v>497.76</v>
      </c>
      <c r="U17" s="229">
        <v>305.55</v>
      </c>
      <c r="V17" s="229">
        <v>391.28</v>
      </c>
      <c r="W17" s="229">
        <v>43.1</v>
      </c>
      <c r="X17" s="371">
        <f t="shared" si="1"/>
        <v>16.172506738544467</v>
      </c>
      <c r="Y17" s="404"/>
    </row>
    <row r="18" spans="1:25" s="231" customFormat="1" x14ac:dyDescent="0.25">
      <c r="A18" s="366" t="s">
        <v>36</v>
      </c>
      <c r="B18" s="370">
        <v>38.75</v>
      </c>
      <c r="C18" s="229">
        <v>75.16</v>
      </c>
      <c r="D18" s="229">
        <v>34.82</v>
      </c>
      <c r="E18" s="229">
        <v>15.06</v>
      </c>
      <c r="F18" s="229">
        <v>75.02</v>
      </c>
      <c r="G18" s="229">
        <v>20.87</v>
      </c>
      <c r="H18" s="229">
        <v>80.040000000000006</v>
      </c>
      <c r="I18" s="229">
        <v>84.6</v>
      </c>
      <c r="J18" s="229">
        <v>54.86</v>
      </c>
      <c r="K18" s="229">
        <v>36.96</v>
      </c>
      <c r="L18" s="229">
        <v>30.69</v>
      </c>
      <c r="M18" s="229">
        <v>62.42</v>
      </c>
      <c r="N18" s="370">
        <v>25.3</v>
      </c>
      <c r="O18" s="229">
        <v>104.95</v>
      </c>
      <c r="P18" s="229">
        <v>59.15</v>
      </c>
      <c r="Q18" s="229">
        <v>0</v>
      </c>
      <c r="R18" s="229">
        <v>54.44</v>
      </c>
      <c r="S18" s="229">
        <v>91.7</v>
      </c>
      <c r="T18" s="229">
        <v>69.73</v>
      </c>
      <c r="U18" s="229">
        <v>121.43</v>
      </c>
      <c r="V18" s="229">
        <v>121.79</v>
      </c>
      <c r="W18" s="229">
        <v>121.27</v>
      </c>
      <c r="X18" s="371">
        <f t="shared" si="1"/>
        <v>228.11147186147184</v>
      </c>
      <c r="Y18" s="404"/>
    </row>
    <row r="19" spans="1:25" x14ac:dyDescent="0.25">
      <c r="A19" s="41" t="s">
        <v>37</v>
      </c>
      <c r="B19" s="177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0.28000000000000003</v>
      </c>
      <c r="M19" s="36">
        <v>0</v>
      </c>
      <c r="N19" s="177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173" t="str">
        <f t="shared" si="1"/>
        <v>-</v>
      </c>
      <c r="Y19" s="403"/>
    </row>
    <row r="20" spans="1:25" x14ac:dyDescent="0.25">
      <c r="A20" s="37" t="s">
        <v>38</v>
      </c>
      <c r="B20" s="178">
        <v>93.84</v>
      </c>
      <c r="C20" s="174">
        <v>9.5</v>
      </c>
      <c r="D20" s="174">
        <v>18.62</v>
      </c>
      <c r="E20" s="174">
        <v>602.62</v>
      </c>
      <c r="F20" s="174">
        <v>204.88</v>
      </c>
      <c r="G20" s="174">
        <v>536.66999999999996</v>
      </c>
      <c r="H20" s="174">
        <v>475.63</v>
      </c>
      <c r="I20" s="174">
        <v>263.57</v>
      </c>
      <c r="J20" s="174">
        <v>6.73</v>
      </c>
      <c r="K20" s="174">
        <v>489.8</v>
      </c>
      <c r="L20" s="174">
        <v>655.29999999999995</v>
      </c>
      <c r="M20" s="174">
        <v>696.79</v>
      </c>
      <c r="N20" s="178">
        <v>27.54</v>
      </c>
      <c r="O20" s="174">
        <v>1036.3399999999999</v>
      </c>
      <c r="P20" s="174">
        <v>139.25</v>
      </c>
      <c r="Q20" s="174">
        <v>104.1</v>
      </c>
      <c r="R20" s="174">
        <v>400.68</v>
      </c>
      <c r="S20" s="174">
        <v>517.63</v>
      </c>
      <c r="T20" s="174">
        <v>926.77</v>
      </c>
      <c r="U20" s="174">
        <v>1030.42</v>
      </c>
      <c r="V20" s="174">
        <v>1249.98</v>
      </c>
      <c r="W20" s="174">
        <v>941.55</v>
      </c>
      <c r="X20" s="175">
        <f t="shared" si="1"/>
        <v>92.23152307064106</v>
      </c>
      <c r="Y20" s="403"/>
    </row>
    <row r="21" spans="1:25" x14ac:dyDescent="0.25">
      <c r="A21" s="1" t="s">
        <v>23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403"/>
    </row>
    <row r="22" spans="1:25" x14ac:dyDescent="0.25">
      <c r="A22" s="1" t="s">
        <v>24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</row>
    <row r="23" spans="1:25" x14ac:dyDescent="0.25">
      <c r="A23" s="2" t="s">
        <v>206</v>
      </c>
      <c r="B23" s="198"/>
      <c r="C23" s="189"/>
      <c r="D23" s="189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U23" s="198"/>
      <c r="V23" s="198"/>
      <c r="W23" s="198"/>
      <c r="X23" s="198"/>
    </row>
    <row r="24" spans="1:25" x14ac:dyDescent="0.25">
      <c r="B24" s="198"/>
      <c r="C24" s="189"/>
      <c r="D24" s="189"/>
      <c r="H24" s="198"/>
    </row>
    <row r="25" spans="1:25" x14ac:dyDescent="0.25">
      <c r="B25" s="198"/>
      <c r="H25" s="198"/>
    </row>
    <row r="26" spans="1:25" x14ac:dyDescent="0.25">
      <c r="H26" s="198"/>
      <c r="R26"/>
      <c r="S26"/>
      <c r="T26"/>
    </row>
    <row r="27" spans="1:25" x14ac:dyDescent="0.25">
      <c r="H27" s="198"/>
      <c r="R27"/>
      <c r="S27"/>
      <c r="T27"/>
      <c r="U27" s="198"/>
      <c r="V27" s="198"/>
      <c r="W27" s="198"/>
    </row>
    <row r="28" spans="1:25" x14ac:dyDescent="0.25">
      <c r="H28" s="198"/>
      <c r="Q28" s="403"/>
      <c r="R28"/>
      <c r="S28"/>
      <c r="T28"/>
    </row>
    <row r="29" spans="1:25" x14ac:dyDescent="0.25">
      <c r="Q29" s="404"/>
      <c r="R29"/>
      <c r="S29"/>
      <c r="T29"/>
    </row>
    <row r="30" spans="1:25" x14ac:dyDescent="0.25">
      <c r="Q30" s="404"/>
      <c r="R30"/>
      <c r="S30"/>
      <c r="T30"/>
    </row>
    <row r="31" spans="1:25" x14ac:dyDescent="0.25">
      <c r="Q31" s="404"/>
      <c r="R31"/>
      <c r="S31"/>
      <c r="T31"/>
    </row>
    <row r="32" spans="1:25" x14ac:dyDescent="0.25">
      <c r="Q32" s="404"/>
      <c r="R32"/>
      <c r="S32"/>
      <c r="T32"/>
    </row>
    <row r="33" spans="17:20" x14ac:dyDescent="0.25">
      <c r="Q33" s="403"/>
      <c r="R33"/>
      <c r="S33"/>
      <c r="T33"/>
    </row>
    <row r="34" spans="17:20" x14ac:dyDescent="0.25">
      <c r="Q34" s="405"/>
      <c r="R34"/>
      <c r="S34"/>
      <c r="T34"/>
    </row>
    <row r="35" spans="17:20" x14ac:dyDescent="0.25">
      <c r="Q35" s="404"/>
      <c r="R35"/>
      <c r="S35"/>
      <c r="T35"/>
    </row>
    <row r="36" spans="17:20" x14ac:dyDescent="0.25">
      <c r="Q36" s="404"/>
      <c r="R36"/>
      <c r="S36"/>
      <c r="T36"/>
    </row>
    <row r="37" spans="17:20" x14ac:dyDescent="0.25">
      <c r="Q37" s="404"/>
      <c r="R37"/>
      <c r="S37"/>
      <c r="T37"/>
    </row>
    <row r="38" spans="17:20" x14ac:dyDescent="0.25">
      <c r="Q38" s="405"/>
    </row>
    <row r="39" spans="17:20" x14ac:dyDescent="0.25">
      <c r="Q39" s="406"/>
    </row>
  </sheetData>
  <sortState ref="Q29:Q39">
    <sortCondition ref="Q28:Q39"/>
  </sortState>
  <mergeCells count="3">
    <mergeCell ref="A6:A7"/>
    <mergeCell ref="N6:X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showGridLines="0" zoomScale="85" zoomScaleNormal="85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T21" sqref="T21"/>
    </sheetView>
  </sheetViews>
  <sheetFormatPr baseColWidth="10" defaultRowHeight="15" x14ac:dyDescent="0.25"/>
  <cols>
    <col min="1" max="1" width="18.140625" customWidth="1"/>
    <col min="2" max="2" width="11.85546875" style="258" bestFit="1" customWidth="1"/>
    <col min="3" max="3" width="12.5703125" style="258" bestFit="1" customWidth="1"/>
    <col min="4" max="4" width="11.85546875" style="258" bestFit="1" customWidth="1"/>
    <col min="5" max="5" width="11.28515625" style="258" bestFit="1" customWidth="1"/>
    <col min="6" max="6" width="11.5703125" style="258" bestFit="1" customWidth="1"/>
    <col min="7" max="7" width="10.5703125" style="258" bestFit="1" customWidth="1"/>
    <col min="8" max="8" width="11.85546875" style="258" bestFit="1" customWidth="1"/>
    <col min="9" max="9" width="10.85546875" style="258" bestFit="1" customWidth="1"/>
    <col min="10" max="10" width="11.85546875" style="258" bestFit="1" customWidth="1"/>
    <col min="11" max="11" width="12" style="258" bestFit="1" customWidth="1"/>
    <col min="12" max="12" width="11.28515625" style="258" bestFit="1" customWidth="1"/>
    <col min="13" max="13" width="11.140625" style="258" bestFit="1" customWidth="1"/>
    <col min="14" max="14" width="11.28515625" style="258" bestFit="1" customWidth="1"/>
    <col min="15" max="15" width="11.140625" style="258" bestFit="1" customWidth="1"/>
    <col min="16" max="16" width="11.5703125" style="258" bestFit="1" customWidth="1"/>
    <col min="17" max="17" width="10.85546875" style="258" bestFit="1" customWidth="1"/>
    <col min="18" max="18" width="11.140625" style="258" bestFit="1" customWidth="1"/>
    <col min="19" max="20" width="11.140625" style="258" customWidth="1"/>
    <col min="21" max="21" width="11.140625" style="407" customWidth="1"/>
    <col min="22" max="22" width="13.7109375" style="412" customWidth="1"/>
    <col min="23" max="23" width="11.140625" style="412" customWidth="1"/>
    <col min="24" max="24" width="13.42578125" bestFit="1" customWidth="1"/>
    <col min="25" max="25" width="11.85546875" bestFit="1" customWidth="1"/>
  </cols>
  <sheetData>
    <row r="1" spans="1:26" x14ac:dyDescent="0.25">
      <c r="A1" s="26" t="s">
        <v>198</v>
      </c>
    </row>
    <row r="2" spans="1:26" x14ac:dyDescent="0.25">
      <c r="A2" s="26"/>
    </row>
    <row r="3" spans="1:26" x14ac:dyDescent="0.25">
      <c r="A3" s="11" t="s">
        <v>39</v>
      </c>
    </row>
    <row r="4" spans="1:26" ht="13.5" customHeight="1" x14ac:dyDescent="0.25">
      <c r="A4" s="43" t="s">
        <v>241</v>
      </c>
    </row>
    <row r="5" spans="1:26" x14ac:dyDescent="0.25">
      <c r="A5" s="44" t="s">
        <v>209</v>
      </c>
    </row>
    <row r="6" spans="1:26" x14ac:dyDescent="0.25">
      <c r="A6" s="485" t="s">
        <v>200</v>
      </c>
      <c r="B6" s="482">
        <v>2019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2">
        <v>2020</v>
      </c>
      <c r="O6" s="483"/>
      <c r="P6" s="483"/>
      <c r="Q6" s="483"/>
      <c r="R6" s="483"/>
      <c r="S6" s="483"/>
      <c r="T6" s="483"/>
      <c r="U6" s="483"/>
      <c r="V6" s="483"/>
      <c r="W6" s="483"/>
      <c r="X6" s="484"/>
    </row>
    <row r="7" spans="1:26" ht="25.5" x14ac:dyDescent="0.25">
      <c r="A7" s="486"/>
      <c r="B7" s="335" t="s">
        <v>1</v>
      </c>
      <c r="C7" s="333" t="s">
        <v>2</v>
      </c>
      <c r="D7" s="333" t="s">
        <v>3</v>
      </c>
      <c r="E7" s="333" t="s">
        <v>4</v>
      </c>
      <c r="F7" s="351" t="s">
        <v>5</v>
      </c>
      <c r="G7" s="353" t="s">
        <v>6</v>
      </c>
      <c r="H7" s="354" t="s">
        <v>7</v>
      </c>
      <c r="I7" s="356" t="s">
        <v>8</v>
      </c>
      <c r="J7" s="361" t="s">
        <v>9</v>
      </c>
      <c r="K7" s="365" t="s">
        <v>10</v>
      </c>
      <c r="L7" s="380" t="s">
        <v>11</v>
      </c>
      <c r="M7" s="388" t="s">
        <v>12</v>
      </c>
      <c r="N7" s="335" t="s">
        <v>1</v>
      </c>
      <c r="O7" s="417" t="s">
        <v>2</v>
      </c>
      <c r="P7" s="335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336" t="s">
        <v>273</v>
      </c>
    </row>
    <row r="8" spans="1:26" x14ac:dyDescent="0.25">
      <c r="A8" s="31" t="s">
        <v>13</v>
      </c>
      <c r="B8" s="292">
        <f t="shared" ref="B8:G8" si="0">SUM(B9:B25)</f>
        <v>83256.259999999995</v>
      </c>
      <c r="C8" s="234">
        <f t="shared" si="0"/>
        <v>107268.51000000001</v>
      </c>
      <c r="D8" s="234">
        <f t="shared" si="0"/>
        <v>88560.29</v>
      </c>
      <c r="E8" s="234">
        <f t="shared" si="0"/>
        <v>51848.350000000006</v>
      </c>
      <c r="F8" s="234">
        <f t="shared" si="0"/>
        <v>43554.41</v>
      </c>
      <c r="G8" s="234">
        <f t="shared" si="0"/>
        <v>70271.14</v>
      </c>
      <c r="H8" s="234">
        <f t="shared" ref="H8:M8" si="1">SUM(H9:H25)</f>
        <v>67260.62</v>
      </c>
      <c r="I8" s="234">
        <f t="shared" si="1"/>
        <v>57768.14</v>
      </c>
      <c r="J8" s="234">
        <f t="shared" si="1"/>
        <v>44605.43</v>
      </c>
      <c r="K8" s="234">
        <f t="shared" si="1"/>
        <v>48097.960000000006</v>
      </c>
      <c r="L8" s="234">
        <f t="shared" si="1"/>
        <v>34755.589999999997</v>
      </c>
      <c r="M8" s="234">
        <f t="shared" si="1"/>
        <v>32155.219999999998</v>
      </c>
      <c r="N8" s="434">
        <f>+SUM(N9:N25)</f>
        <v>52776.250000000007</v>
      </c>
      <c r="O8" s="435">
        <f>+SUM(O9:O25)</f>
        <v>77190.299999999988</v>
      </c>
      <c r="P8" s="435">
        <f>+SUM(P9:P25)</f>
        <v>21608.560000000005</v>
      </c>
      <c r="Q8" s="435">
        <f>+SUM(Q9:Q25)</f>
        <v>10176.32</v>
      </c>
      <c r="R8" s="435">
        <f>+SUM(R9:R25)</f>
        <v>10610.039999999999</v>
      </c>
      <c r="S8" s="435">
        <v>40385.889999999992</v>
      </c>
      <c r="T8" s="435">
        <v>85540.83</v>
      </c>
      <c r="U8" s="435">
        <v>70600.39</v>
      </c>
      <c r="V8" s="435">
        <v>101673.34000000001</v>
      </c>
      <c r="W8" s="435">
        <v>88370.8</v>
      </c>
      <c r="X8" s="389">
        <f t="shared" ref="X8:X25" si="2">+IFERROR((W8/K8-1)*100,"-")</f>
        <v>83.730869251003554</v>
      </c>
    </row>
    <row r="9" spans="1:26" s="231" customFormat="1" x14ac:dyDescent="0.25">
      <c r="A9" s="366" t="s">
        <v>21</v>
      </c>
      <c r="B9" s="368">
        <v>2540.04</v>
      </c>
      <c r="C9" s="367">
        <v>2955.94</v>
      </c>
      <c r="D9" s="367">
        <v>2507.15</v>
      </c>
      <c r="E9" s="367">
        <v>3715.93</v>
      </c>
      <c r="F9" s="367">
        <v>1831.38</v>
      </c>
      <c r="G9" s="367">
        <v>1664.98</v>
      </c>
      <c r="H9" s="367">
        <v>3034.37</v>
      </c>
      <c r="I9" s="367">
        <v>3021.82</v>
      </c>
      <c r="J9" s="367">
        <v>1600.62</v>
      </c>
      <c r="K9" s="367">
        <v>1008.89</v>
      </c>
      <c r="L9" s="367">
        <v>1263.81</v>
      </c>
      <c r="M9" s="367">
        <v>812.13</v>
      </c>
      <c r="N9" s="469">
        <v>390.65</v>
      </c>
      <c r="O9" s="470">
        <v>881.81</v>
      </c>
      <c r="P9" s="470">
        <v>779.22</v>
      </c>
      <c r="Q9" s="470">
        <v>1582.15</v>
      </c>
      <c r="R9" s="470">
        <v>802.92</v>
      </c>
      <c r="S9" s="470">
        <v>1212.7</v>
      </c>
      <c r="T9" s="470">
        <v>1275.0999999999999</v>
      </c>
      <c r="U9" s="470">
        <v>973.3</v>
      </c>
      <c r="V9" s="470">
        <v>1504.73</v>
      </c>
      <c r="W9" s="470">
        <v>3702.82</v>
      </c>
      <c r="X9" s="424">
        <f t="shared" si="2"/>
        <v>267.01919931806242</v>
      </c>
      <c r="Y9"/>
      <c r="Z9"/>
    </row>
    <row r="10" spans="1:26" s="231" customFormat="1" x14ac:dyDescent="0.25">
      <c r="A10" s="366" t="s">
        <v>40</v>
      </c>
      <c r="B10" s="368">
        <v>359.79</v>
      </c>
      <c r="C10" s="367">
        <v>334.53</v>
      </c>
      <c r="D10" s="367">
        <v>419.32</v>
      </c>
      <c r="E10" s="367">
        <v>374.76</v>
      </c>
      <c r="F10" s="367">
        <v>413.26</v>
      </c>
      <c r="G10" s="367">
        <v>379.26</v>
      </c>
      <c r="H10" s="367">
        <v>307.16000000000003</v>
      </c>
      <c r="I10" s="367">
        <v>492.11</v>
      </c>
      <c r="J10" s="367">
        <v>304.37</v>
      </c>
      <c r="K10" s="367">
        <v>362.39</v>
      </c>
      <c r="L10" s="367">
        <v>320.63</v>
      </c>
      <c r="M10" s="367">
        <v>260.41000000000003</v>
      </c>
      <c r="N10" s="469">
        <v>359.64</v>
      </c>
      <c r="O10" s="470">
        <v>341.65</v>
      </c>
      <c r="P10" s="470">
        <v>196.71</v>
      </c>
      <c r="Q10" s="470">
        <v>40.31</v>
      </c>
      <c r="R10" s="470">
        <v>191.67</v>
      </c>
      <c r="S10" s="470">
        <v>147</v>
      </c>
      <c r="T10" s="470">
        <v>221.93</v>
      </c>
      <c r="U10" s="470">
        <v>287.52</v>
      </c>
      <c r="V10" s="470">
        <v>239.52</v>
      </c>
      <c r="W10" s="470">
        <v>278.76</v>
      </c>
      <c r="X10" s="424">
        <f t="shared" si="2"/>
        <v>-23.07734760892961</v>
      </c>
      <c r="Y10"/>
      <c r="Z10"/>
    </row>
    <row r="11" spans="1:26" s="231" customFormat="1" x14ac:dyDescent="0.25">
      <c r="A11" s="366" t="s">
        <v>29</v>
      </c>
      <c r="B11" s="368">
        <v>338.8</v>
      </c>
      <c r="C11" s="367">
        <v>692.47</v>
      </c>
      <c r="D11" s="367">
        <v>559.05999999999995</v>
      </c>
      <c r="E11" s="367">
        <v>565.4</v>
      </c>
      <c r="F11" s="367">
        <v>1554.27</v>
      </c>
      <c r="G11" s="367">
        <v>1453.71</v>
      </c>
      <c r="H11" s="367">
        <v>1609.26</v>
      </c>
      <c r="I11" s="367">
        <v>783.44</v>
      </c>
      <c r="J11" s="367">
        <v>848.63</v>
      </c>
      <c r="K11" s="367">
        <v>1030.94</v>
      </c>
      <c r="L11" s="367">
        <v>1371.38</v>
      </c>
      <c r="M11" s="367">
        <v>704.09</v>
      </c>
      <c r="N11" s="469">
        <v>232.36</v>
      </c>
      <c r="O11" s="470">
        <v>264.5</v>
      </c>
      <c r="P11" s="470">
        <v>246.89</v>
      </c>
      <c r="Q11" s="470">
        <v>113.45</v>
      </c>
      <c r="R11" s="470">
        <v>63.47</v>
      </c>
      <c r="S11" s="470">
        <v>417.82</v>
      </c>
      <c r="T11" s="470">
        <v>125.34</v>
      </c>
      <c r="U11" s="470">
        <v>33.11</v>
      </c>
      <c r="V11" s="470">
        <v>132.62</v>
      </c>
      <c r="W11" s="470">
        <v>43.72</v>
      </c>
      <c r="X11" s="424">
        <f t="shared" si="2"/>
        <v>-95.759210041321509</v>
      </c>
      <c r="Y11"/>
      <c r="Z11"/>
    </row>
    <row r="12" spans="1:26" s="231" customFormat="1" x14ac:dyDescent="0.25">
      <c r="A12" s="366" t="s">
        <v>30</v>
      </c>
      <c r="B12" s="230">
        <v>1500.02</v>
      </c>
      <c r="C12" s="367">
        <v>1277.47</v>
      </c>
      <c r="D12" s="367">
        <v>611.91</v>
      </c>
      <c r="E12" s="367">
        <v>2586.23</v>
      </c>
      <c r="F12" s="367">
        <v>1437.32</v>
      </c>
      <c r="G12" s="367">
        <v>604.91</v>
      </c>
      <c r="H12" s="367">
        <v>407.92</v>
      </c>
      <c r="I12" s="367">
        <v>163.79</v>
      </c>
      <c r="J12" s="367">
        <v>0</v>
      </c>
      <c r="K12" s="367">
        <v>350.69</v>
      </c>
      <c r="L12" s="367">
        <v>966.97</v>
      </c>
      <c r="M12" s="367">
        <v>1298.3699999999999</v>
      </c>
      <c r="N12" s="469">
        <v>313.93</v>
      </c>
      <c r="O12" s="470">
        <v>348.91</v>
      </c>
      <c r="P12" s="470">
        <v>751.16</v>
      </c>
      <c r="Q12" s="470">
        <v>833.63</v>
      </c>
      <c r="R12" s="470">
        <v>946.05</v>
      </c>
      <c r="S12" s="470">
        <v>520.22</v>
      </c>
      <c r="T12" s="470">
        <v>50.08</v>
      </c>
      <c r="U12" s="470">
        <v>0</v>
      </c>
      <c r="V12" s="470">
        <v>0</v>
      </c>
      <c r="W12" s="470">
        <v>0</v>
      </c>
      <c r="X12" s="424">
        <f t="shared" si="2"/>
        <v>-100</v>
      </c>
      <c r="Y12"/>
      <c r="Z12"/>
    </row>
    <row r="13" spans="1:26" s="231" customFormat="1" x14ac:dyDescent="0.25">
      <c r="A13" s="366" t="s">
        <v>31</v>
      </c>
      <c r="B13" s="230">
        <v>96.16</v>
      </c>
      <c r="C13" s="367">
        <v>406.33</v>
      </c>
      <c r="D13" s="367">
        <v>431.98</v>
      </c>
      <c r="E13" s="367">
        <v>339.8</v>
      </c>
      <c r="F13" s="367">
        <v>470.55</v>
      </c>
      <c r="G13" s="367">
        <v>0</v>
      </c>
      <c r="H13" s="367">
        <v>0.54</v>
      </c>
      <c r="I13" s="367">
        <v>0</v>
      </c>
      <c r="J13" s="367">
        <v>0</v>
      </c>
      <c r="K13" s="367">
        <v>149.69999999999999</v>
      </c>
      <c r="L13" s="367">
        <v>486.39</v>
      </c>
      <c r="M13" s="367">
        <v>665.2</v>
      </c>
      <c r="N13" s="469">
        <v>562.19000000000005</v>
      </c>
      <c r="O13" s="470">
        <v>621.39</v>
      </c>
      <c r="P13" s="470">
        <v>616.34</v>
      </c>
      <c r="Q13" s="470">
        <v>0</v>
      </c>
      <c r="R13" s="470">
        <v>49.33</v>
      </c>
      <c r="S13" s="470">
        <v>8.6199999999999992</v>
      </c>
      <c r="T13" s="470">
        <v>52</v>
      </c>
      <c r="U13" s="470">
        <v>133.52000000000001</v>
      </c>
      <c r="V13" s="470">
        <v>283.64999999999998</v>
      </c>
      <c r="W13" s="470">
        <v>646.27</v>
      </c>
      <c r="X13" s="424">
        <f t="shared" si="2"/>
        <v>331.71008684034734</v>
      </c>
      <c r="Y13"/>
      <c r="Z13"/>
    </row>
    <row r="14" spans="1:26" s="7" customFormat="1" x14ac:dyDescent="0.25">
      <c r="A14" s="373" t="s">
        <v>32</v>
      </c>
      <c r="B14" s="374">
        <v>7235.48</v>
      </c>
      <c r="C14" s="375">
        <v>8826.81</v>
      </c>
      <c r="D14" s="375">
        <v>3724.52</v>
      </c>
      <c r="E14" s="375">
        <v>0</v>
      </c>
      <c r="F14" s="375">
        <v>0</v>
      </c>
      <c r="G14" s="375">
        <v>0</v>
      </c>
      <c r="H14" s="375">
        <v>323.88</v>
      </c>
      <c r="I14" s="375">
        <v>0</v>
      </c>
      <c r="J14" s="375">
        <v>0</v>
      </c>
      <c r="K14" s="375">
        <v>422.56</v>
      </c>
      <c r="L14" s="375">
        <v>0</v>
      </c>
      <c r="M14" s="375">
        <v>0</v>
      </c>
      <c r="N14" s="469">
        <v>9245.9</v>
      </c>
      <c r="O14" s="470">
        <v>16674.63</v>
      </c>
      <c r="P14" s="470">
        <v>574.6</v>
      </c>
      <c r="Q14" s="470">
        <v>81.53</v>
      </c>
      <c r="R14" s="470">
        <v>0</v>
      </c>
      <c r="S14" s="470">
        <v>0</v>
      </c>
      <c r="T14" s="470">
        <v>52.08</v>
      </c>
      <c r="U14" s="470">
        <v>0</v>
      </c>
      <c r="V14" s="470">
        <v>4590.8599999999997</v>
      </c>
      <c r="W14" s="470">
        <v>5074.8100000000004</v>
      </c>
      <c r="X14" s="425">
        <f t="shared" si="2"/>
        <v>1100.9679098826202</v>
      </c>
      <c r="Y14"/>
      <c r="Z14"/>
    </row>
    <row r="15" spans="1:26" s="231" customFormat="1" x14ac:dyDescent="0.25">
      <c r="A15" s="366" t="s">
        <v>33</v>
      </c>
      <c r="B15" s="368">
        <v>0</v>
      </c>
      <c r="C15" s="367">
        <v>0.81</v>
      </c>
      <c r="D15" s="367">
        <v>11.93</v>
      </c>
      <c r="E15" s="367">
        <v>12.13</v>
      </c>
      <c r="F15" s="367">
        <v>2007.25</v>
      </c>
      <c r="G15" s="367">
        <v>1884.98</v>
      </c>
      <c r="H15" s="367">
        <v>601.04999999999995</v>
      </c>
      <c r="I15" s="367">
        <v>31.66</v>
      </c>
      <c r="J15" s="367">
        <v>37.53</v>
      </c>
      <c r="K15" s="367">
        <v>88.19</v>
      </c>
      <c r="L15" s="367">
        <v>19.02</v>
      </c>
      <c r="M15" s="367">
        <v>0</v>
      </c>
      <c r="N15" s="469">
        <v>33.22</v>
      </c>
      <c r="O15" s="470">
        <v>51.93</v>
      </c>
      <c r="P15" s="470">
        <v>35.89</v>
      </c>
      <c r="Q15" s="470">
        <v>27.56</v>
      </c>
      <c r="R15" s="470">
        <v>177.2</v>
      </c>
      <c r="S15" s="470">
        <v>193.06</v>
      </c>
      <c r="T15" s="470">
        <v>113.97</v>
      </c>
      <c r="U15" s="470">
        <v>0</v>
      </c>
      <c r="V15" s="470">
        <v>0.1</v>
      </c>
      <c r="W15" s="470">
        <v>0.97</v>
      </c>
      <c r="X15" s="424">
        <f t="shared" si="2"/>
        <v>-98.900102052386899</v>
      </c>
      <c r="Y15"/>
      <c r="Z15"/>
    </row>
    <row r="16" spans="1:26" s="231" customFormat="1" x14ac:dyDescent="0.25">
      <c r="A16" s="366" t="s">
        <v>41</v>
      </c>
      <c r="B16" s="368">
        <v>1747.41</v>
      </c>
      <c r="C16" s="367">
        <v>373.9</v>
      </c>
      <c r="D16" s="367">
        <v>930.52</v>
      </c>
      <c r="E16" s="367">
        <v>434.6</v>
      </c>
      <c r="F16" s="367">
        <v>1841.03</v>
      </c>
      <c r="G16" s="367">
        <v>361.78</v>
      </c>
      <c r="H16" s="367">
        <v>1682.09</v>
      </c>
      <c r="I16" s="367">
        <v>2347.79</v>
      </c>
      <c r="J16" s="367">
        <v>3394.79</v>
      </c>
      <c r="K16" s="367">
        <v>2899.1</v>
      </c>
      <c r="L16" s="367">
        <v>2288.4899999999998</v>
      </c>
      <c r="M16" s="367">
        <v>1591.79</v>
      </c>
      <c r="N16" s="469">
        <v>1693.98</v>
      </c>
      <c r="O16" s="470">
        <v>2079.2800000000002</v>
      </c>
      <c r="P16" s="470">
        <v>960.57</v>
      </c>
      <c r="Q16" s="470">
        <v>168.07</v>
      </c>
      <c r="R16" s="470">
        <v>101.33</v>
      </c>
      <c r="S16" s="470">
        <v>682.62</v>
      </c>
      <c r="T16" s="470">
        <v>1038.44</v>
      </c>
      <c r="U16" s="470">
        <v>3900.45</v>
      </c>
      <c r="V16" s="470">
        <v>2521.31</v>
      </c>
      <c r="W16" s="470">
        <v>3423.92</v>
      </c>
      <c r="X16" s="424">
        <f t="shared" si="2"/>
        <v>18.102859508123224</v>
      </c>
      <c r="Y16"/>
      <c r="Z16"/>
    </row>
    <row r="17" spans="1:26" s="231" customFormat="1" x14ac:dyDescent="0.25">
      <c r="A17" s="366" t="s">
        <v>34</v>
      </c>
      <c r="B17" s="368">
        <v>10531.93</v>
      </c>
      <c r="C17" s="367">
        <v>42124.33</v>
      </c>
      <c r="D17" s="367">
        <v>10067.370000000001</v>
      </c>
      <c r="E17" s="367">
        <v>0</v>
      </c>
      <c r="F17" s="367">
        <v>4.71</v>
      </c>
      <c r="G17" s="367">
        <v>203.26</v>
      </c>
      <c r="H17" s="367">
        <v>313.19</v>
      </c>
      <c r="I17" s="367">
        <v>175.3</v>
      </c>
      <c r="J17" s="367">
        <v>27.37</v>
      </c>
      <c r="K17" s="367">
        <v>4809.93</v>
      </c>
      <c r="L17" s="367">
        <v>0</v>
      </c>
      <c r="M17" s="367">
        <v>0</v>
      </c>
      <c r="N17" s="469">
        <v>15677.53</v>
      </c>
      <c r="O17" s="470">
        <v>39911.129999999997</v>
      </c>
      <c r="P17" s="470">
        <v>4440.25</v>
      </c>
      <c r="Q17" s="470">
        <v>0</v>
      </c>
      <c r="R17" s="470">
        <v>8.4</v>
      </c>
      <c r="S17" s="470">
        <v>8.7799999999999994</v>
      </c>
      <c r="T17" s="470">
        <v>27.3</v>
      </c>
      <c r="U17" s="470">
        <v>64.819999999999993</v>
      </c>
      <c r="V17" s="470">
        <v>9860.2800000000007</v>
      </c>
      <c r="W17" s="470">
        <v>7456.09</v>
      </c>
      <c r="X17" s="424">
        <f t="shared" si="2"/>
        <v>55.014522040861301</v>
      </c>
      <c r="Y17"/>
      <c r="Z17"/>
    </row>
    <row r="18" spans="1:26" s="231" customFormat="1" x14ac:dyDescent="0.25">
      <c r="A18" s="366" t="s">
        <v>42</v>
      </c>
      <c r="B18" s="368">
        <v>5149.0600000000004</v>
      </c>
      <c r="C18" s="367">
        <v>1521.23</v>
      </c>
      <c r="D18" s="367">
        <v>4238.83</v>
      </c>
      <c r="E18" s="367">
        <v>4491.45</v>
      </c>
      <c r="F18" s="367">
        <v>3721.56</v>
      </c>
      <c r="G18" s="367">
        <v>2836.3</v>
      </c>
      <c r="H18" s="367">
        <v>3322.78</v>
      </c>
      <c r="I18" s="367">
        <v>3176.21</v>
      </c>
      <c r="J18" s="367">
        <v>3867.63</v>
      </c>
      <c r="K18" s="367">
        <v>3414.98</v>
      </c>
      <c r="L18" s="367">
        <v>2933.62</v>
      </c>
      <c r="M18" s="367">
        <v>3341.83</v>
      </c>
      <c r="N18" s="469">
        <v>3416.35</v>
      </c>
      <c r="O18" s="470">
        <v>3550.48</v>
      </c>
      <c r="P18" s="470">
        <v>2283.6</v>
      </c>
      <c r="Q18" s="470">
        <v>4121.9799999999996</v>
      </c>
      <c r="R18" s="470">
        <v>2796.08</v>
      </c>
      <c r="S18" s="470">
        <v>2778</v>
      </c>
      <c r="T18" s="470">
        <v>1893.48</v>
      </c>
      <c r="U18" s="470">
        <v>2327.9</v>
      </c>
      <c r="V18" s="470">
        <v>1256.45</v>
      </c>
      <c r="W18" s="470">
        <v>2207.52</v>
      </c>
      <c r="X18" s="424">
        <f t="shared" si="2"/>
        <v>-35.357747336734036</v>
      </c>
      <c r="Y18"/>
      <c r="Z18"/>
    </row>
    <row r="19" spans="1:26" s="231" customFormat="1" x14ac:dyDescent="0.25">
      <c r="A19" s="366" t="s">
        <v>43</v>
      </c>
      <c r="B19" s="368">
        <v>5313.7</v>
      </c>
      <c r="C19" s="367">
        <v>4869.1499999999996</v>
      </c>
      <c r="D19" s="367">
        <v>3817.77</v>
      </c>
      <c r="E19" s="367">
        <v>2792.38</v>
      </c>
      <c r="F19" s="367">
        <v>2756.55</v>
      </c>
      <c r="G19" s="367">
        <v>2493.4499999999998</v>
      </c>
      <c r="H19" s="367">
        <v>1957.11</v>
      </c>
      <c r="I19" s="367">
        <v>2778.63</v>
      </c>
      <c r="J19" s="367">
        <v>1012.09</v>
      </c>
      <c r="K19" s="367">
        <v>976.96</v>
      </c>
      <c r="L19" s="367">
        <v>405.57</v>
      </c>
      <c r="M19" s="367">
        <v>1180.4100000000001</v>
      </c>
      <c r="N19" s="469">
        <v>652.70000000000005</v>
      </c>
      <c r="O19" s="470">
        <v>1146.9100000000001</v>
      </c>
      <c r="P19" s="470">
        <v>83.25</v>
      </c>
      <c r="Q19" s="470">
        <v>1129.3699999999999</v>
      </c>
      <c r="R19" s="470">
        <v>2093.6</v>
      </c>
      <c r="S19" s="470">
        <v>2373.98</v>
      </c>
      <c r="T19" s="470">
        <v>2907.76</v>
      </c>
      <c r="U19" s="470">
        <v>3433.57</v>
      </c>
      <c r="V19" s="470">
        <v>763.81</v>
      </c>
      <c r="W19" s="470">
        <v>779.92</v>
      </c>
      <c r="X19" s="424">
        <f t="shared" si="2"/>
        <v>-20.168686537831647</v>
      </c>
      <c r="Y19"/>
      <c r="Z19"/>
    </row>
    <row r="20" spans="1:26" s="231" customFormat="1" x14ac:dyDescent="0.25">
      <c r="A20" s="366" t="s">
        <v>44</v>
      </c>
      <c r="B20" s="230">
        <v>32.53</v>
      </c>
      <c r="C20" s="367">
        <v>3.23</v>
      </c>
      <c r="D20" s="367">
        <v>47.44</v>
      </c>
      <c r="E20" s="367">
        <v>188.81</v>
      </c>
      <c r="F20" s="367">
        <v>124.49</v>
      </c>
      <c r="G20" s="367">
        <v>19.53</v>
      </c>
      <c r="H20" s="367">
        <v>58.62</v>
      </c>
      <c r="I20" s="367">
        <v>236.29</v>
      </c>
      <c r="J20" s="367">
        <v>4.49</v>
      </c>
      <c r="K20" s="367">
        <v>23.55</v>
      </c>
      <c r="L20" s="367">
        <v>6.6</v>
      </c>
      <c r="M20" s="367">
        <v>68.77</v>
      </c>
      <c r="N20" s="469">
        <v>57.02</v>
      </c>
      <c r="O20" s="470">
        <v>80.930000000000007</v>
      </c>
      <c r="P20" s="470">
        <v>143.15</v>
      </c>
      <c r="Q20" s="470">
        <v>155.65</v>
      </c>
      <c r="R20" s="470">
        <v>363.42</v>
      </c>
      <c r="S20" s="470">
        <v>191.8</v>
      </c>
      <c r="T20" s="470">
        <v>282.68</v>
      </c>
      <c r="U20" s="470">
        <v>446.3</v>
      </c>
      <c r="V20" s="470">
        <v>492.21</v>
      </c>
      <c r="W20" s="470">
        <v>268.83</v>
      </c>
      <c r="X20" s="424">
        <f t="shared" si="2"/>
        <v>1041.528662420382</v>
      </c>
      <c r="Y20"/>
      <c r="Z20"/>
    </row>
    <row r="21" spans="1:26" s="231" customFormat="1" x14ac:dyDescent="0.25">
      <c r="A21" s="366" t="s">
        <v>45</v>
      </c>
      <c r="B21" s="230">
        <v>3511.47</v>
      </c>
      <c r="C21" s="367">
        <v>885.74</v>
      </c>
      <c r="D21" s="367">
        <v>213.37</v>
      </c>
      <c r="E21" s="367">
        <v>157.09</v>
      </c>
      <c r="F21" s="367">
        <v>4.62</v>
      </c>
      <c r="G21" s="367">
        <v>138.06</v>
      </c>
      <c r="H21" s="367">
        <v>0</v>
      </c>
      <c r="I21" s="367">
        <v>74.12</v>
      </c>
      <c r="J21" s="367">
        <v>0</v>
      </c>
      <c r="K21" s="367">
        <v>675.81</v>
      </c>
      <c r="L21" s="367">
        <v>1840.99</v>
      </c>
      <c r="M21" s="367">
        <v>9327.42</v>
      </c>
      <c r="N21" s="469">
        <v>8301.5</v>
      </c>
      <c r="O21" s="470">
        <v>4098.1000000000004</v>
      </c>
      <c r="P21" s="470">
        <v>825.25</v>
      </c>
      <c r="Q21" s="470">
        <v>69.819999999999993</v>
      </c>
      <c r="R21" s="470">
        <v>32.15</v>
      </c>
      <c r="S21" s="470">
        <v>12.5</v>
      </c>
      <c r="T21" s="470">
        <v>4.3</v>
      </c>
      <c r="U21" s="470">
        <v>32.979999999999997</v>
      </c>
      <c r="V21" s="470">
        <v>73.709999999999994</v>
      </c>
      <c r="W21" s="470">
        <v>493.79</v>
      </c>
      <c r="X21" s="424">
        <f t="shared" si="2"/>
        <v>-26.933605599206867</v>
      </c>
      <c r="Y21"/>
      <c r="Z21"/>
    </row>
    <row r="22" spans="1:26" s="231" customFormat="1" x14ac:dyDescent="0.25">
      <c r="A22" s="366" t="s">
        <v>27</v>
      </c>
      <c r="B22" s="376">
        <v>0</v>
      </c>
      <c r="C22" s="367">
        <v>0</v>
      </c>
      <c r="D22" s="367" t="s">
        <v>28</v>
      </c>
      <c r="E22" s="367">
        <v>0</v>
      </c>
      <c r="F22" s="367">
        <v>0</v>
      </c>
      <c r="G22" s="367">
        <v>0</v>
      </c>
      <c r="H22" s="367">
        <v>82.49</v>
      </c>
      <c r="I22" s="367">
        <v>7.48</v>
      </c>
      <c r="J22" s="367">
        <v>11.94</v>
      </c>
      <c r="K22" s="367">
        <v>0</v>
      </c>
      <c r="L22" s="367">
        <v>0</v>
      </c>
      <c r="M22" s="367">
        <v>0</v>
      </c>
      <c r="N22" s="469">
        <v>17.8</v>
      </c>
      <c r="O22" s="470">
        <v>2.42</v>
      </c>
      <c r="P22" s="470">
        <v>13.47</v>
      </c>
      <c r="Q22" s="470">
        <v>0</v>
      </c>
      <c r="R22" s="470">
        <v>0</v>
      </c>
      <c r="S22" s="470">
        <v>0</v>
      </c>
      <c r="T22" s="470">
        <v>40.76</v>
      </c>
      <c r="U22" s="470">
        <v>15.48</v>
      </c>
      <c r="V22" s="470">
        <v>22.02</v>
      </c>
      <c r="W22" s="470">
        <v>0</v>
      </c>
      <c r="X22" s="424" t="str">
        <f t="shared" si="2"/>
        <v>-</v>
      </c>
      <c r="Y22"/>
      <c r="Z22"/>
    </row>
    <row r="23" spans="1:26" s="231" customFormat="1" x14ac:dyDescent="0.25">
      <c r="A23" s="366" t="s">
        <v>36</v>
      </c>
      <c r="B23" s="368">
        <v>43944.59</v>
      </c>
      <c r="C23" s="367">
        <v>42802.3</v>
      </c>
      <c r="D23" s="367">
        <v>60667.89</v>
      </c>
      <c r="E23" s="367">
        <v>33309.550000000003</v>
      </c>
      <c r="F23" s="367">
        <v>26956.73</v>
      </c>
      <c r="G23" s="367">
        <v>56833.38</v>
      </c>
      <c r="H23" s="367">
        <v>51064.9</v>
      </c>
      <c r="I23" s="367">
        <v>42877.72</v>
      </c>
      <c r="J23" s="367">
        <v>31753.66</v>
      </c>
      <c r="K23" s="367">
        <v>29167.49</v>
      </c>
      <c r="L23" s="367">
        <v>20927.48</v>
      </c>
      <c r="M23" s="367">
        <v>11409.11</v>
      </c>
      <c r="N23" s="469">
        <v>11548.72</v>
      </c>
      <c r="O23" s="470">
        <v>6672.29</v>
      </c>
      <c r="P23" s="470">
        <v>7219.41</v>
      </c>
      <c r="Q23" s="470">
        <v>615.65</v>
      </c>
      <c r="R23" s="470">
        <v>1794.39</v>
      </c>
      <c r="S23" s="470">
        <v>29562.5</v>
      </c>
      <c r="T23" s="470">
        <v>75345.14</v>
      </c>
      <c r="U23" s="470">
        <v>58562</v>
      </c>
      <c r="V23" s="470">
        <v>79838.100000000006</v>
      </c>
      <c r="W23" s="470">
        <v>63682.42</v>
      </c>
      <c r="X23" s="424">
        <f t="shared" si="2"/>
        <v>118.33356246972228</v>
      </c>
      <c r="Y23"/>
      <c r="Z23"/>
    </row>
    <row r="24" spans="1:26" s="231" customFormat="1" x14ac:dyDescent="0.25">
      <c r="A24" s="366" t="s">
        <v>37</v>
      </c>
      <c r="B24" s="368">
        <v>12.3</v>
      </c>
      <c r="C24" s="367">
        <v>13.08</v>
      </c>
      <c r="D24" s="367">
        <v>27.01</v>
      </c>
      <c r="E24" s="367">
        <v>55.48</v>
      </c>
      <c r="F24" s="367">
        <v>32.5</v>
      </c>
      <c r="G24" s="367">
        <v>224.59</v>
      </c>
      <c r="H24" s="367">
        <v>108.06</v>
      </c>
      <c r="I24" s="367">
        <v>168.29</v>
      </c>
      <c r="J24" s="367">
        <v>185.67</v>
      </c>
      <c r="K24" s="367">
        <v>132.22999999999999</v>
      </c>
      <c r="L24" s="367">
        <v>5.36</v>
      </c>
      <c r="M24" s="367">
        <v>19.690000000000001</v>
      </c>
      <c r="N24" s="469">
        <v>0</v>
      </c>
      <c r="O24" s="470">
        <v>58.2</v>
      </c>
      <c r="P24" s="470">
        <v>53.31</v>
      </c>
      <c r="Q24" s="470">
        <v>36.85</v>
      </c>
      <c r="R24" s="470">
        <v>152.62</v>
      </c>
      <c r="S24" s="470">
        <v>71.27</v>
      </c>
      <c r="T24" s="470">
        <v>194.32</v>
      </c>
      <c r="U24" s="470">
        <v>63.66</v>
      </c>
      <c r="V24" s="471">
        <v>68.87</v>
      </c>
      <c r="W24" s="471">
        <v>85.36</v>
      </c>
      <c r="X24" s="424">
        <f t="shared" si="2"/>
        <v>-35.445814111774929</v>
      </c>
      <c r="Y24"/>
      <c r="Z24"/>
    </row>
    <row r="25" spans="1:26" x14ac:dyDescent="0.25">
      <c r="A25" s="37" t="s">
        <v>38</v>
      </c>
      <c r="B25" s="293">
        <v>942.98</v>
      </c>
      <c r="C25" s="236">
        <v>181.19</v>
      </c>
      <c r="D25" s="236">
        <v>284.22000000000003</v>
      </c>
      <c r="E25" s="236">
        <v>2824.74</v>
      </c>
      <c r="F25" s="236">
        <v>398.19</v>
      </c>
      <c r="G25" s="236">
        <v>1172.95</v>
      </c>
      <c r="H25" s="236">
        <v>2387.1999999999998</v>
      </c>
      <c r="I25" s="236">
        <v>1433.49</v>
      </c>
      <c r="J25" s="236">
        <v>1556.64</v>
      </c>
      <c r="K25" s="236">
        <v>2584.5500000000002</v>
      </c>
      <c r="L25" s="236">
        <v>1919.28</v>
      </c>
      <c r="M25" s="236">
        <v>1476</v>
      </c>
      <c r="N25" s="472">
        <v>272.76</v>
      </c>
      <c r="O25" s="473">
        <v>405.74</v>
      </c>
      <c r="P25" s="473">
        <v>2385.4899999999998</v>
      </c>
      <c r="Q25" s="473">
        <v>1200.3</v>
      </c>
      <c r="R25" s="473">
        <v>1037.4100000000001</v>
      </c>
      <c r="S25" s="473">
        <v>2205.02</v>
      </c>
      <c r="T25" s="473">
        <v>1916.15</v>
      </c>
      <c r="U25" s="473">
        <v>325.77999999999997</v>
      </c>
      <c r="V25" s="473">
        <v>25.1</v>
      </c>
      <c r="W25" s="473">
        <v>225.6</v>
      </c>
      <c r="X25" s="426">
        <f t="shared" si="2"/>
        <v>-91.271207753767584</v>
      </c>
    </row>
    <row r="26" spans="1:26" x14ac:dyDescent="0.25">
      <c r="A26" s="1" t="s">
        <v>23</v>
      </c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</row>
    <row r="27" spans="1:26" x14ac:dyDescent="0.25">
      <c r="A27" s="1" t="s">
        <v>24</v>
      </c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5"/>
    </row>
    <row r="28" spans="1:26" x14ac:dyDescent="0.25">
      <c r="A28" s="2" t="s">
        <v>206</v>
      </c>
      <c r="B28" s="188"/>
      <c r="F28" s="235"/>
      <c r="G28" s="235"/>
      <c r="H28" s="235"/>
      <c r="I28" s="235"/>
      <c r="J28" s="235"/>
      <c r="K28" s="235"/>
      <c r="L28" s="235"/>
      <c r="M28" s="235"/>
      <c r="N28" s="235"/>
      <c r="O28" s="235"/>
      <c r="P28" s="235"/>
      <c r="Q28" s="235"/>
      <c r="R28" s="235"/>
      <c r="S28" s="235"/>
      <c r="T28" s="235"/>
      <c r="U28" s="235"/>
      <c r="V28" s="235"/>
      <c r="W28" s="235"/>
    </row>
    <row r="29" spans="1:26" x14ac:dyDescent="0.25">
      <c r="A29" s="6"/>
      <c r="F29" s="235"/>
      <c r="G29" s="235"/>
      <c r="H29" s="235"/>
      <c r="I29" s="235"/>
      <c r="J29" s="235"/>
      <c r="K29" s="235"/>
      <c r="L29" s="235"/>
      <c r="M29" s="235"/>
      <c r="N29" s="235"/>
      <c r="O29" s="235"/>
      <c r="P29" s="235"/>
      <c r="Q29" s="235"/>
      <c r="R29" s="235"/>
      <c r="Y29" s="231"/>
    </row>
    <row r="30" spans="1:26" x14ac:dyDescent="0.25">
      <c r="B30" s="188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Y30" s="231"/>
    </row>
    <row r="31" spans="1:26" x14ac:dyDescent="0.25"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Y31" s="231"/>
    </row>
    <row r="32" spans="1:26" x14ac:dyDescent="0.25"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/>
      <c r="T32"/>
      <c r="U32"/>
    </row>
    <row r="33" spans="6:21" x14ac:dyDescent="0.25"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/>
      <c r="T33"/>
      <c r="U33"/>
    </row>
    <row r="34" spans="6:21" x14ac:dyDescent="0.25"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/>
      <c r="T34"/>
      <c r="U34"/>
    </row>
    <row r="35" spans="6:21" x14ac:dyDescent="0.25"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262" t="s">
        <v>227</v>
      </c>
    </row>
  </sheetData>
  <sortState ref="S29:U45">
    <sortCondition descending="1" ref="U29"/>
  </sortState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zoomScaleNormal="10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S16" sqref="S16"/>
    </sheetView>
  </sheetViews>
  <sheetFormatPr baseColWidth="10" defaultColWidth="11.42578125" defaultRowHeight="12.75" x14ac:dyDescent="0.2"/>
  <cols>
    <col min="1" max="1" width="16.140625" style="16" customWidth="1"/>
    <col min="2" max="2" width="6.42578125" style="259" bestFit="1" customWidth="1"/>
    <col min="3" max="3" width="7.7109375" style="259" bestFit="1" customWidth="1"/>
    <col min="4" max="4" width="6.28515625" style="259" bestFit="1" customWidth="1"/>
    <col min="5" max="23" width="7.7109375" style="259" bestFit="1" customWidth="1"/>
    <col min="24" max="24" width="9.42578125" style="16" bestFit="1" customWidth="1"/>
    <col min="25" max="25" width="11.85546875" style="16" bestFit="1" customWidth="1"/>
    <col min="26" max="16384" width="11.42578125" style="16"/>
  </cols>
  <sheetData>
    <row r="1" spans="1:26" x14ac:dyDescent="0.2">
      <c r="A1" s="56" t="s">
        <v>198</v>
      </c>
    </row>
    <row r="3" spans="1:26" x14ac:dyDescent="0.2">
      <c r="A3" s="11" t="s">
        <v>46</v>
      </c>
    </row>
    <row r="4" spans="1:26" ht="15" customHeight="1" x14ac:dyDescent="0.2">
      <c r="A4" s="43" t="s">
        <v>242</v>
      </c>
    </row>
    <row r="5" spans="1:26" x14ac:dyDescent="0.2">
      <c r="A5" s="44" t="s">
        <v>209</v>
      </c>
    </row>
    <row r="6" spans="1:26" x14ac:dyDescent="0.2">
      <c r="A6" s="487" t="s">
        <v>200</v>
      </c>
      <c r="B6" s="482">
        <v>2019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2">
        <v>2020</v>
      </c>
      <c r="O6" s="483"/>
      <c r="P6" s="483"/>
      <c r="Q6" s="483"/>
      <c r="R6" s="483"/>
      <c r="S6" s="483"/>
      <c r="T6" s="483"/>
      <c r="U6" s="483"/>
      <c r="V6" s="483"/>
      <c r="W6" s="483"/>
      <c r="X6" s="484"/>
    </row>
    <row r="7" spans="1:26" ht="25.5" x14ac:dyDescent="0.2">
      <c r="A7" s="488"/>
      <c r="B7" s="335" t="s">
        <v>1</v>
      </c>
      <c r="C7" s="333" t="s">
        <v>2</v>
      </c>
      <c r="D7" s="333" t="s">
        <v>3</v>
      </c>
      <c r="E7" s="333" t="s">
        <v>4</v>
      </c>
      <c r="F7" s="351" t="s">
        <v>5</v>
      </c>
      <c r="G7" s="353" t="s">
        <v>6</v>
      </c>
      <c r="H7" s="354" t="s">
        <v>7</v>
      </c>
      <c r="I7" s="356" t="s">
        <v>8</v>
      </c>
      <c r="J7" s="361" t="s">
        <v>9</v>
      </c>
      <c r="K7" s="369" t="s">
        <v>10</v>
      </c>
      <c r="L7" s="380" t="s">
        <v>11</v>
      </c>
      <c r="M7" s="388" t="s">
        <v>12</v>
      </c>
      <c r="N7" s="335" t="s">
        <v>1</v>
      </c>
      <c r="O7" s="417" t="s">
        <v>2</v>
      </c>
      <c r="P7" s="416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336" t="s">
        <v>274</v>
      </c>
    </row>
    <row r="8" spans="1:26" ht="15" x14ac:dyDescent="0.25">
      <c r="A8" s="31" t="s">
        <v>13</v>
      </c>
      <c r="B8" s="294">
        <f t="shared" ref="B8" si="0">SUM(B9:B19)</f>
        <v>2231.9300000000003</v>
      </c>
      <c r="C8" s="221">
        <f t="shared" ref="C8:K8" si="1">+SUM(C9:C19)</f>
        <v>1225.8799999999999</v>
      </c>
      <c r="D8" s="221">
        <f t="shared" si="1"/>
        <v>909.00999999999988</v>
      </c>
      <c r="E8" s="221">
        <f t="shared" si="1"/>
        <v>1586.32</v>
      </c>
      <c r="F8" s="221">
        <f t="shared" si="1"/>
        <v>1413.68</v>
      </c>
      <c r="G8" s="221">
        <f t="shared" si="1"/>
        <v>1709.57</v>
      </c>
      <c r="H8" s="221">
        <f t="shared" si="1"/>
        <v>1462.45</v>
      </c>
      <c r="I8" s="221">
        <f t="shared" si="1"/>
        <v>1747.1</v>
      </c>
      <c r="J8" s="221">
        <f t="shared" si="1"/>
        <v>1609.83</v>
      </c>
      <c r="K8" s="221">
        <f t="shared" si="1"/>
        <v>2852.8799999999997</v>
      </c>
      <c r="L8" s="221">
        <f t="shared" ref="L8:R8" si="2">+SUM(L9:L19)</f>
        <v>2085.6800000000003</v>
      </c>
      <c r="M8" s="221">
        <f t="shared" si="2"/>
        <v>1727.82</v>
      </c>
      <c r="N8" s="390">
        <f t="shared" si="2"/>
        <v>2166.71</v>
      </c>
      <c r="O8" s="221">
        <f t="shared" si="2"/>
        <v>4634.24</v>
      </c>
      <c r="P8" s="221">
        <f t="shared" si="2"/>
        <v>1991.12</v>
      </c>
      <c r="Q8" s="221">
        <f t="shared" si="2"/>
        <v>1284.48</v>
      </c>
      <c r="R8" s="221">
        <f t="shared" si="2"/>
        <v>1751.42</v>
      </c>
      <c r="S8" s="221">
        <v>2426.37</v>
      </c>
      <c r="T8" s="221">
        <v>4775.4400000000005</v>
      </c>
      <c r="U8" s="221">
        <v>1885.23</v>
      </c>
      <c r="V8" s="221">
        <v>2402.4799999999996</v>
      </c>
      <c r="W8" s="221">
        <v>2879.48</v>
      </c>
      <c r="X8" s="427">
        <f t="shared" ref="X8:X19" si="3">+IFERROR((W8/K8-1)*100,"-")</f>
        <v>0.93239112756233755</v>
      </c>
      <c r="Y8"/>
    </row>
    <row r="9" spans="1:26" ht="15" x14ac:dyDescent="0.25">
      <c r="A9" s="57" t="s">
        <v>21</v>
      </c>
      <c r="B9" s="295">
        <v>2036.93</v>
      </c>
      <c r="C9" s="233">
        <v>981.28</v>
      </c>
      <c r="D9" s="233">
        <v>674.31</v>
      </c>
      <c r="E9" s="233">
        <v>1396.94</v>
      </c>
      <c r="F9" s="233">
        <v>1226.18</v>
      </c>
      <c r="G9" s="233">
        <v>1523.2</v>
      </c>
      <c r="H9" s="233">
        <v>1257.29</v>
      </c>
      <c r="I9" s="233">
        <v>1576.01</v>
      </c>
      <c r="J9" s="233">
        <v>1473.31</v>
      </c>
      <c r="K9" s="233">
        <v>2378.06</v>
      </c>
      <c r="L9" s="233">
        <v>1931.43</v>
      </c>
      <c r="M9" s="233">
        <v>1542.33</v>
      </c>
      <c r="N9" s="295">
        <v>1952.04</v>
      </c>
      <c r="O9" s="233">
        <v>1849.93</v>
      </c>
      <c r="P9" s="233">
        <v>1068.67</v>
      </c>
      <c r="Q9" s="233">
        <v>678.98</v>
      </c>
      <c r="R9" s="233">
        <v>1112.42</v>
      </c>
      <c r="S9" s="233">
        <v>1453.65</v>
      </c>
      <c r="T9" s="233">
        <v>1739.92</v>
      </c>
      <c r="U9" s="233">
        <v>1662.8</v>
      </c>
      <c r="V9" s="233">
        <v>2153.14</v>
      </c>
      <c r="W9" s="233">
        <v>2623.58</v>
      </c>
      <c r="X9" s="428">
        <f t="shared" si="3"/>
        <v>10.324382059325664</v>
      </c>
      <c r="Y9"/>
      <c r="Z9"/>
    </row>
    <row r="10" spans="1:26" ht="15" x14ac:dyDescent="0.25">
      <c r="A10" s="57" t="s">
        <v>32</v>
      </c>
      <c r="B10" s="295">
        <v>16</v>
      </c>
      <c r="C10" s="233">
        <v>26.25</v>
      </c>
      <c r="D10" s="233">
        <v>17.5</v>
      </c>
      <c r="E10" s="233">
        <v>0</v>
      </c>
      <c r="F10" s="233">
        <v>0</v>
      </c>
      <c r="G10" s="233">
        <v>8.5</v>
      </c>
      <c r="H10" s="233">
        <v>7.4</v>
      </c>
      <c r="I10" s="233">
        <v>6.1</v>
      </c>
      <c r="J10" s="233">
        <v>6.6</v>
      </c>
      <c r="K10" s="233">
        <v>5</v>
      </c>
      <c r="L10" s="233">
        <v>7</v>
      </c>
      <c r="M10" s="233">
        <v>9.5</v>
      </c>
      <c r="N10" s="295">
        <v>12.5</v>
      </c>
      <c r="O10" s="233">
        <v>30.95</v>
      </c>
      <c r="P10" s="233">
        <v>15.85</v>
      </c>
      <c r="Q10" s="233">
        <v>2</v>
      </c>
      <c r="R10" s="233">
        <v>0</v>
      </c>
      <c r="S10" s="233">
        <v>0</v>
      </c>
      <c r="T10" s="233">
        <v>10</v>
      </c>
      <c r="U10" s="233">
        <v>12.5</v>
      </c>
      <c r="V10" s="233">
        <v>20.5</v>
      </c>
      <c r="W10" s="233">
        <v>25.5</v>
      </c>
      <c r="X10" s="428">
        <f t="shared" si="3"/>
        <v>409.99999999999994</v>
      </c>
      <c r="Y10"/>
      <c r="Z10"/>
    </row>
    <row r="11" spans="1:26" ht="15" x14ac:dyDescent="0.25">
      <c r="A11" s="57" t="s">
        <v>47</v>
      </c>
      <c r="B11" s="296">
        <v>0</v>
      </c>
      <c r="C11" s="233">
        <v>2.25</v>
      </c>
      <c r="D11" s="233">
        <v>1</v>
      </c>
      <c r="E11" s="233">
        <v>2.5</v>
      </c>
      <c r="F11" s="233">
        <v>4</v>
      </c>
      <c r="G11" s="233">
        <v>2.5</v>
      </c>
      <c r="H11" s="233">
        <v>0</v>
      </c>
      <c r="I11" s="233">
        <v>2</v>
      </c>
      <c r="J11" s="233">
        <v>3.8</v>
      </c>
      <c r="K11" s="233">
        <v>5.2</v>
      </c>
      <c r="L11" s="233">
        <v>1.85</v>
      </c>
      <c r="M11" s="233">
        <v>2.5</v>
      </c>
      <c r="N11" s="295">
        <v>8.4</v>
      </c>
      <c r="O11" s="233">
        <v>7.5</v>
      </c>
      <c r="P11" s="233">
        <v>8.5</v>
      </c>
      <c r="Q11" s="233">
        <v>2</v>
      </c>
      <c r="R11" s="233">
        <v>3.5</v>
      </c>
      <c r="S11" s="233">
        <v>3</v>
      </c>
      <c r="T11" s="233">
        <v>5.5</v>
      </c>
      <c r="U11" s="233">
        <v>4</v>
      </c>
      <c r="V11" s="233">
        <v>3</v>
      </c>
      <c r="W11" s="233">
        <v>4</v>
      </c>
      <c r="X11" s="428">
        <f t="shared" si="3"/>
        <v>-23.076923076923084</v>
      </c>
      <c r="Y11"/>
      <c r="Z11"/>
    </row>
    <row r="12" spans="1:26" ht="15" x14ac:dyDescent="0.25">
      <c r="A12" s="57" t="s">
        <v>34</v>
      </c>
      <c r="B12" s="296">
        <v>25</v>
      </c>
      <c r="C12" s="233">
        <v>35.5</v>
      </c>
      <c r="D12" s="233">
        <v>15.55</v>
      </c>
      <c r="E12" s="233">
        <v>0</v>
      </c>
      <c r="F12" s="233">
        <v>0</v>
      </c>
      <c r="G12" s="233">
        <v>12.6</v>
      </c>
      <c r="H12" s="233">
        <v>15</v>
      </c>
      <c r="I12" s="233">
        <v>15</v>
      </c>
      <c r="J12" s="233">
        <v>5.8</v>
      </c>
      <c r="K12" s="233">
        <v>7.8</v>
      </c>
      <c r="L12" s="233">
        <v>2.2000000000000002</v>
      </c>
      <c r="M12" s="233">
        <v>0</v>
      </c>
      <c r="N12" s="295">
        <v>18.8</v>
      </c>
      <c r="O12" s="233">
        <v>25.71</v>
      </c>
      <c r="P12" s="233">
        <v>9.5</v>
      </c>
      <c r="Q12" s="233">
        <v>0</v>
      </c>
      <c r="R12" s="233">
        <v>0</v>
      </c>
      <c r="S12" s="233">
        <v>2.5</v>
      </c>
      <c r="T12" s="233">
        <v>0</v>
      </c>
      <c r="U12" s="233">
        <v>10.5</v>
      </c>
      <c r="V12" s="233">
        <v>13.85</v>
      </c>
      <c r="W12" s="233">
        <v>7.6</v>
      </c>
      <c r="X12" s="428">
        <f t="shared" si="3"/>
        <v>-2.5641025641025661</v>
      </c>
      <c r="Y12"/>
      <c r="Z12"/>
    </row>
    <row r="13" spans="1:26" ht="15" x14ac:dyDescent="0.25">
      <c r="A13" s="57" t="s">
        <v>48</v>
      </c>
      <c r="B13" s="295">
        <v>17.5</v>
      </c>
      <c r="C13" s="233">
        <v>18</v>
      </c>
      <c r="D13" s="233">
        <v>19.5</v>
      </c>
      <c r="E13" s="233">
        <v>22.5</v>
      </c>
      <c r="F13" s="233">
        <v>20</v>
      </c>
      <c r="G13" s="233">
        <v>23</v>
      </c>
      <c r="H13" s="233">
        <v>12.5</v>
      </c>
      <c r="I13" s="233">
        <v>15</v>
      </c>
      <c r="J13" s="233">
        <v>21.6</v>
      </c>
      <c r="K13" s="233">
        <v>12.5</v>
      </c>
      <c r="L13" s="233">
        <v>8.5</v>
      </c>
      <c r="M13" s="233">
        <v>10</v>
      </c>
      <c r="N13" s="295">
        <v>9</v>
      </c>
      <c r="O13" s="233">
        <v>5.5</v>
      </c>
      <c r="P13" s="233">
        <v>4.25</v>
      </c>
      <c r="Q13" s="233">
        <v>2.5</v>
      </c>
      <c r="R13" s="233">
        <v>5.5</v>
      </c>
      <c r="S13" s="233">
        <v>4</v>
      </c>
      <c r="T13" s="233">
        <v>5</v>
      </c>
      <c r="U13" s="233">
        <v>6</v>
      </c>
      <c r="V13" s="233">
        <v>6</v>
      </c>
      <c r="W13" s="233">
        <v>6.5</v>
      </c>
      <c r="X13" s="428">
        <f t="shared" si="3"/>
        <v>-48</v>
      </c>
      <c r="Y13"/>
      <c r="Z13"/>
    </row>
    <row r="14" spans="1:26" ht="15" x14ac:dyDescent="0.25">
      <c r="A14" s="57" t="s">
        <v>43</v>
      </c>
      <c r="B14" s="295">
        <v>11</v>
      </c>
      <c r="C14" s="233">
        <v>6.75</v>
      </c>
      <c r="D14" s="233">
        <v>10.5</v>
      </c>
      <c r="E14" s="233">
        <v>11.8</v>
      </c>
      <c r="F14" s="233">
        <v>10.5</v>
      </c>
      <c r="G14" s="233">
        <v>10</v>
      </c>
      <c r="H14" s="233">
        <v>8</v>
      </c>
      <c r="I14" s="233">
        <v>8.5</v>
      </c>
      <c r="J14" s="233">
        <v>4.6500000000000004</v>
      </c>
      <c r="K14" s="233">
        <v>5</v>
      </c>
      <c r="L14" s="233">
        <v>2.25</v>
      </c>
      <c r="M14" s="233">
        <v>2</v>
      </c>
      <c r="N14" s="295">
        <v>2</v>
      </c>
      <c r="O14" s="233">
        <v>1.5</v>
      </c>
      <c r="P14" s="233">
        <v>1.2</v>
      </c>
      <c r="Q14" s="233">
        <v>1</v>
      </c>
      <c r="R14" s="233">
        <v>3.5</v>
      </c>
      <c r="S14" s="233">
        <v>4</v>
      </c>
      <c r="T14" s="233">
        <v>7.5</v>
      </c>
      <c r="U14" s="233">
        <v>7</v>
      </c>
      <c r="V14" s="233">
        <v>3.5</v>
      </c>
      <c r="W14" s="233">
        <v>1.5</v>
      </c>
      <c r="X14" s="428">
        <f t="shared" si="3"/>
        <v>-70</v>
      </c>
      <c r="Y14"/>
      <c r="Z14"/>
    </row>
    <row r="15" spans="1:26" ht="15" x14ac:dyDescent="0.25">
      <c r="A15" s="57" t="s">
        <v>45</v>
      </c>
      <c r="B15" s="295">
        <v>18</v>
      </c>
      <c r="C15" s="233">
        <v>14.6</v>
      </c>
      <c r="D15" s="233">
        <v>10.8</v>
      </c>
      <c r="E15" s="233">
        <v>3.6</v>
      </c>
      <c r="F15" s="233">
        <v>0</v>
      </c>
      <c r="G15" s="233">
        <v>0</v>
      </c>
      <c r="H15" s="233">
        <v>0</v>
      </c>
      <c r="I15" s="233">
        <v>0</v>
      </c>
      <c r="J15" s="233">
        <v>0</v>
      </c>
      <c r="K15" s="233">
        <v>9.6999999999999993</v>
      </c>
      <c r="L15" s="233">
        <v>15</v>
      </c>
      <c r="M15" s="233">
        <v>18</v>
      </c>
      <c r="N15" s="295">
        <v>20.6</v>
      </c>
      <c r="O15" s="233">
        <v>14.85</v>
      </c>
      <c r="P15" s="233">
        <v>8.5</v>
      </c>
      <c r="Q15" s="233">
        <v>1</v>
      </c>
      <c r="R15" s="233">
        <v>0</v>
      </c>
      <c r="S15" s="233">
        <v>0</v>
      </c>
      <c r="T15" s="233">
        <v>0</v>
      </c>
      <c r="U15" s="233">
        <v>0</v>
      </c>
      <c r="V15" s="233">
        <v>2</v>
      </c>
      <c r="W15" s="233">
        <v>8.6</v>
      </c>
      <c r="X15" s="428">
        <f t="shared" si="3"/>
        <v>-11.340206185567004</v>
      </c>
      <c r="Y15"/>
      <c r="Z15"/>
    </row>
    <row r="16" spans="1:26" ht="15" x14ac:dyDescent="0.25">
      <c r="A16" s="57" t="s">
        <v>221</v>
      </c>
      <c r="B16" s="295">
        <v>16.5</v>
      </c>
      <c r="C16" s="233">
        <v>15</v>
      </c>
      <c r="D16" s="233">
        <v>9.85</v>
      </c>
      <c r="E16" s="233">
        <v>2.5</v>
      </c>
      <c r="F16" s="233">
        <v>5</v>
      </c>
      <c r="G16" s="233">
        <v>0</v>
      </c>
      <c r="H16" s="233">
        <v>6</v>
      </c>
      <c r="I16" s="233">
        <v>2.5</v>
      </c>
      <c r="J16" s="233">
        <v>2</v>
      </c>
      <c r="K16" s="233">
        <v>1.2</v>
      </c>
      <c r="L16" s="233">
        <v>4.95</v>
      </c>
      <c r="M16" s="233">
        <v>4.25</v>
      </c>
      <c r="N16" s="295">
        <v>5.3</v>
      </c>
      <c r="O16" s="233">
        <v>7.6</v>
      </c>
      <c r="P16" s="233">
        <v>9</v>
      </c>
      <c r="Q16" s="233">
        <v>4</v>
      </c>
      <c r="R16" s="233">
        <v>2.5</v>
      </c>
      <c r="S16" s="233">
        <v>2</v>
      </c>
      <c r="T16" s="233">
        <v>2.5</v>
      </c>
      <c r="U16" s="233">
        <v>2</v>
      </c>
      <c r="V16" s="233">
        <v>1</v>
      </c>
      <c r="W16" s="233">
        <v>3</v>
      </c>
      <c r="X16" s="428">
        <f t="shared" si="3"/>
        <v>150</v>
      </c>
      <c r="Y16"/>
      <c r="Z16"/>
    </row>
    <row r="17" spans="1:26" ht="15" x14ac:dyDescent="0.25">
      <c r="A17" s="57" t="s">
        <v>49</v>
      </c>
      <c r="B17" s="295">
        <v>1</v>
      </c>
      <c r="C17" s="233">
        <v>1</v>
      </c>
      <c r="D17" s="233">
        <v>8.5</v>
      </c>
      <c r="E17" s="233">
        <v>12.3</v>
      </c>
      <c r="F17" s="233">
        <v>12.5</v>
      </c>
      <c r="G17" s="233">
        <v>0</v>
      </c>
      <c r="H17" s="233">
        <v>3.5</v>
      </c>
      <c r="I17" s="233">
        <v>1</v>
      </c>
      <c r="J17" s="233">
        <v>0</v>
      </c>
      <c r="K17" s="233">
        <v>8.5500000000000007</v>
      </c>
      <c r="L17" s="233">
        <v>0</v>
      </c>
      <c r="M17" s="233">
        <v>4.5</v>
      </c>
      <c r="N17" s="295">
        <v>0</v>
      </c>
      <c r="O17" s="233">
        <v>5.5</v>
      </c>
      <c r="P17" s="233">
        <v>3</v>
      </c>
      <c r="Q17" s="233">
        <v>2</v>
      </c>
      <c r="R17" s="233">
        <v>2</v>
      </c>
      <c r="S17" s="233">
        <v>1</v>
      </c>
      <c r="T17" s="233">
        <v>3</v>
      </c>
      <c r="U17" s="233">
        <v>3</v>
      </c>
      <c r="V17" s="233">
        <v>3</v>
      </c>
      <c r="W17" s="233">
        <v>3</v>
      </c>
      <c r="X17" s="428">
        <f t="shared" si="3"/>
        <v>-64.912280701754383</v>
      </c>
      <c r="Y17"/>
      <c r="Z17"/>
    </row>
    <row r="18" spans="1:26" s="59" customFormat="1" ht="15" x14ac:dyDescent="0.25">
      <c r="A18" s="58" t="s">
        <v>38</v>
      </c>
      <c r="B18" s="297">
        <v>83.5</v>
      </c>
      <c r="C18" s="233">
        <v>120.25</v>
      </c>
      <c r="D18" s="233">
        <v>135</v>
      </c>
      <c r="E18" s="233">
        <v>127.18</v>
      </c>
      <c r="F18" s="233">
        <v>130</v>
      </c>
      <c r="G18" s="233">
        <v>124.97</v>
      </c>
      <c r="H18" s="233">
        <v>147.26</v>
      </c>
      <c r="I18" s="233">
        <v>114.99</v>
      </c>
      <c r="J18" s="233">
        <v>84.9</v>
      </c>
      <c r="K18" s="233">
        <v>95</v>
      </c>
      <c r="L18" s="233">
        <v>110</v>
      </c>
      <c r="M18" s="233">
        <v>125</v>
      </c>
      <c r="N18" s="295">
        <v>130</v>
      </c>
      <c r="O18" s="233">
        <v>135</v>
      </c>
      <c r="P18" s="233">
        <v>110</v>
      </c>
      <c r="Q18" s="233">
        <v>90</v>
      </c>
      <c r="R18" s="233">
        <v>120</v>
      </c>
      <c r="S18" s="233">
        <v>120</v>
      </c>
      <c r="T18" s="233">
        <v>110</v>
      </c>
      <c r="U18" s="233">
        <v>125</v>
      </c>
      <c r="V18" s="233">
        <v>120</v>
      </c>
      <c r="W18" s="233">
        <v>129.9</v>
      </c>
      <c r="X18" s="428">
        <f t="shared" si="3"/>
        <v>36.736842105263158</v>
      </c>
      <c r="Y18"/>
      <c r="Z18"/>
    </row>
    <row r="19" spans="1:26" s="59" customFormat="1" ht="15" x14ac:dyDescent="0.25">
      <c r="A19" s="60" t="s">
        <v>50</v>
      </c>
      <c r="B19" s="298">
        <v>6.5</v>
      </c>
      <c r="C19" s="299">
        <v>5</v>
      </c>
      <c r="D19" s="299">
        <v>6.5</v>
      </c>
      <c r="E19" s="299">
        <v>7</v>
      </c>
      <c r="F19" s="299">
        <v>5.5</v>
      </c>
      <c r="G19" s="299">
        <v>4.8</v>
      </c>
      <c r="H19" s="299">
        <v>5.5</v>
      </c>
      <c r="I19" s="299">
        <v>6</v>
      </c>
      <c r="J19" s="299">
        <v>7.17</v>
      </c>
      <c r="K19" s="299">
        <v>324.87</v>
      </c>
      <c r="L19" s="299">
        <v>2.5</v>
      </c>
      <c r="M19" s="299">
        <v>9.74</v>
      </c>
      <c r="N19" s="391">
        <v>8.07</v>
      </c>
      <c r="O19" s="299">
        <v>2550.1999999999998</v>
      </c>
      <c r="P19" s="299">
        <v>752.65</v>
      </c>
      <c r="Q19" s="299">
        <v>501</v>
      </c>
      <c r="R19" s="299">
        <v>502</v>
      </c>
      <c r="S19" s="299">
        <v>836.22</v>
      </c>
      <c r="T19" s="299">
        <v>2892.02</v>
      </c>
      <c r="U19" s="299">
        <v>52.43</v>
      </c>
      <c r="V19" s="299">
        <v>76.489999999999995</v>
      </c>
      <c r="W19" s="299">
        <v>66.3</v>
      </c>
      <c r="X19" s="429">
        <f t="shared" si="3"/>
        <v>-79.591836734693871</v>
      </c>
      <c r="Y19"/>
      <c r="Z19"/>
    </row>
    <row r="20" spans="1:26" ht="15" x14ac:dyDescent="0.25">
      <c r="A20" s="2" t="s">
        <v>23</v>
      </c>
      <c r="D20" s="233"/>
      <c r="E20" s="233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Y20"/>
      <c r="Z20"/>
    </row>
    <row r="21" spans="1:26" ht="15" x14ac:dyDescent="0.25">
      <c r="A21" s="2" t="s">
        <v>24</v>
      </c>
      <c r="D21" s="233"/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Y21"/>
      <c r="Z21"/>
    </row>
    <row r="22" spans="1:26" ht="15" x14ac:dyDescent="0.25">
      <c r="A22" s="2" t="s">
        <v>206</v>
      </c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Y22"/>
      <c r="Z22"/>
    </row>
    <row r="23" spans="1:26" ht="15" x14ac:dyDescent="0.25">
      <c r="Y23"/>
      <c r="Z23"/>
    </row>
    <row r="24" spans="1:26" ht="15" x14ac:dyDescent="0.25">
      <c r="Y24"/>
      <c r="Z24"/>
    </row>
    <row r="28" spans="1:26" ht="15" x14ac:dyDescent="0.25">
      <c r="R28"/>
      <c r="S28"/>
      <c r="T28"/>
    </row>
    <row r="29" spans="1:26" ht="15" x14ac:dyDescent="0.25">
      <c r="R29"/>
      <c r="S29"/>
      <c r="T29"/>
    </row>
    <row r="30" spans="1:26" ht="15" x14ac:dyDescent="0.25">
      <c r="R30"/>
      <c r="S30"/>
      <c r="T30"/>
    </row>
    <row r="31" spans="1:26" ht="15" x14ac:dyDescent="0.25">
      <c r="R31"/>
      <c r="S31"/>
      <c r="T31"/>
    </row>
    <row r="32" spans="1:26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ref="R26:T36">
    <sortCondition descending="1" ref="T26"/>
  </sortState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X9" sqref="X9"/>
    </sheetView>
  </sheetViews>
  <sheetFormatPr baseColWidth="10" defaultRowHeight="15" x14ac:dyDescent="0.25"/>
  <cols>
    <col min="1" max="1" width="18.42578125" customWidth="1"/>
    <col min="2" max="2" width="10.28515625" style="258" bestFit="1" customWidth="1"/>
    <col min="3" max="3" width="10" style="258" bestFit="1" customWidth="1"/>
    <col min="4" max="4" width="11.140625" style="258" bestFit="1" customWidth="1"/>
    <col min="5" max="6" width="11.28515625" style="258" bestFit="1" customWidth="1"/>
    <col min="7" max="7" width="10.5703125" style="258" customWidth="1"/>
    <col min="8" max="8" width="11.140625" style="258" bestFit="1" customWidth="1"/>
    <col min="9" max="10" width="11.5703125" style="258" bestFit="1" customWidth="1"/>
    <col min="11" max="12" width="11.85546875" style="258" bestFit="1" customWidth="1"/>
    <col min="13" max="14" width="12" style="258" bestFit="1" customWidth="1"/>
    <col min="15" max="16" width="11.5703125" style="258" bestFit="1" customWidth="1"/>
    <col min="17" max="20" width="11.5703125" style="258" customWidth="1"/>
    <col min="21" max="21" width="11.5703125" style="407" customWidth="1"/>
    <col min="22" max="23" width="11.5703125" style="412" customWidth="1"/>
    <col min="24" max="24" width="13.28515625" bestFit="1" customWidth="1"/>
    <col min="25" max="25" width="14" bestFit="1" customWidth="1"/>
  </cols>
  <sheetData>
    <row r="1" spans="1:30" x14ac:dyDescent="0.25">
      <c r="A1" s="26" t="s">
        <v>198</v>
      </c>
      <c r="U1" s="412"/>
      <c r="X1" s="412"/>
    </row>
    <row r="2" spans="1:30" x14ac:dyDescent="0.25">
      <c r="A2" s="26"/>
    </row>
    <row r="3" spans="1:30" x14ac:dyDescent="0.25">
      <c r="A3" s="11" t="s">
        <v>51</v>
      </c>
    </row>
    <row r="4" spans="1:30" x14ac:dyDescent="0.25">
      <c r="A4" s="43" t="s">
        <v>243</v>
      </c>
    </row>
    <row r="5" spans="1:30" x14ac:dyDescent="0.25">
      <c r="A5" s="44" t="s">
        <v>209</v>
      </c>
    </row>
    <row r="6" spans="1:30" x14ac:dyDescent="0.25">
      <c r="A6" s="486" t="s">
        <v>200</v>
      </c>
      <c r="B6" s="490">
        <v>2019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2"/>
      <c r="N6" s="482">
        <v>2020</v>
      </c>
      <c r="O6" s="483"/>
      <c r="P6" s="483"/>
      <c r="Q6" s="483"/>
      <c r="R6" s="483"/>
      <c r="S6" s="483"/>
      <c r="T6" s="483"/>
      <c r="U6" s="483"/>
      <c r="V6" s="483"/>
      <c r="W6" s="483"/>
      <c r="X6" s="484"/>
    </row>
    <row r="7" spans="1:30" ht="25.5" x14ac:dyDescent="0.25">
      <c r="A7" s="489"/>
      <c r="B7" s="339" t="s">
        <v>1</v>
      </c>
      <c r="C7" s="339" t="s">
        <v>2</v>
      </c>
      <c r="D7" s="397" t="s">
        <v>3</v>
      </c>
      <c r="E7" s="339" t="s">
        <v>4</v>
      </c>
      <c r="F7" s="352" t="s">
        <v>5</v>
      </c>
      <c r="G7" s="397" t="s">
        <v>6</v>
      </c>
      <c r="H7" s="397" t="s">
        <v>7</v>
      </c>
      <c r="I7" s="397" t="s">
        <v>8</v>
      </c>
      <c r="J7" s="397" t="s">
        <v>9</v>
      </c>
      <c r="K7" s="397" t="s">
        <v>10</v>
      </c>
      <c r="L7" s="397" t="s">
        <v>11</v>
      </c>
      <c r="M7" s="399" t="s">
        <v>12</v>
      </c>
      <c r="N7" s="335" t="s">
        <v>1</v>
      </c>
      <c r="O7" s="417" t="s">
        <v>2</v>
      </c>
      <c r="P7" s="416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336" t="s">
        <v>274</v>
      </c>
    </row>
    <row r="8" spans="1:30" x14ac:dyDescent="0.25">
      <c r="A8" s="38" t="s">
        <v>13</v>
      </c>
      <c r="B8" s="35">
        <f t="shared" ref="B8:M8" si="0">SUM(B9:B30)</f>
        <v>33293.89</v>
      </c>
      <c r="C8" s="29">
        <f t="shared" si="0"/>
        <v>32165.81</v>
      </c>
      <c r="D8" s="29">
        <f t="shared" si="0"/>
        <v>34183.07</v>
      </c>
      <c r="E8" s="29">
        <f t="shared" si="0"/>
        <v>31358.38</v>
      </c>
      <c r="F8" s="29">
        <f t="shared" si="0"/>
        <v>33251.870000000003</v>
      </c>
      <c r="G8" s="29">
        <f t="shared" si="0"/>
        <v>32141.100000000002</v>
      </c>
      <c r="H8" s="29">
        <f t="shared" si="0"/>
        <v>32100.99</v>
      </c>
      <c r="I8" s="29">
        <f t="shared" si="0"/>
        <v>33205.339999999997</v>
      </c>
      <c r="J8" s="29">
        <f t="shared" si="0"/>
        <v>27047.43</v>
      </c>
      <c r="K8" s="29">
        <f t="shared" si="0"/>
        <v>33520.600000000006</v>
      </c>
      <c r="L8" s="29">
        <f t="shared" si="0"/>
        <v>33582.259999999995</v>
      </c>
      <c r="M8" s="29">
        <f t="shared" si="0"/>
        <v>33098.79</v>
      </c>
      <c r="N8" s="434">
        <f>+SUM(N9:N30)</f>
        <v>38000.86</v>
      </c>
      <c r="O8" s="435">
        <f>+SUM(O9:O30)</f>
        <v>43392.090000000004</v>
      </c>
      <c r="P8" s="435">
        <f>+SUM(P9:P30)</f>
        <v>35528.78</v>
      </c>
      <c r="Q8" s="435">
        <f>+SUM(Q9:Q30)</f>
        <v>12209.920000000002</v>
      </c>
      <c r="R8" s="435">
        <f>+SUM(R9:R30)</f>
        <v>17936.666000000001</v>
      </c>
      <c r="S8" s="435">
        <f>SUM(S9:S30)</f>
        <v>20008.280000000002</v>
      </c>
      <c r="T8" s="435">
        <v>24036.422999999999</v>
      </c>
      <c r="U8" s="436">
        <v>28620.46</v>
      </c>
      <c r="V8" s="436">
        <v>31476.09</v>
      </c>
      <c r="W8" s="436">
        <v>36040.119999999995</v>
      </c>
      <c r="X8" s="427">
        <f t="shared" ref="X8:X30" si="1">+IFERROR((W8/K8-1)*100,"-")</f>
        <v>7.5163332398584526</v>
      </c>
    </row>
    <row r="9" spans="1:30" x14ac:dyDescent="0.25">
      <c r="A9" s="39" t="s">
        <v>21</v>
      </c>
      <c r="B9" s="34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  <c r="H9" s="30">
        <v>0</v>
      </c>
      <c r="I9" s="30">
        <v>14.88</v>
      </c>
      <c r="J9" s="30">
        <v>17.87</v>
      </c>
      <c r="K9" s="30">
        <v>15.87</v>
      </c>
      <c r="L9" s="30">
        <v>16.62</v>
      </c>
      <c r="M9" s="30">
        <v>13.23</v>
      </c>
      <c r="N9" s="437">
        <v>6.12</v>
      </c>
      <c r="O9" s="438">
        <v>1.27</v>
      </c>
      <c r="P9" s="438">
        <v>0.78</v>
      </c>
      <c r="Q9" s="438">
        <v>0</v>
      </c>
      <c r="R9" s="438">
        <v>5.45</v>
      </c>
      <c r="S9" s="438">
        <v>2.35</v>
      </c>
      <c r="T9" s="438">
        <v>2.11</v>
      </c>
      <c r="U9" s="439">
        <v>4.7</v>
      </c>
      <c r="V9" s="439">
        <v>9.92</v>
      </c>
      <c r="W9" s="439">
        <v>8</v>
      </c>
      <c r="X9" s="430">
        <f t="shared" si="1"/>
        <v>-49.590422180214233</v>
      </c>
    </row>
    <row r="10" spans="1:30" x14ac:dyDescent="0.25">
      <c r="A10" s="39" t="s">
        <v>31</v>
      </c>
      <c r="B10" s="33">
        <v>5248.77</v>
      </c>
      <c r="C10" s="30">
        <v>5684.09</v>
      </c>
      <c r="D10" s="30">
        <v>8231.4</v>
      </c>
      <c r="E10" s="30">
        <v>10566.13</v>
      </c>
      <c r="F10" s="30">
        <v>9037.6</v>
      </c>
      <c r="G10" s="30">
        <v>6224.38</v>
      </c>
      <c r="H10" s="30">
        <v>1735.56</v>
      </c>
      <c r="I10" s="30">
        <v>2010.31</v>
      </c>
      <c r="J10" s="30">
        <v>1564.8</v>
      </c>
      <c r="K10" s="30">
        <v>6073.56</v>
      </c>
      <c r="L10" s="30">
        <v>10526.75</v>
      </c>
      <c r="M10" s="30">
        <v>10556.41</v>
      </c>
      <c r="N10" s="437">
        <v>10417.799999999999</v>
      </c>
      <c r="O10" s="438">
        <v>10593.67</v>
      </c>
      <c r="P10" s="438">
        <v>13833.62</v>
      </c>
      <c r="Q10" s="438">
        <v>5904.05</v>
      </c>
      <c r="R10" s="438">
        <v>6647.73</v>
      </c>
      <c r="S10" s="438">
        <v>5055.8900000000003</v>
      </c>
      <c r="T10" s="438">
        <v>4553.5920000000006</v>
      </c>
      <c r="U10" s="439">
        <v>3774.34</v>
      </c>
      <c r="V10" s="439">
        <v>5957.65</v>
      </c>
      <c r="W10" s="439">
        <v>12344.43</v>
      </c>
      <c r="X10" s="430">
        <f t="shared" si="1"/>
        <v>103.24867128998476</v>
      </c>
    </row>
    <row r="11" spans="1:30" x14ac:dyDescent="0.25">
      <c r="A11" s="39" t="s">
        <v>32</v>
      </c>
      <c r="B11" s="33">
        <v>1017.81</v>
      </c>
      <c r="C11" s="30">
        <v>1794.52</v>
      </c>
      <c r="D11" s="30">
        <v>1165.1300000000001</v>
      </c>
      <c r="E11" s="30">
        <v>92</v>
      </c>
      <c r="F11" s="30">
        <v>50.75</v>
      </c>
      <c r="G11" s="30">
        <v>495.31</v>
      </c>
      <c r="H11" s="30">
        <v>429.96</v>
      </c>
      <c r="I11" s="30">
        <v>389.23</v>
      </c>
      <c r="J11" s="30">
        <v>438.25</v>
      </c>
      <c r="K11" s="30">
        <v>414.33</v>
      </c>
      <c r="L11" s="30">
        <v>580.73</v>
      </c>
      <c r="M11" s="30">
        <v>943.82</v>
      </c>
      <c r="N11" s="437">
        <v>1339.22</v>
      </c>
      <c r="O11" s="438">
        <v>3631.48</v>
      </c>
      <c r="P11" s="438">
        <v>2150.2600000000002</v>
      </c>
      <c r="Q11" s="438">
        <v>601.55999999999995</v>
      </c>
      <c r="R11" s="438">
        <v>534.03</v>
      </c>
      <c r="S11" s="438">
        <v>705.32</v>
      </c>
      <c r="T11" s="438">
        <v>1147.165</v>
      </c>
      <c r="U11" s="439">
        <v>1650.99</v>
      </c>
      <c r="V11" s="439">
        <v>3102.56</v>
      </c>
      <c r="W11" s="439">
        <v>4917.43</v>
      </c>
      <c r="X11" s="430">
        <f t="shared" si="1"/>
        <v>1086.8389930731544</v>
      </c>
    </row>
    <row r="12" spans="1:30" x14ac:dyDescent="0.25">
      <c r="A12" s="39" t="s">
        <v>52</v>
      </c>
      <c r="B12" s="33">
        <v>639.30999999999995</v>
      </c>
      <c r="C12" s="30">
        <v>133.71</v>
      </c>
      <c r="D12" s="30">
        <v>319.08999999999997</v>
      </c>
      <c r="E12" s="30">
        <v>367.7</v>
      </c>
      <c r="F12" s="30">
        <v>389.41</v>
      </c>
      <c r="G12" s="30">
        <v>558.9</v>
      </c>
      <c r="H12" s="30">
        <v>465.32</v>
      </c>
      <c r="I12" s="30">
        <v>526.49</v>
      </c>
      <c r="J12" s="30">
        <v>513.42999999999995</v>
      </c>
      <c r="K12" s="30">
        <v>780.57</v>
      </c>
      <c r="L12" s="30">
        <v>1269.9000000000001</v>
      </c>
      <c r="M12" s="30">
        <v>512.66</v>
      </c>
      <c r="N12" s="437">
        <v>377.87</v>
      </c>
      <c r="O12" s="438">
        <v>263.64</v>
      </c>
      <c r="P12" s="438">
        <v>219.95</v>
      </c>
      <c r="Q12" s="438">
        <v>78.19</v>
      </c>
      <c r="R12" s="438">
        <v>150.25</v>
      </c>
      <c r="S12" s="438">
        <v>166.35</v>
      </c>
      <c r="T12" s="438">
        <v>201.42</v>
      </c>
      <c r="U12" s="439">
        <v>269.51</v>
      </c>
      <c r="V12" s="439">
        <v>339.09</v>
      </c>
      <c r="W12" s="439">
        <v>269.20999999999998</v>
      </c>
      <c r="X12" s="430">
        <f t="shared" si="1"/>
        <v>-65.511100862190446</v>
      </c>
    </row>
    <row r="13" spans="1:30" x14ac:dyDescent="0.25">
      <c r="A13" s="39" t="s">
        <v>33</v>
      </c>
      <c r="B13" s="33">
        <v>74.5</v>
      </c>
      <c r="C13" s="30">
        <v>158.38</v>
      </c>
      <c r="D13" s="30">
        <v>270.88</v>
      </c>
      <c r="E13" s="30">
        <v>124.58</v>
      </c>
      <c r="F13" s="30">
        <v>503.25</v>
      </c>
      <c r="G13" s="30">
        <v>419.5</v>
      </c>
      <c r="H13" s="30">
        <v>456.5</v>
      </c>
      <c r="I13" s="30">
        <v>318.77999999999997</v>
      </c>
      <c r="J13" s="30">
        <v>216.95</v>
      </c>
      <c r="K13" s="30">
        <v>118.65</v>
      </c>
      <c r="L13" s="30">
        <v>219.86</v>
      </c>
      <c r="M13" s="30">
        <v>96.07</v>
      </c>
      <c r="N13" s="437">
        <v>109.64</v>
      </c>
      <c r="O13" s="438">
        <v>120.47</v>
      </c>
      <c r="P13" s="438">
        <v>78.849999999999994</v>
      </c>
      <c r="Q13" s="438">
        <v>1.75</v>
      </c>
      <c r="R13" s="438">
        <v>31.27</v>
      </c>
      <c r="S13" s="438">
        <v>112.57</v>
      </c>
      <c r="T13" s="438">
        <v>127.63</v>
      </c>
      <c r="U13" s="439">
        <v>73.099999999999994</v>
      </c>
      <c r="V13" s="439">
        <v>42.65</v>
      </c>
      <c r="W13" s="439">
        <v>8.5</v>
      </c>
      <c r="X13" s="430">
        <f t="shared" si="1"/>
        <v>-92.836072482090188</v>
      </c>
    </row>
    <row r="14" spans="1:30" s="258" customFormat="1" x14ac:dyDescent="0.25">
      <c r="A14" s="39" t="s">
        <v>131</v>
      </c>
      <c r="B14" s="33">
        <f>+[1]D_Fresco_Especie!D14</f>
        <v>172.38</v>
      </c>
      <c r="C14" s="30">
        <f>+[1]D_Fresco_Especie!E14</f>
        <v>102.78</v>
      </c>
      <c r="D14" s="30">
        <v>117</v>
      </c>
      <c r="E14" s="30">
        <v>133.88</v>
      </c>
      <c r="F14" s="30">
        <v>74.25</v>
      </c>
      <c r="G14" s="30">
        <v>94</v>
      </c>
      <c r="H14" s="30">
        <v>103.5</v>
      </c>
      <c r="I14" s="30">
        <v>48.4</v>
      </c>
      <c r="J14" s="30">
        <v>82.5</v>
      </c>
      <c r="K14" s="30">
        <v>134.93</v>
      </c>
      <c r="L14" s="30">
        <v>195.45</v>
      </c>
      <c r="M14" s="30">
        <v>134</v>
      </c>
      <c r="N14" s="437">
        <v>0</v>
      </c>
      <c r="O14" s="438">
        <v>0</v>
      </c>
      <c r="P14" s="438">
        <v>0</v>
      </c>
      <c r="Q14" s="438">
        <v>0</v>
      </c>
      <c r="R14" s="438">
        <v>0</v>
      </c>
      <c r="S14" s="438">
        <v>0</v>
      </c>
      <c r="T14" s="438">
        <v>0</v>
      </c>
      <c r="U14" s="438">
        <v>0</v>
      </c>
      <c r="V14" s="438">
        <v>0</v>
      </c>
      <c r="W14" s="438">
        <v>91.23</v>
      </c>
      <c r="X14" s="430">
        <f t="shared" si="1"/>
        <v>-32.387163714518643</v>
      </c>
      <c r="Y14"/>
      <c r="Z14"/>
      <c r="AA14"/>
      <c r="AB14"/>
      <c r="AC14"/>
      <c r="AD14"/>
    </row>
    <row r="15" spans="1:30" x14ac:dyDescent="0.25">
      <c r="A15" s="39" t="s">
        <v>53</v>
      </c>
      <c r="B15" s="33">
        <v>75.38</v>
      </c>
      <c r="C15" s="30">
        <v>132.5</v>
      </c>
      <c r="D15" s="30">
        <v>69.63</v>
      </c>
      <c r="E15" s="30">
        <v>161</v>
      </c>
      <c r="F15" s="30">
        <v>75.75</v>
      </c>
      <c r="G15" s="30">
        <v>95</v>
      </c>
      <c r="H15" s="30">
        <v>136.75</v>
      </c>
      <c r="I15" s="30">
        <v>105.5</v>
      </c>
      <c r="J15" s="30">
        <v>83.25</v>
      </c>
      <c r="K15" s="30">
        <v>73</v>
      </c>
      <c r="L15" s="30">
        <v>63.45</v>
      </c>
      <c r="M15" s="30">
        <v>174.5</v>
      </c>
      <c r="N15" s="437">
        <v>144.94</v>
      </c>
      <c r="O15" s="438">
        <v>113.33</v>
      </c>
      <c r="P15" s="438">
        <v>129.13999999999999</v>
      </c>
      <c r="Q15" s="438">
        <v>81.81</v>
      </c>
      <c r="R15" s="438">
        <v>44.7</v>
      </c>
      <c r="S15" s="438">
        <v>136.88999999999999</v>
      </c>
      <c r="T15" s="438">
        <v>152.32</v>
      </c>
      <c r="U15" s="438">
        <v>140.86000000000001</v>
      </c>
      <c r="V15" s="438">
        <v>131.12</v>
      </c>
      <c r="W15" s="438">
        <v>44.92</v>
      </c>
      <c r="X15" s="430">
        <f t="shared" si="1"/>
        <v>-38.465753424657535</v>
      </c>
    </row>
    <row r="16" spans="1:30" x14ac:dyDescent="0.25">
      <c r="A16" s="39" t="s">
        <v>54</v>
      </c>
      <c r="B16" s="33">
        <v>142.68</v>
      </c>
      <c r="C16" s="30">
        <v>26.63</v>
      </c>
      <c r="D16" s="30">
        <v>44.03</v>
      </c>
      <c r="E16" s="30">
        <v>56.73</v>
      </c>
      <c r="F16" s="30">
        <v>38.5</v>
      </c>
      <c r="G16" s="30">
        <v>60.3</v>
      </c>
      <c r="H16" s="30">
        <v>12.07</v>
      </c>
      <c r="I16" s="30">
        <v>52.8</v>
      </c>
      <c r="J16" s="30">
        <v>52.5</v>
      </c>
      <c r="K16" s="30">
        <v>59.35</v>
      </c>
      <c r="L16" s="30">
        <v>19.95</v>
      </c>
      <c r="M16" s="30">
        <v>60.5</v>
      </c>
      <c r="N16" s="437">
        <v>39.85</v>
      </c>
      <c r="O16" s="438">
        <v>58.45</v>
      </c>
      <c r="P16" s="438">
        <v>39.85</v>
      </c>
      <c r="Q16" s="438">
        <v>15</v>
      </c>
      <c r="R16" s="438">
        <v>8.02</v>
      </c>
      <c r="S16" s="438">
        <v>52.4</v>
      </c>
      <c r="T16" s="438">
        <v>72.05</v>
      </c>
      <c r="U16" s="438">
        <v>133.99</v>
      </c>
      <c r="V16" s="438">
        <v>103.61</v>
      </c>
      <c r="W16" s="438">
        <v>67</v>
      </c>
      <c r="X16" s="430">
        <f t="shared" si="1"/>
        <v>12.889637742207238</v>
      </c>
    </row>
    <row r="17" spans="1:30" x14ac:dyDescent="0.25">
      <c r="A17" s="39" t="s">
        <v>41</v>
      </c>
      <c r="B17" s="33">
        <v>106.85</v>
      </c>
      <c r="C17" s="30">
        <v>33.1</v>
      </c>
      <c r="D17" s="30">
        <v>50.98</v>
      </c>
      <c r="E17" s="30">
        <v>122.05</v>
      </c>
      <c r="F17" s="30">
        <v>80.900000000000006</v>
      </c>
      <c r="G17" s="30">
        <v>118</v>
      </c>
      <c r="H17" s="30">
        <v>57.95</v>
      </c>
      <c r="I17" s="30">
        <v>26.58</v>
      </c>
      <c r="J17" s="30">
        <v>69.3</v>
      </c>
      <c r="K17" s="30">
        <v>76.5</v>
      </c>
      <c r="L17" s="30">
        <v>32.71</v>
      </c>
      <c r="M17" s="30">
        <v>68.7</v>
      </c>
      <c r="N17" s="437">
        <v>70.11</v>
      </c>
      <c r="O17" s="438">
        <v>96.67</v>
      </c>
      <c r="P17" s="438">
        <v>65.37</v>
      </c>
      <c r="Q17" s="438">
        <v>4.01</v>
      </c>
      <c r="R17" s="438">
        <v>9.64</v>
      </c>
      <c r="S17" s="438">
        <v>73.67</v>
      </c>
      <c r="T17" s="438">
        <v>60.78</v>
      </c>
      <c r="U17" s="438">
        <v>42.37</v>
      </c>
      <c r="V17" s="438">
        <v>47.91</v>
      </c>
      <c r="W17" s="438">
        <v>3198.32</v>
      </c>
      <c r="X17" s="430">
        <f t="shared" si="1"/>
        <v>4080.8104575163397</v>
      </c>
    </row>
    <row r="18" spans="1:30" x14ac:dyDescent="0.25">
      <c r="A18" s="39" t="s">
        <v>34</v>
      </c>
      <c r="B18" s="33">
        <v>2952.36</v>
      </c>
      <c r="C18" s="30">
        <v>5211.57</v>
      </c>
      <c r="D18" s="30">
        <v>2680.03</v>
      </c>
      <c r="E18" s="30">
        <v>164.5</v>
      </c>
      <c r="F18" s="30">
        <v>912.49</v>
      </c>
      <c r="G18" s="30">
        <v>3884.13</v>
      </c>
      <c r="H18" s="30">
        <v>6871.22</v>
      </c>
      <c r="I18" s="30">
        <v>7657.64</v>
      </c>
      <c r="J18" s="30">
        <v>3476.3</v>
      </c>
      <c r="K18" s="30">
        <v>5073.6899999999996</v>
      </c>
      <c r="L18" s="30">
        <v>1707.06</v>
      </c>
      <c r="M18" s="30">
        <v>561.38</v>
      </c>
      <c r="N18" s="437">
        <v>4664.6000000000004</v>
      </c>
      <c r="O18" s="438">
        <v>10904.39</v>
      </c>
      <c r="P18" s="438">
        <v>4065.74</v>
      </c>
      <c r="Q18" s="438">
        <v>417.33</v>
      </c>
      <c r="R18" s="438">
        <v>1276.67</v>
      </c>
      <c r="S18" s="438">
        <v>2783.68</v>
      </c>
      <c r="T18" s="438">
        <v>3698.52</v>
      </c>
      <c r="U18" s="438">
        <v>4465.24</v>
      </c>
      <c r="V18" s="438">
        <v>5894.43</v>
      </c>
      <c r="W18" s="438">
        <v>258.02</v>
      </c>
      <c r="X18" s="430">
        <f t="shared" si="1"/>
        <v>-94.914549371364814</v>
      </c>
    </row>
    <row r="19" spans="1:30" x14ac:dyDescent="0.25">
      <c r="A19" s="39" t="s">
        <v>42</v>
      </c>
      <c r="B19" s="33">
        <v>613.13</v>
      </c>
      <c r="C19" s="30">
        <v>545.20000000000005</v>
      </c>
      <c r="D19" s="30">
        <v>639.41999999999996</v>
      </c>
      <c r="E19" s="30">
        <v>667.02</v>
      </c>
      <c r="F19" s="30">
        <v>712.13</v>
      </c>
      <c r="G19" s="30">
        <v>547</v>
      </c>
      <c r="H19" s="30">
        <v>777.8</v>
      </c>
      <c r="I19" s="30">
        <v>646.36</v>
      </c>
      <c r="J19" s="30">
        <v>610.73</v>
      </c>
      <c r="K19" s="30">
        <v>663.18</v>
      </c>
      <c r="L19" s="30">
        <v>580.23</v>
      </c>
      <c r="M19" s="30">
        <v>713.02</v>
      </c>
      <c r="N19" s="437">
        <v>620.49</v>
      </c>
      <c r="O19" s="438">
        <v>639.9</v>
      </c>
      <c r="P19" s="438">
        <v>304.2</v>
      </c>
      <c r="Q19" s="438">
        <v>63.45</v>
      </c>
      <c r="R19" s="438">
        <v>97.3</v>
      </c>
      <c r="S19" s="438">
        <v>156.93</v>
      </c>
      <c r="T19" s="438">
        <v>216.21</v>
      </c>
      <c r="U19" s="438">
        <v>241.91</v>
      </c>
      <c r="V19" s="438">
        <v>264.69</v>
      </c>
      <c r="W19" s="438">
        <v>1526.76</v>
      </c>
      <c r="X19" s="430">
        <f t="shared" si="1"/>
        <v>130.21804035103594</v>
      </c>
    </row>
    <row r="20" spans="1:30" x14ac:dyDescent="0.25">
      <c r="A20" s="39" t="s">
        <v>48</v>
      </c>
      <c r="B20" s="33">
        <v>1401.38</v>
      </c>
      <c r="C20" s="30">
        <v>1523.48</v>
      </c>
      <c r="D20" s="30">
        <v>1701.9</v>
      </c>
      <c r="E20" s="30">
        <v>1967.27</v>
      </c>
      <c r="F20" s="30">
        <v>2060.92</v>
      </c>
      <c r="G20" s="30">
        <v>2452.2199999999998</v>
      </c>
      <c r="H20" s="30">
        <v>1510.63</v>
      </c>
      <c r="I20" s="30">
        <v>2008.7</v>
      </c>
      <c r="J20" s="30">
        <v>3445.72</v>
      </c>
      <c r="K20" s="30">
        <v>2043.88</v>
      </c>
      <c r="L20" s="30">
        <v>1752.03</v>
      </c>
      <c r="M20" s="30">
        <v>2161.69</v>
      </c>
      <c r="N20" s="437">
        <v>2220.66</v>
      </c>
      <c r="O20" s="438">
        <v>1325.87</v>
      </c>
      <c r="P20" s="438">
        <v>1046.43</v>
      </c>
      <c r="Q20" s="438">
        <v>594.62</v>
      </c>
      <c r="R20" s="438">
        <v>1238.52</v>
      </c>
      <c r="S20" s="438">
        <v>948.2</v>
      </c>
      <c r="T20" s="438">
        <v>1124.652</v>
      </c>
      <c r="U20" s="438">
        <v>1308.69</v>
      </c>
      <c r="V20" s="438">
        <v>1428.11</v>
      </c>
      <c r="W20" s="438">
        <v>87.94</v>
      </c>
      <c r="X20" s="430">
        <f t="shared" si="1"/>
        <v>-95.697399064524333</v>
      </c>
    </row>
    <row r="21" spans="1:30" x14ac:dyDescent="0.25">
      <c r="A21" s="39" t="s">
        <v>55</v>
      </c>
      <c r="B21" s="33">
        <v>328.63</v>
      </c>
      <c r="C21" s="30">
        <v>230</v>
      </c>
      <c r="D21" s="30">
        <v>428.5</v>
      </c>
      <c r="E21" s="30">
        <v>2.5</v>
      </c>
      <c r="F21" s="30">
        <v>294.26</v>
      </c>
      <c r="G21" s="30">
        <v>111</v>
      </c>
      <c r="H21" s="30">
        <v>203.87</v>
      </c>
      <c r="I21" s="30">
        <v>261</v>
      </c>
      <c r="J21" s="30">
        <v>348.55</v>
      </c>
      <c r="K21" s="30">
        <v>226</v>
      </c>
      <c r="L21" s="30">
        <v>241</v>
      </c>
      <c r="M21" s="30">
        <v>202.25</v>
      </c>
      <c r="N21" s="437">
        <v>195</v>
      </c>
      <c r="O21" s="438">
        <v>175.5</v>
      </c>
      <c r="P21" s="438">
        <v>117.13</v>
      </c>
      <c r="Q21" s="438">
        <v>24</v>
      </c>
      <c r="R21" s="438">
        <v>25.57</v>
      </c>
      <c r="S21" s="438">
        <v>31.65</v>
      </c>
      <c r="T21" s="438">
        <v>87.37</v>
      </c>
      <c r="U21" s="438">
        <v>82.72</v>
      </c>
      <c r="V21" s="438">
        <v>172.25</v>
      </c>
      <c r="W21" s="438">
        <v>126.04</v>
      </c>
      <c r="X21" s="430">
        <f t="shared" si="1"/>
        <v>-44.230088495575217</v>
      </c>
    </row>
    <row r="22" spans="1:30" x14ac:dyDescent="0.25">
      <c r="A22" s="39" t="s">
        <v>35</v>
      </c>
      <c r="B22" s="33">
        <v>194</v>
      </c>
      <c r="C22" s="30">
        <v>80.78</v>
      </c>
      <c r="D22" s="30">
        <v>226.51</v>
      </c>
      <c r="E22" s="30">
        <v>199.5</v>
      </c>
      <c r="F22" s="30">
        <v>109</v>
      </c>
      <c r="G22" s="30">
        <v>55.5</v>
      </c>
      <c r="H22" s="30">
        <v>90.38</v>
      </c>
      <c r="I22" s="30">
        <v>131.38</v>
      </c>
      <c r="J22" s="30">
        <v>74.38</v>
      </c>
      <c r="K22" s="30">
        <v>138</v>
      </c>
      <c r="L22" s="30">
        <v>88.75</v>
      </c>
      <c r="M22" s="30">
        <v>106</v>
      </c>
      <c r="N22" s="437">
        <v>82.75</v>
      </c>
      <c r="O22" s="438">
        <v>91.75</v>
      </c>
      <c r="P22" s="438">
        <v>54.39</v>
      </c>
      <c r="Q22" s="438">
        <v>28</v>
      </c>
      <c r="R22" s="438">
        <v>114.85</v>
      </c>
      <c r="S22" s="438">
        <v>75.45</v>
      </c>
      <c r="T22" s="438">
        <v>195.64</v>
      </c>
      <c r="U22" s="438">
        <v>109.39</v>
      </c>
      <c r="V22" s="438">
        <v>120.04</v>
      </c>
      <c r="W22" s="438">
        <v>512.24</v>
      </c>
      <c r="X22" s="430">
        <f t="shared" si="1"/>
        <v>271.18840579710144</v>
      </c>
    </row>
    <row r="23" spans="1:30" x14ac:dyDescent="0.25">
      <c r="A23" s="39" t="s">
        <v>43</v>
      </c>
      <c r="B23" s="33">
        <v>2900.36</v>
      </c>
      <c r="C23" s="30">
        <v>1832.75</v>
      </c>
      <c r="D23" s="30">
        <v>2886</v>
      </c>
      <c r="E23" s="30">
        <v>3345.89</v>
      </c>
      <c r="F23" s="30">
        <v>3158.76</v>
      </c>
      <c r="G23" s="30">
        <v>3203.87</v>
      </c>
      <c r="H23" s="30">
        <v>3163.54</v>
      </c>
      <c r="I23" s="30">
        <v>3496.67</v>
      </c>
      <c r="J23" s="30">
        <v>1995.97</v>
      </c>
      <c r="K23" s="30">
        <v>2016.79</v>
      </c>
      <c r="L23" s="30">
        <v>1025.78</v>
      </c>
      <c r="M23" s="30">
        <v>1057.1600000000001</v>
      </c>
      <c r="N23" s="437">
        <v>968.87</v>
      </c>
      <c r="O23" s="438">
        <v>482.85</v>
      </c>
      <c r="P23" s="438">
        <v>450.81</v>
      </c>
      <c r="Q23" s="438">
        <v>223.11</v>
      </c>
      <c r="R23" s="438">
        <v>732.77</v>
      </c>
      <c r="S23" s="438">
        <v>930.68</v>
      </c>
      <c r="T23" s="438">
        <v>1835.7679999999998</v>
      </c>
      <c r="U23" s="438">
        <v>1793.57</v>
      </c>
      <c r="V23" s="438">
        <v>1208.6300000000001</v>
      </c>
      <c r="W23" s="438">
        <v>147.38999999999999</v>
      </c>
      <c r="X23" s="430">
        <f t="shared" si="1"/>
        <v>-92.691851903272024</v>
      </c>
    </row>
    <row r="24" spans="1:30" x14ac:dyDescent="0.25">
      <c r="A24" s="39" t="s">
        <v>44</v>
      </c>
      <c r="B24" s="33">
        <v>283.5</v>
      </c>
      <c r="C24" s="30">
        <v>190.63</v>
      </c>
      <c r="D24" s="30">
        <v>278.5</v>
      </c>
      <c r="E24" s="30">
        <v>280.88</v>
      </c>
      <c r="F24" s="30">
        <v>338</v>
      </c>
      <c r="G24" s="30">
        <v>163.25</v>
      </c>
      <c r="H24" s="30">
        <v>281.17</v>
      </c>
      <c r="I24" s="30">
        <v>259</v>
      </c>
      <c r="J24" s="30">
        <v>177</v>
      </c>
      <c r="K24" s="30">
        <v>62.75</v>
      </c>
      <c r="L24" s="30">
        <v>228.8</v>
      </c>
      <c r="M24" s="30">
        <v>70</v>
      </c>
      <c r="N24" s="437">
        <v>175.6</v>
      </c>
      <c r="O24" s="438">
        <v>93.7</v>
      </c>
      <c r="P24" s="438">
        <v>101.05</v>
      </c>
      <c r="Q24" s="438">
        <v>83</v>
      </c>
      <c r="R24" s="438">
        <v>153.16</v>
      </c>
      <c r="S24" s="438">
        <v>143.84</v>
      </c>
      <c r="T24" s="438">
        <v>326.99</v>
      </c>
      <c r="U24" s="438">
        <v>461.68</v>
      </c>
      <c r="V24" s="438">
        <v>367.5</v>
      </c>
      <c r="W24" s="438">
        <v>1491.84</v>
      </c>
      <c r="X24" s="430">
        <f t="shared" si="1"/>
        <v>2277.4342629482071</v>
      </c>
    </row>
    <row r="25" spans="1:30" x14ac:dyDescent="0.25">
      <c r="A25" s="39" t="s">
        <v>45</v>
      </c>
      <c r="B25" s="33">
        <v>4309.63</v>
      </c>
      <c r="C25" s="30">
        <v>3508.59</v>
      </c>
      <c r="D25" s="30">
        <v>2691.4</v>
      </c>
      <c r="E25" s="30">
        <v>1050.28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1924.69</v>
      </c>
      <c r="L25" s="30">
        <v>3547.45</v>
      </c>
      <c r="M25" s="30">
        <v>4805.3500000000004</v>
      </c>
      <c r="N25" s="437">
        <v>5484.58</v>
      </c>
      <c r="O25" s="438">
        <v>3950.24</v>
      </c>
      <c r="P25" s="438">
        <v>2400.5100000000002</v>
      </c>
      <c r="Q25" s="438">
        <v>447.57</v>
      </c>
      <c r="R25" s="438">
        <v>142.25</v>
      </c>
      <c r="S25" s="438">
        <v>14.63</v>
      </c>
      <c r="T25" s="438">
        <v>108.43</v>
      </c>
      <c r="U25" s="438">
        <v>57.77</v>
      </c>
      <c r="V25" s="438">
        <v>257.12</v>
      </c>
      <c r="W25" s="438">
        <v>3444.47</v>
      </c>
      <c r="X25" s="430">
        <f t="shared" si="1"/>
        <v>78.962326400615154</v>
      </c>
    </row>
    <row r="26" spans="1:30" s="231" customFormat="1" x14ac:dyDescent="0.25">
      <c r="A26" s="331" t="s">
        <v>36</v>
      </c>
      <c r="B26" s="227">
        <v>2920.68</v>
      </c>
      <c r="C26" s="228">
        <v>2677.68</v>
      </c>
      <c r="D26" s="228">
        <v>3500.69</v>
      </c>
      <c r="E26" s="228">
        <v>3732.8</v>
      </c>
      <c r="F26" s="228">
        <v>3256.91</v>
      </c>
      <c r="G26" s="228">
        <v>3344.64</v>
      </c>
      <c r="H26" s="228">
        <v>4122.55</v>
      </c>
      <c r="I26" s="228">
        <v>4233.5</v>
      </c>
      <c r="J26" s="228">
        <v>3587.61</v>
      </c>
      <c r="K26" s="228">
        <v>3421.5</v>
      </c>
      <c r="L26" s="228">
        <v>3225.44</v>
      </c>
      <c r="M26" s="228">
        <v>3701.54</v>
      </c>
      <c r="N26" s="437">
        <v>3894.31</v>
      </c>
      <c r="O26" s="438">
        <v>4406.29</v>
      </c>
      <c r="P26" s="438">
        <v>2965.28</v>
      </c>
      <c r="Q26" s="438">
        <v>428.5</v>
      </c>
      <c r="R26" s="438">
        <v>626.35</v>
      </c>
      <c r="S26" s="438">
        <v>1217.45</v>
      </c>
      <c r="T26" s="438">
        <v>3023.7559999999999</v>
      </c>
      <c r="U26" s="438">
        <v>2756.94</v>
      </c>
      <c r="V26" s="438">
        <v>3667.9</v>
      </c>
      <c r="W26" s="438">
        <v>49.7</v>
      </c>
      <c r="X26" s="431">
        <f t="shared" si="1"/>
        <v>-98.547420721905596</v>
      </c>
      <c r="Y26"/>
      <c r="Z26"/>
      <c r="AA26"/>
      <c r="AB26"/>
      <c r="AC26"/>
      <c r="AD26"/>
    </row>
    <row r="27" spans="1:30" x14ac:dyDescent="0.25">
      <c r="A27" s="39" t="s">
        <v>49</v>
      </c>
      <c r="B27" s="33">
        <v>5.5</v>
      </c>
      <c r="C27" s="30">
        <v>4.13</v>
      </c>
      <c r="D27" s="30">
        <v>55.83</v>
      </c>
      <c r="E27" s="30">
        <v>88.88</v>
      </c>
      <c r="F27" s="30">
        <v>92.13</v>
      </c>
      <c r="G27" s="30">
        <v>6.5</v>
      </c>
      <c r="H27" s="30">
        <v>27</v>
      </c>
      <c r="I27" s="30">
        <v>8.5500000000000007</v>
      </c>
      <c r="J27" s="30">
        <v>2.5</v>
      </c>
      <c r="K27" s="30">
        <v>0</v>
      </c>
      <c r="L27" s="30">
        <v>17.48</v>
      </c>
      <c r="M27" s="30">
        <v>22.31</v>
      </c>
      <c r="N27" s="437">
        <v>3.85</v>
      </c>
      <c r="O27" s="438">
        <v>70.260000000000005</v>
      </c>
      <c r="P27" s="438">
        <v>42.03</v>
      </c>
      <c r="Q27" s="438">
        <v>27.35</v>
      </c>
      <c r="R27" s="438">
        <v>30.366</v>
      </c>
      <c r="S27" s="438">
        <v>16</v>
      </c>
      <c r="T27" s="438">
        <v>42.97</v>
      </c>
      <c r="U27" s="438">
        <v>42.86</v>
      </c>
      <c r="V27" s="438">
        <v>42</v>
      </c>
      <c r="W27" s="438">
        <v>0</v>
      </c>
      <c r="X27" s="430" t="str">
        <f t="shared" si="1"/>
        <v>-</v>
      </c>
    </row>
    <row r="28" spans="1:30" x14ac:dyDescent="0.25">
      <c r="A28" s="39" t="s">
        <v>56</v>
      </c>
      <c r="B28" s="33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10</v>
      </c>
      <c r="J28" s="30">
        <v>0</v>
      </c>
      <c r="K28" s="30">
        <v>0</v>
      </c>
      <c r="L28" s="30">
        <v>0</v>
      </c>
      <c r="M28" s="30">
        <v>0</v>
      </c>
      <c r="N28" s="440">
        <v>0</v>
      </c>
      <c r="O28" s="148">
        <v>0</v>
      </c>
      <c r="P28" s="148">
        <v>0</v>
      </c>
      <c r="Q28" s="148">
        <v>0</v>
      </c>
      <c r="R28" s="148">
        <v>0</v>
      </c>
      <c r="S28" s="148">
        <v>0</v>
      </c>
      <c r="T28" s="148">
        <v>0</v>
      </c>
      <c r="U28" s="148">
        <v>0</v>
      </c>
      <c r="V28" s="148">
        <v>0</v>
      </c>
      <c r="W28" s="148">
        <v>673.11</v>
      </c>
      <c r="X28" s="433" t="str">
        <f t="shared" si="1"/>
        <v>-</v>
      </c>
      <c r="Y28" s="30"/>
    </row>
    <row r="29" spans="1:30" x14ac:dyDescent="0.25">
      <c r="A29" s="39" t="s">
        <v>57</v>
      </c>
      <c r="B29" s="33">
        <f>+[1]D_Fresco_Especie!D29</f>
        <v>1304.76</v>
      </c>
      <c r="C29" s="30">
        <f>+[1]D_Fresco_Especie!E29</f>
        <v>1351.92</v>
      </c>
      <c r="D29" s="30">
        <v>1240.68</v>
      </c>
      <c r="E29" s="30">
        <v>1274.79</v>
      </c>
      <c r="F29" s="30">
        <v>933.43</v>
      </c>
      <c r="G29" s="30">
        <v>1208.99</v>
      </c>
      <c r="H29" s="30">
        <v>1107.97</v>
      </c>
      <c r="I29" s="30">
        <v>756.55</v>
      </c>
      <c r="J29" s="30">
        <v>616.54</v>
      </c>
      <c r="K29" s="30">
        <v>322.54000000000002</v>
      </c>
      <c r="L29" s="30">
        <v>267.98</v>
      </c>
      <c r="M29" s="30">
        <v>246.31</v>
      </c>
      <c r="N29" s="437">
        <v>314.45999999999998</v>
      </c>
      <c r="O29" s="438">
        <v>560.83000000000004</v>
      </c>
      <c r="P29" s="438">
        <v>324.95999999999998</v>
      </c>
      <c r="Q29" s="438">
        <v>48.03</v>
      </c>
      <c r="R29" s="438">
        <v>88.49</v>
      </c>
      <c r="S29" s="438">
        <v>623.96</v>
      </c>
      <c r="T29" s="438">
        <v>553.29999999999995</v>
      </c>
      <c r="U29" s="438">
        <v>623.25</v>
      </c>
      <c r="V29" s="438">
        <v>228.18</v>
      </c>
      <c r="W29" s="438">
        <v>6773.57</v>
      </c>
      <c r="X29" s="430">
        <f t="shared" si="1"/>
        <v>2000.0713089849321</v>
      </c>
    </row>
    <row r="30" spans="1:30" x14ac:dyDescent="0.25">
      <c r="A30" s="40" t="s">
        <v>58</v>
      </c>
      <c r="B30" s="251">
        <v>8602.2800000000007</v>
      </c>
      <c r="C30" s="300">
        <v>6943.37</v>
      </c>
      <c r="D30" s="300">
        <v>7585.47</v>
      </c>
      <c r="E30" s="300">
        <v>6960</v>
      </c>
      <c r="F30" s="300">
        <v>11133.43</v>
      </c>
      <c r="G30" s="300">
        <v>9098.61</v>
      </c>
      <c r="H30" s="300">
        <v>10547.25</v>
      </c>
      <c r="I30" s="300">
        <v>10243.02</v>
      </c>
      <c r="J30" s="300">
        <v>9673.2800000000007</v>
      </c>
      <c r="K30" s="300">
        <v>9880.82</v>
      </c>
      <c r="L30" s="300">
        <v>7974.84</v>
      </c>
      <c r="M30" s="300">
        <v>6891.89</v>
      </c>
      <c r="N30" s="441">
        <v>6870.14</v>
      </c>
      <c r="O30" s="442">
        <v>5811.53</v>
      </c>
      <c r="P30" s="442">
        <v>7138.43</v>
      </c>
      <c r="Q30" s="442">
        <v>3138.59</v>
      </c>
      <c r="R30" s="442">
        <v>5979.28</v>
      </c>
      <c r="S30" s="442">
        <v>6760.37</v>
      </c>
      <c r="T30" s="442">
        <v>6505.75</v>
      </c>
      <c r="U30" s="442">
        <v>10586.58</v>
      </c>
      <c r="V30" s="442">
        <v>8090.73</v>
      </c>
      <c r="W30" s="442">
        <v>0</v>
      </c>
      <c r="X30" s="432">
        <f t="shared" si="1"/>
        <v>-100</v>
      </c>
    </row>
    <row r="31" spans="1:30" x14ac:dyDescent="0.25">
      <c r="A31" s="1" t="s">
        <v>23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</row>
    <row r="32" spans="1:30" x14ac:dyDescent="0.25">
      <c r="A32" s="1" t="s">
        <v>24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</row>
    <row r="33" spans="1:23" x14ac:dyDescent="0.25">
      <c r="A33" s="2" t="s">
        <v>206</v>
      </c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</row>
    <row r="34" spans="1:23" x14ac:dyDescent="0.25">
      <c r="M34" s="256"/>
    </row>
    <row r="37" spans="1:23" x14ac:dyDescent="0.25">
      <c r="U37"/>
    </row>
    <row r="38" spans="1:23" x14ac:dyDescent="0.25">
      <c r="U38"/>
    </row>
    <row r="39" spans="1:23" x14ac:dyDescent="0.25">
      <c r="U39"/>
    </row>
    <row r="40" spans="1:23" x14ac:dyDescent="0.25">
      <c r="U40"/>
    </row>
    <row r="41" spans="1:23" x14ac:dyDescent="0.25">
      <c r="U41"/>
    </row>
    <row r="42" spans="1:23" x14ac:dyDescent="0.25">
      <c r="U42"/>
    </row>
    <row r="43" spans="1:23" x14ac:dyDescent="0.25">
      <c r="U43"/>
    </row>
    <row r="44" spans="1:23" x14ac:dyDescent="0.25">
      <c r="U44"/>
    </row>
    <row r="45" spans="1:23" x14ac:dyDescent="0.25">
      <c r="U45"/>
    </row>
    <row r="46" spans="1:23" x14ac:dyDescent="0.25">
      <c r="U46"/>
    </row>
    <row r="47" spans="1:23" x14ac:dyDescent="0.25">
      <c r="U47"/>
    </row>
    <row r="48" spans="1:23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  <row r="69" spans="21:21" x14ac:dyDescent="0.25">
      <c r="U69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showGridLines="0" zoomScale="85" zoomScaleNormal="85" workbookViewId="0">
      <pane xSplit="1" ySplit="7" topLeftCell="N8" activePane="bottomRight" state="frozen"/>
      <selection pane="topRight" activeCell="B1" sqref="B1"/>
      <selection pane="bottomLeft" activeCell="A7" sqref="A7"/>
      <selection pane="bottomRight" activeCell="W25" sqref="W25"/>
    </sheetView>
  </sheetViews>
  <sheetFormatPr baseColWidth="10" defaultRowHeight="15" x14ac:dyDescent="0.25"/>
  <cols>
    <col min="1" max="1" width="16.7109375" customWidth="1"/>
    <col min="2" max="2" width="8.140625" style="258" bestFit="1" customWidth="1"/>
    <col min="3" max="3" width="7.85546875" style="258" bestFit="1" customWidth="1"/>
    <col min="4" max="4" width="8.140625" style="258" bestFit="1" customWidth="1"/>
    <col min="5" max="5" width="7.28515625" style="258" bestFit="1" customWidth="1"/>
    <col min="6" max="7" width="7.7109375" style="258" bestFit="1" customWidth="1"/>
    <col min="8" max="9" width="8.140625" style="258" bestFit="1" customWidth="1"/>
    <col min="10" max="10" width="7.28515625" style="258" bestFit="1" customWidth="1"/>
    <col min="11" max="11" width="8.140625" style="258" bestFit="1" customWidth="1"/>
    <col min="12" max="13" width="7.7109375" style="258" bestFit="1" customWidth="1"/>
    <col min="14" max="14" width="9.5703125" style="258" bestFit="1" customWidth="1"/>
    <col min="15" max="15" width="10" style="258" bestFit="1" customWidth="1"/>
    <col min="16" max="16" width="9.140625" style="258" bestFit="1" customWidth="1"/>
    <col min="17" max="17" width="8.28515625" style="258" bestFit="1" customWidth="1"/>
    <col min="18" max="18" width="8.7109375" style="258" bestFit="1" customWidth="1"/>
    <col min="19" max="19" width="8.28515625" style="258" bestFit="1" customWidth="1"/>
    <col min="20" max="20" width="9.140625" style="258" bestFit="1" customWidth="1"/>
    <col min="21" max="21" width="8.7109375" style="407" bestFit="1" customWidth="1"/>
    <col min="22" max="22" width="9.5703125" style="412" customWidth="1"/>
    <col min="23" max="23" width="10" style="412" bestFit="1" customWidth="1"/>
    <col min="24" max="24" width="11.42578125" bestFit="1" customWidth="1"/>
    <col min="25" max="25" width="14" bestFit="1" customWidth="1"/>
  </cols>
  <sheetData>
    <row r="1" spans="1:26" x14ac:dyDescent="0.25">
      <c r="A1" s="26" t="s">
        <v>198</v>
      </c>
      <c r="X1" s="412"/>
      <c r="Y1" s="412"/>
    </row>
    <row r="2" spans="1:26" x14ac:dyDescent="0.25">
      <c r="A2" s="26"/>
    </row>
    <row r="3" spans="1:26" x14ac:dyDescent="0.25">
      <c r="A3" s="45" t="s">
        <v>59</v>
      </c>
    </row>
    <row r="4" spans="1:26" x14ac:dyDescent="0.25">
      <c r="A4" s="43" t="s">
        <v>244</v>
      </c>
    </row>
    <row r="5" spans="1:26" x14ac:dyDescent="0.25">
      <c r="A5" s="44" t="s">
        <v>209</v>
      </c>
    </row>
    <row r="6" spans="1:26" x14ac:dyDescent="0.25">
      <c r="A6" s="494" t="s">
        <v>26</v>
      </c>
      <c r="B6" s="480">
        <v>2019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6" ht="25.5" x14ac:dyDescent="0.25">
      <c r="A7" s="495"/>
      <c r="B7" s="356" t="s">
        <v>1</v>
      </c>
      <c r="C7" s="356" t="s">
        <v>2</v>
      </c>
      <c r="D7" s="356" t="s">
        <v>3</v>
      </c>
      <c r="E7" s="356" t="s">
        <v>4</v>
      </c>
      <c r="F7" s="352" t="s">
        <v>5</v>
      </c>
      <c r="G7" s="356" t="s">
        <v>6</v>
      </c>
      <c r="H7" s="356" t="s">
        <v>7</v>
      </c>
      <c r="I7" s="356" t="s">
        <v>8</v>
      </c>
      <c r="J7" s="361" t="s">
        <v>9</v>
      </c>
      <c r="K7" s="369" t="s">
        <v>10</v>
      </c>
      <c r="L7" s="380" t="s">
        <v>11</v>
      </c>
      <c r="M7" s="388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274</v>
      </c>
    </row>
    <row r="8" spans="1:26" x14ac:dyDescent="0.25">
      <c r="A8" s="179" t="s">
        <v>13</v>
      </c>
      <c r="B8" s="202">
        <f t="shared" ref="B8:E8" si="0">SUM(B9:B23)</f>
        <v>14744.390000000001</v>
      </c>
      <c r="C8" s="193">
        <f t="shared" si="0"/>
        <v>21014.629999999997</v>
      </c>
      <c r="D8" s="193">
        <f t="shared" si="0"/>
        <v>21443.739999999998</v>
      </c>
      <c r="E8" s="193">
        <f t="shared" si="0"/>
        <v>11612.31</v>
      </c>
      <c r="F8" s="193">
        <f t="shared" ref="F8:M8" si="1">SUM(F9:F23)</f>
        <v>11248.529999999999</v>
      </c>
      <c r="G8" s="193">
        <f t="shared" si="1"/>
        <v>14216.330000000002</v>
      </c>
      <c r="H8" s="193">
        <f t="shared" si="1"/>
        <v>12236.53</v>
      </c>
      <c r="I8" s="193">
        <f t="shared" si="1"/>
        <v>12834.6</v>
      </c>
      <c r="J8" s="193">
        <f t="shared" si="1"/>
        <v>6081.38</v>
      </c>
      <c r="K8" s="193">
        <f t="shared" si="1"/>
        <v>12733.139999999998</v>
      </c>
      <c r="L8" s="193">
        <f t="shared" si="1"/>
        <v>13515.33</v>
      </c>
      <c r="M8" s="193">
        <f t="shared" si="1"/>
        <v>10161.910000000002</v>
      </c>
      <c r="N8" s="249">
        <f>+SUM(N9:N23)</f>
        <v>10649.140000000001</v>
      </c>
      <c r="O8" s="204">
        <f>+SUM(O9:O23)</f>
        <v>21763.199999999993</v>
      </c>
      <c r="P8" s="204">
        <f>+SUM(P9:P23)</f>
        <v>9422.9499999999989</v>
      </c>
      <c r="Q8" s="204">
        <f>+SUM(Q9:Q23)</f>
        <v>5181.2999999999993</v>
      </c>
      <c r="R8" s="204">
        <f>+SUM(R9:R23)</f>
        <v>5104.79</v>
      </c>
      <c r="S8" s="204">
        <v>9619.0500000000011</v>
      </c>
      <c r="T8" s="204">
        <v>9632.7099999999991</v>
      </c>
      <c r="U8" s="204">
        <v>9558.119999999999</v>
      </c>
      <c r="V8" s="204">
        <v>13794.090000000004</v>
      </c>
      <c r="W8" s="204">
        <v>19635.590000000004</v>
      </c>
      <c r="X8" s="522">
        <f t="shared" ref="X8:X23" si="2">+IFERROR((W8/K8-1)*100,"-")</f>
        <v>54.20854557477579</v>
      </c>
    </row>
    <row r="9" spans="1:26" x14ac:dyDescent="0.25">
      <c r="A9" s="80" t="s">
        <v>60</v>
      </c>
      <c r="B9" s="181">
        <v>3320.3</v>
      </c>
      <c r="C9" s="49">
        <v>1936.19</v>
      </c>
      <c r="D9" s="49">
        <v>2183.5100000000002</v>
      </c>
      <c r="E9" s="49">
        <v>2403.4299999999998</v>
      </c>
      <c r="F9" s="49">
        <v>2597.96</v>
      </c>
      <c r="G9" s="49">
        <v>1703.38</v>
      </c>
      <c r="H9" s="49">
        <v>2759.65</v>
      </c>
      <c r="I9" s="49">
        <v>2659.08</v>
      </c>
      <c r="J9" s="49">
        <v>2459.0500000000002</v>
      </c>
      <c r="K9" s="49">
        <v>2506.58</v>
      </c>
      <c r="L9" s="49">
        <v>1757.06</v>
      </c>
      <c r="M9" s="49">
        <v>1223.68</v>
      </c>
      <c r="N9" s="181">
        <v>1523.19</v>
      </c>
      <c r="O9" s="49">
        <v>2336.06</v>
      </c>
      <c r="P9" s="49">
        <v>1693.64</v>
      </c>
      <c r="Q9" s="49">
        <v>2255.8200000000002</v>
      </c>
      <c r="R9" s="49">
        <v>728.67</v>
      </c>
      <c r="S9" s="49">
        <v>2568.0300000000002</v>
      </c>
      <c r="T9" s="49">
        <v>2251.4899999999998</v>
      </c>
      <c r="U9" s="49">
        <v>3057.4</v>
      </c>
      <c r="V9" s="49">
        <v>2183.4</v>
      </c>
      <c r="W9" s="49">
        <v>2185.91</v>
      </c>
      <c r="X9" s="443">
        <f t="shared" si="2"/>
        <v>-12.793128485825312</v>
      </c>
    </row>
    <row r="10" spans="1:26" x14ac:dyDescent="0.25">
      <c r="A10" s="80" t="s">
        <v>61</v>
      </c>
      <c r="B10" s="181">
        <v>410.52</v>
      </c>
      <c r="C10" s="49">
        <v>276.92</v>
      </c>
      <c r="D10" s="49">
        <v>214.13</v>
      </c>
      <c r="E10" s="49">
        <v>118.22</v>
      </c>
      <c r="F10" s="49">
        <v>238.38</v>
      </c>
      <c r="G10" s="49">
        <v>118.7</v>
      </c>
      <c r="H10" s="49">
        <v>237.41</v>
      </c>
      <c r="I10" s="49">
        <v>177.16</v>
      </c>
      <c r="J10" s="49">
        <v>121.44</v>
      </c>
      <c r="K10" s="49">
        <v>60.17</v>
      </c>
      <c r="L10" s="49">
        <v>43.31</v>
      </c>
      <c r="M10" s="49">
        <v>21.62</v>
      </c>
      <c r="N10" s="181">
        <v>0</v>
      </c>
      <c r="O10" s="49">
        <v>69.95</v>
      </c>
      <c r="P10" s="49">
        <v>347.83</v>
      </c>
      <c r="Q10" s="49">
        <v>184.63</v>
      </c>
      <c r="R10" s="49">
        <v>8.98</v>
      </c>
      <c r="S10" s="49">
        <v>0</v>
      </c>
      <c r="T10" s="49">
        <v>162.22999999999999</v>
      </c>
      <c r="U10" s="49">
        <v>107.33</v>
      </c>
      <c r="V10" s="49">
        <v>128.41999999999999</v>
      </c>
      <c r="W10" s="49">
        <v>115.31</v>
      </c>
      <c r="X10" s="443">
        <f t="shared" si="2"/>
        <v>91.640352335050679</v>
      </c>
    </row>
    <row r="11" spans="1:26" s="231" customFormat="1" x14ac:dyDescent="0.25">
      <c r="A11" s="211" t="s">
        <v>266</v>
      </c>
      <c r="B11" s="377">
        <v>0.81</v>
      </c>
      <c r="C11" s="378">
        <v>10.25</v>
      </c>
      <c r="D11" s="378">
        <v>1032.57</v>
      </c>
      <c r="E11" s="378">
        <v>818.21</v>
      </c>
      <c r="F11" s="378">
        <v>346.09</v>
      </c>
      <c r="G11" s="378">
        <v>419.74</v>
      </c>
      <c r="H11" s="378">
        <v>184.74</v>
      </c>
      <c r="I11" s="378">
        <v>683.54</v>
      </c>
      <c r="J11" s="378">
        <v>112.3</v>
      </c>
      <c r="K11" s="378">
        <v>6.75</v>
      </c>
      <c r="L11" s="378">
        <v>1273.1400000000001</v>
      </c>
      <c r="M11" s="378">
        <v>215.78</v>
      </c>
      <c r="N11" s="181">
        <v>0</v>
      </c>
      <c r="O11" s="49">
        <v>0</v>
      </c>
      <c r="P11" s="49">
        <v>0</v>
      </c>
      <c r="Q11" s="49">
        <v>0</v>
      </c>
      <c r="R11" s="49">
        <v>0</v>
      </c>
      <c r="S11" s="49">
        <v>0</v>
      </c>
      <c r="T11" s="49">
        <v>0</v>
      </c>
      <c r="U11" s="49">
        <v>0</v>
      </c>
      <c r="V11" s="49">
        <v>0</v>
      </c>
      <c r="W11" s="49">
        <v>0</v>
      </c>
      <c r="X11" s="444">
        <f t="shared" si="2"/>
        <v>-100</v>
      </c>
      <c r="Y11"/>
      <c r="Z11"/>
    </row>
    <row r="12" spans="1:26" x14ac:dyDescent="0.25">
      <c r="A12" s="80" t="s">
        <v>62</v>
      </c>
      <c r="B12" s="182">
        <v>1094.69</v>
      </c>
      <c r="C12" s="50">
        <v>2282.54</v>
      </c>
      <c r="D12" s="50">
        <v>3759.39</v>
      </c>
      <c r="E12" s="50">
        <v>1711.35</v>
      </c>
      <c r="F12" s="50">
        <v>882.22</v>
      </c>
      <c r="G12" s="50">
        <v>1409.88</v>
      </c>
      <c r="H12" s="50">
        <v>2026.51</v>
      </c>
      <c r="I12" s="50">
        <v>2268.08</v>
      </c>
      <c r="J12" s="50">
        <v>410.93</v>
      </c>
      <c r="K12" s="50">
        <v>2176.89</v>
      </c>
      <c r="L12" s="50">
        <v>9.41</v>
      </c>
      <c r="M12" s="50">
        <v>71.790000000000006</v>
      </c>
      <c r="N12" s="181">
        <v>1089.6600000000001</v>
      </c>
      <c r="O12" s="49">
        <v>3983.71</v>
      </c>
      <c r="P12" s="49">
        <v>1208.57</v>
      </c>
      <c r="Q12" s="49">
        <v>0</v>
      </c>
      <c r="R12" s="49">
        <v>322.69</v>
      </c>
      <c r="S12" s="25">
        <v>565.54</v>
      </c>
      <c r="T12" s="25">
        <v>259.29000000000002</v>
      </c>
      <c r="U12" s="25">
        <v>25.47</v>
      </c>
      <c r="V12" s="25">
        <v>707.63</v>
      </c>
      <c r="W12" s="25">
        <v>1053.1300000000001</v>
      </c>
      <c r="X12" s="445">
        <f t="shared" si="2"/>
        <v>-51.622268465563245</v>
      </c>
    </row>
    <row r="13" spans="1:26" x14ac:dyDescent="0.25">
      <c r="A13" s="80" t="s">
        <v>63</v>
      </c>
      <c r="B13" s="181">
        <v>7036.98</v>
      </c>
      <c r="C13" s="49">
        <v>11336.52</v>
      </c>
      <c r="D13" s="49">
        <v>12283.19</v>
      </c>
      <c r="E13" s="49">
        <v>5198.3999999999996</v>
      </c>
      <c r="F13" s="49">
        <v>4984.1899999999996</v>
      </c>
      <c r="G13" s="49">
        <v>8402.6</v>
      </c>
      <c r="H13" s="49">
        <v>4626.1099999999997</v>
      </c>
      <c r="I13" s="49">
        <v>4253.59</v>
      </c>
      <c r="J13" s="49">
        <v>2448.48</v>
      </c>
      <c r="K13" s="49">
        <v>5109.18</v>
      </c>
      <c r="L13" s="49">
        <v>7047.4</v>
      </c>
      <c r="M13" s="49">
        <v>3040.27</v>
      </c>
      <c r="N13" s="181">
        <v>2348.38</v>
      </c>
      <c r="O13" s="49">
        <v>8753.82</v>
      </c>
      <c r="P13" s="49">
        <v>2414.8000000000002</v>
      </c>
      <c r="Q13" s="49">
        <v>1044.6500000000001</v>
      </c>
      <c r="R13" s="49">
        <v>2933.37</v>
      </c>
      <c r="S13" s="25">
        <v>4870.3</v>
      </c>
      <c r="T13" s="25">
        <v>4949.16</v>
      </c>
      <c r="U13" s="25">
        <v>4418.22</v>
      </c>
      <c r="V13" s="25">
        <v>7692.21</v>
      </c>
      <c r="W13" s="25">
        <v>11660.99</v>
      </c>
      <c r="X13" s="443">
        <f t="shared" si="2"/>
        <v>128.23603787691957</v>
      </c>
    </row>
    <row r="14" spans="1:26" x14ac:dyDescent="0.25">
      <c r="A14" s="80" t="s">
        <v>64</v>
      </c>
      <c r="B14" s="182">
        <v>0</v>
      </c>
      <c r="C14" s="50">
        <v>0</v>
      </c>
      <c r="D14" s="50">
        <v>446.74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17.440000000000001</v>
      </c>
      <c r="L14" s="50">
        <v>0</v>
      </c>
      <c r="M14" s="50">
        <v>25.28</v>
      </c>
      <c r="N14" s="181">
        <v>0</v>
      </c>
      <c r="O14" s="49">
        <v>0</v>
      </c>
      <c r="P14" s="49">
        <v>22.83</v>
      </c>
      <c r="Q14" s="49">
        <v>0</v>
      </c>
      <c r="R14" s="49">
        <v>52.03</v>
      </c>
      <c r="S14" s="30">
        <v>0</v>
      </c>
      <c r="T14" s="25">
        <v>27.53</v>
      </c>
      <c r="U14" s="25">
        <v>174.14</v>
      </c>
      <c r="V14" s="25">
        <v>167.37</v>
      </c>
      <c r="W14" s="25">
        <v>0</v>
      </c>
      <c r="X14" s="445">
        <f t="shared" si="2"/>
        <v>-100</v>
      </c>
    </row>
    <row r="15" spans="1:26" x14ac:dyDescent="0.25">
      <c r="A15" s="80" t="s">
        <v>65</v>
      </c>
      <c r="B15" s="182">
        <v>0</v>
      </c>
      <c r="C15" s="50">
        <v>22.97</v>
      </c>
      <c r="D15" s="50">
        <v>0</v>
      </c>
      <c r="E15" s="50">
        <v>0</v>
      </c>
      <c r="F15" s="50">
        <v>0</v>
      </c>
      <c r="G15" s="50">
        <v>27.11</v>
      </c>
      <c r="H15" s="50">
        <v>62.42</v>
      </c>
      <c r="I15" s="50">
        <v>21.98</v>
      </c>
      <c r="J15" s="50">
        <v>10.4</v>
      </c>
      <c r="K15" s="50">
        <v>10.51</v>
      </c>
      <c r="L15" s="50">
        <v>0</v>
      </c>
      <c r="M15" s="50">
        <v>58.26</v>
      </c>
      <c r="N15" s="181">
        <v>90.83</v>
      </c>
      <c r="O15" s="49">
        <v>42.72</v>
      </c>
      <c r="P15" s="49">
        <v>10.82</v>
      </c>
      <c r="Q15" s="49">
        <v>0</v>
      </c>
      <c r="R15" s="49">
        <v>3.54</v>
      </c>
      <c r="S15" s="30">
        <v>0</v>
      </c>
      <c r="T15" s="30">
        <v>0</v>
      </c>
      <c r="U15" s="30">
        <v>5.04</v>
      </c>
      <c r="V15" s="30">
        <v>17.62</v>
      </c>
      <c r="W15" s="30">
        <v>35.159999999999997</v>
      </c>
      <c r="X15" s="445">
        <f t="shared" si="2"/>
        <v>234.53853472882966</v>
      </c>
    </row>
    <row r="16" spans="1:26" x14ac:dyDescent="0.25">
      <c r="A16" s="80" t="s">
        <v>66</v>
      </c>
      <c r="B16" s="181">
        <v>8.7799999999999994</v>
      </c>
      <c r="C16" s="49">
        <v>36.82</v>
      </c>
      <c r="D16" s="49">
        <v>0</v>
      </c>
      <c r="E16" s="49">
        <v>14.74</v>
      </c>
      <c r="F16" s="49">
        <v>0</v>
      </c>
      <c r="G16" s="49">
        <v>0</v>
      </c>
      <c r="H16" s="49">
        <v>18.16</v>
      </c>
      <c r="I16" s="49">
        <v>246.7</v>
      </c>
      <c r="J16" s="49">
        <v>34.17</v>
      </c>
      <c r="K16" s="49">
        <v>6.46</v>
      </c>
      <c r="L16" s="49">
        <v>45.89</v>
      </c>
      <c r="M16" s="49">
        <v>215.66</v>
      </c>
      <c r="N16" s="181">
        <v>81.34</v>
      </c>
      <c r="O16" s="49">
        <v>78.209999999999994</v>
      </c>
      <c r="P16" s="49">
        <v>86.13</v>
      </c>
      <c r="Q16" s="49">
        <v>12.79</v>
      </c>
      <c r="R16" s="49">
        <v>0</v>
      </c>
      <c r="S16" s="25">
        <v>16.510000000000002</v>
      </c>
      <c r="T16" s="30">
        <v>0</v>
      </c>
      <c r="U16" s="30">
        <v>0</v>
      </c>
      <c r="V16" s="30">
        <v>29.73</v>
      </c>
      <c r="W16" s="30">
        <v>212.23</v>
      </c>
      <c r="X16" s="443">
        <f t="shared" si="2"/>
        <v>3185.2941176470586</v>
      </c>
    </row>
    <row r="17" spans="1:26" x14ac:dyDescent="0.25">
      <c r="A17" s="80" t="s">
        <v>67</v>
      </c>
      <c r="B17" s="181">
        <v>0</v>
      </c>
      <c r="C17" s="49">
        <v>297.89999999999998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>
        <v>53.46</v>
      </c>
      <c r="N17" s="181">
        <v>0</v>
      </c>
      <c r="O17" s="49">
        <v>0</v>
      </c>
      <c r="P17" s="49">
        <v>0</v>
      </c>
      <c r="Q17" s="49">
        <v>0</v>
      </c>
      <c r="R17" s="49">
        <v>0</v>
      </c>
      <c r="S17" s="30">
        <v>0</v>
      </c>
      <c r="T17" s="30">
        <v>0</v>
      </c>
      <c r="U17" s="30">
        <v>10.46</v>
      </c>
      <c r="V17" s="30">
        <v>0</v>
      </c>
      <c r="W17" s="30">
        <v>0</v>
      </c>
      <c r="X17" s="443" t="str">
        <f t="shared" si="2"/>
        <v>-</v>
      </c>
    </row>
    <row r="18" spans="1:26" x14ac:dyDescent="0.25">
      <c r="A18" s="80" t="s">
        <v>68</v>
      </c>
      <c r="B18" s="181">
        <v>2181.86</v>
      </c>
      <c r="C18" s="49">
        <v>2487.1799999999998</v>
      </c>
      <c r="D18" s="49">
        <v>915.1</v>
      </c>
      <c r="E18" s="49">
        <v>427.34</v>
      </c>
      <c r="F18" s="49">
        <v>1527.12</v>
      </c>
      <c r="G18" s="49">
        <v>836.6</v>
      </c>
      <c r="H18" s="49">
        <v>482.94</v>
      </c>
      <c r="I18" s="49">
        <v>1006.12</v>
      </c>
      <c r="J18" s="49">
        <v>106.92</v>
      </c>
      <c r="K18" s="49">
        <v>1395.4</v>
      </c>
      <c r="L18" s="49">
        <v>1348.52</v>
      </c>
      <c r="M18" s="49">
        <v>1546.3</v>
      </c>
      <c r="N18" s="181">
        <v>2521.87</v>
      </c>
      <c r="O18" s="49">
        <v>4702.68</v>
      </c>
      <c r="P18" s="49">
        <v>1490.86</v>
      </c>
      <c r="Q18" s="49">
        <v>607.24</v>
      </c>
      <c r="R18" s="49">
        <v>0</v>
      </c>
      <c r="S18" s="25">
        <v>511.1</v>
      </c>
      <c r="T18" s="25">
        <v>367.11</v>
      </c>
      <c r="U18" s="25">
        <v>125.5</v>
      </c>
      <c r="V18" s="25">
        <v>1230.1099999999999</v>
      </c>
      <c r="W18" s="25">
        <v>1329.67</v>
      </c>
      <c r="X18" s="443">
        <f t="shared" si="2"/>
        <v>-4.7104772824996477</v>
      </c>
    </row>
    <row r="19" spans="1:26" x14ac:dyDescent="0.25">
      <c r="A19" s="80" t="s">
        <v>69</v>
      </c>
      <c r="B19" s="181">
        <v>527.74</v>
      </c>
      <c r="C19" s="49">
        <v>2193.0700000000002</v>
      </c>
      <c r="D19" s="49">
        <v>466.91</v>
      </c>
      <c r="E19" s="49">
        <v>434.21</v>
      </c>
      <c r="F19" s="49">
        <v>268.32</v>
      </c>
      <c r="G19" s="49">
        <v>91.56</v>
      </c>
      <c r="H19" s="49">
        <v>478.51</v>
      </c>
      <c r="I19" s="49">
        <v>219.24</v>
      </c>
      <c r="J19" s="49">
        <v>236.38</v>
      </c>
      <c r="K19" s="49">
        <v>660.29</v>
      </c>
      <c r="L19" s="49">
        <v>146.4</v>
      </c>
      <c r="M19" s="49">
        <v>717.83</v>
      </c>
      <c r="N19" s="181">
        <v>819.9</v>
      </c>
      <c r="O19" s="49">
        <v>168.19</v>
      </c>
      <c r="P19" s="49">
        <v>407.96</v>
      </c>
      <c r="Q19" s="49">
        <v>0</v>
      </c>
      <c r="R19" s="49">
        <v>71.209999999999994</v>
      </c>
      <c r="S19" s="25">
        <v>470.06</v>
      </c>
      <c r="T19" s="25">
        <v>582.04999999999995</v>
      </c>
      <c r="U19" s="25">
        <v>433.95</v>
      </c>
      <c r="V19" s="25">
        <v>493.62</v>
      </c>
      <c r="W19" s="25">
        <v>372.58</v>
      </c>
      <c r="X19" s="443">
        <f t="shared" si="2"/>
        <v>-43.573278407972246</v>
      </c>
    </row>
    <row r="20" spans="1:26" s="231" customFormat="1" x14ac:dyDescent="0.25">
      <c r="A20" s="211" t="s">
        <v>267</v>
      </c>
      <c r="B20" s="377">
        <v>7.37</v>
      </c>
      <c r="C20" s="378">
        <v>0</v>
      </c>
      <c r="D20" s="378">
        <v>0</v>
      </c>
      <c r="E20" s="378">
        <v>0</v>
      </c>
      <c r="F20" s="378">
        <v>0</v>
      </c>
      <c r="G20" s="378">
        <v>0</v>
      </c>
      <c r="H20" s="378">
        <v>160.72999999999999</v>
      </c>
      <c r="I20" s="378">
        <v>536.99</v>
      </c>
      <c r="J20" s="378">
        <v>14.36</v>
      </c>
      <c r="K20" s="378">
        <v>0</v>
      </c>
      <c r="L20" s="378">
        <v>0</v>
      </c>
      <c r="M20" s="378">
        <v>32.549999999999997</v>
      </c>
      <c r="N20" s="181">
        <v>0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  <c r="T20" s="49">
        <v>0</v>
      </c>
      <c r="U20" s="49">
        <v>0</v>
      </c>
      <c r="V20" s="49">
        <v>0</v>
      </c>
      <c r="W20" s="49">
        <v>0</v>
      </c>
      <c r="X20" s="444" t="str">
        <f t="shared" si="2"/>
        <v>-</v>
      </c>
      <c r="Y20"/>
      <c r="Z20"/>
    </row>
    <row r="21" spans="1:26" x14ac:dyDescent="0.25">
      <c r="A21" s="80" t="s">
        <v>70</v>
      </c>
      <c r="B21" s="182">
        <v>0</v>
      </c>
      <c r="C21" s="50">
        <v>0</v>
      </c>
      <c r="D21" s="50">
        <v>18.760000000000002</v>
      </c>
      <c r="E21" s="50">
        <v>43.29</v>
      </c>
      <c r="F21" s="50">
        <v>0</v>
      </c>
      <c r="G21" s="50">
        <v>14.3</v>
      </c>
      <c r="H21" s="50">
        <v>898.7</v>
      </c>
      <c r="I21" s="50">
        <v>519.72</v>
      </c>
      <c r="J21" s="50">
        <v>27.37</v>
      </c>
      <c r="K21" s="50">
        <v>32.93</v>
      </c>
      <c r="L21" s="50">
        <v>790.96</v>
      </c>
      <c r="M21" s="50">
        <v>1899.36</v>
      </c>
      <c r="N21" s="181">
        <v>415.44</v>
      </c>
      <c r="O21" s="49">
        <v>25.78</v>
      </c>
      <c r="P21" s="49">
        <v>93.04</v>
      </c>
      <c r="Q21" s="49">
        <v>0</v>
      </c>
      <c r="R21" s="49">
        <v>23.25</v>
      </c>
      <c r="S21" s="49">
        <v>7.45</v>
      </c>
      <c r="T21" s="30">
        <v>0</v>
      </c>
      <c r="U21" s="30">
        <v>83.38</v>
      </c>
      <c r="V21" s="30">
        <v>101.76</v>
      </c>
      <c r="W21" s="30">
        <v>1161.26</v>
      </c>
      <c r="X21" s="445">
        <f t="shared" si="2"/>
        <v>3426.4500455511693</v>
      </c>
    </row>
    <row r="22" spans="1:26" x14ac:dyDescent="0.25">
      <c r="A22" s="80" t="s">
        <v>71</v>
      </c>
      <c r="B22" s="182">
        <v>50.15</v>
      </c>
      <c r="C22" s="50">
        <v>0</v>
      </c>
      <c r="D22" s="50">
        <v>0</v>
      </c>
      <c r="E22" s="50">
        <v>0</v>
      </c>
      <c r="F22" s="50">
        <v>0</v>
      </c>
      <c r="G22" s="50">
        <v>0</v>
      </c>
      <c r="H22" s="50">
        <v>19.96</v>
      </c>
      <c r="I22" s="50">
        <v>23.96</v>
      </c>
      <c r="J22" s="50">
        <v>0</v>
      </c>
      <c r="K22" s="50">
        <v>6.8</v>
      </c>
      <c r="L22" s="50">
        <v>402.26</v>
      </c>
      <c r="M22" s="50">
        <v>486.79</v>
      </c>
      <c r="N22" s="181">
        <v>211.29</v>
      </c>
      <c r="O22" s="49">
        <v>0.71</v>
      </c>
      <c r="P22" s="49">
        <v>0.95</v>
      </c>
      <c r="Q22" s="49">
        <v>12.07</v>
      </c>
      <c r="R22" s="49">
        <v>0</v>
      </c>
      <c r="S22" s="49">
        <v>0</v>
      </c>
      <c r="T22" s="30">
        <v>0</v>
      </c>
      <c r="U22" s="30">
        <v>0</v>
      </c>
      <c r="V22" s="30">
        <v>21.45</v>
      </c>
      <c r="W22" s="30">
        <v>165.43</v>
      </c>
      <c r="X22" s="445">
        <f t="shared" si="2"/>
        <v>2332.794117647059</v>
      </c>
    </row>
    <row r="23" spans="1:26" x14ac:dyDescent="0.25">
      <c r="A23" s="82" t="s">
        <v>72</v>
      </c>
      <c r="B23" s="183">
        <v>105.19</v>
      </c>
      <c r="C23" s="180">
        <v>134.27000000000001</v>
      </c>
      <c r="D23" s="180">
        <v>123.44</v>
      </c>
      <c r="E23" s="180">
        <v>443.12</v>
      </c>
      <c r="F23" s="180">
        <v>404.25</v>
      </c>
      <c r="G23" s="180">
        <v>1192.46</v>
      </c>
      <c r="H23" s="180">
        <v>280.69</v>
      </c>
      <c r="I23" s="180">
        <v>218.44</v>
      </c>
      <c r="J23" s="180">
        <v>99.58</v>
      </c>
      <c r="K23" s="180">
        <v>743.74</v>
      </c>
      <c r="L23" s="180">
        <v>650.98</v>
      </c>
      <c r="M23" s="180">
        <v>553.28</v>
      </c>
      <c r="N23" s="183">
        <v>1547.24</v>
      </c>
      <c r="O23" s="180">
        <v>1601.37</v>
      </c>
      <c r="P23" s="180">
        <v>1645.52</v>
      </c>
      <c r="Q23" s="180">
        <v>1064.0999999999999</v>
      </c>
      <c r="R23" s="180">
        <v>961.05</v>
      </c>
      <c r="S23" s="180">
        <v>610.05999999999995</v>
      </c>
      <c r="T23" s="180">
        <v>1033.8499999999999</v>
      </c>
      <c r="U23" s="180">
        <v>1117.23</v>
      </c>
      <c r="V23" s="180">
        <v>1020.77</v>
      </c>
      <c r="W23" s="180">
        <v>1343.92</v>
      </c>
      <c r="X23" s="446">
        <f t="shared" si="2"/>
        <v>80.697555597386184</v>
      </c>
    </row>
    <row r="24" spans="1:26" x14ac:dyDescent="0.25">
      <c r="A24" s="1" t="s">
        <v>23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</row>
    <row r="25" spans="1:26" x14ac:dyDescent="0.25">
      <c r="A25" s="1" t="s">
        <v>24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</row>
    <row r="26" spans="1:26" x14ac:dyDescent="0.25">
      <c r="A26" s="2" t="s">
        <v>206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showGridLines="0" zoomScale="70" zoomScaleNormal="7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R28" sqref="R28"/>
    </sheetView>
  </sheetViews>
  <sheetFormatPr baseColWidth="10" defaultRowHeight="15" x14ac:dyDescent="0.25"/>
  <cols>
    <col min="1" max="1" width="17.140625" customWidth="1"/>
    <col min="2" max="2" width="11.5703125" style="258" bestFit="1" customWidth="1"/>
    <col min="3" max="3" width="12.5703125" style="258" bestFit="1" customWidth="1"/>
    <col min="4" max="4" width="11.5703125" style="258" bestFit="1" customWidth="1"/>
    <col min="5" max="5" width="11.28515625" style="258" bestFit="1" customWidth="1"/>
    <col min="6" max="6" width="11.5703125" style="258" bestFit="1" customWidth="1"/>
    <col min="7" max="7" width="11" style="258" bestFit="1" customWidth="1"/>
    <col min="8" max="8" width="11.5703125" style="258" bestFit="1" customWidth="1"/>
    <col min="9" max="9" width="11.28515625" style="258" bestFit="1" customWidth="1"/>
    <col min="10" max="12" width="11.5703125" style="258" bestFit="1" customWidth="1"/>
    <col min="13" max="13" width="11.28515625" style="258" bestFit="1" customWidth="1"/>
    <col min="14" max="14" width="11.5703125" style="258" bestFit="1" customWidth="1"/>
    <col min="15" max="16" width="11.28515625" style="258" bestFit="1" customWidth="1"/>
    <col min="17" max="20" width="11.28515625" style="258" customWidth="1"/>
    <col min="21" max="21" width="11.28515625" style="407" customWidth="1"/>
    <col min="22" max="22" width="12.5703125" bestFit="1" customWidth="1"/>
    <col min="23" max="23" width="12.5703125" style="412" customWidth="1"/>
    <col min="24" max="24" width="14.5703125" customWidth="1"/>
  </cols>
  <sheetData>
    <row r="1" spans="1:24" x14ac:dyDescent="0.25">
      <c r="A1" s="26" t="s">
        <v>198</v>
      </c>
    </row>
    <row r="3" spans="1:24" x14ac:dyDescent="0.25">
      <c r="A3" s="11" t="s">
        <v>73</v>
      </c>
    </row>
    <row r="4" spans="1:24" x14ac:dyDescent="0.25">
      <c r="A4" s="43" t="s">
        <v>245</v>
      </c>
    </row>
    <row r="5" spans="1:24" x14ac:dyDescent="0.25">
      <c r="A5" s="44" t="s">
        <v>209</v>
      </c>
    </row>
    <row r="6" spans="1:24" x14ac:dyDescent="0.25">
      <c r="A6" s="485" t="s">
        <v>26</v>
      </c>
      <c r="B6" s="490">
        <v>2019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6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</row>
    <row r="7" spans="1:24" ht="27.75" customHeight="1" x14ac:dyDescent="0.25">
      <c r="A7" s="486"/>
      <c r="B7" s="400" t="s">
        <v>1</v>
      </c>
      <c r="C7" s="337" t="s">
        <v>2</v>
      </c>
      <c r="D7" s="337" t="s">
        <v>3</v>
      </c>
      <c r="E7" s="337" t="s">
        <v>4</v>
      </c>
      <c r="F7" s="401" t="s">
        <v>5</v>
      </c>
      <c r="G7" s="337" t="s">
        <v>6</v>
      </c>
      <c r="H7" s="337" t="s">
        <v>7</v>
      </c>
      <c r="I7" s="337" t="s">
        <v>8</v>
      </c>
      <c r="J7" s="337" t="s">
        <v>9</v>
      </c>
      <c r="K7" s="337" t="s">
        <v>10</v>
      </c>
      <c r="L7" s="337" t="s">
        <v>11</v>
      </c>
      <c r="M7" s="337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275</v>
      </c>
    </row>
    <row r="8" spans="1:24" x14ac:dyDescent="0.25">
      <c r="A8" s="31" t="s">
        <v>13</v>
      </c>
      <c r="B8" s="35">
        <f t="shared" ref="B8:G8" si="0">+SUM(B9:B33)</f>
        <v>83256.260000000009</v>
      </c>
      <c r="C8" s="29">
        <f t="shared" si="0"/>
        <v>107268.51</v>
      </c>
      <c r="D8" s="29">
        <f t="shared" si="0"/>
        <v>88560.290000000023</v>
      </c>
      <c r="E8" s="29">
        <f t="shared" si="0"/>
        <v>51848.349999999991</v>
      </c>
      <c r="F8" s="29">
        <f t="shared" si="0"/>
        <v>43554.41</v>
      </c>
      <c r="G8" s="29">
        <f t="shared" si="0"/>
        <v>70271.14</v>
      </c>
      <c r="H8" s="29">
        <f t="shared" ref="H8:R8" si="1">+SUM(H9:H33)</f>
        <v>67260.62</v>
      </c>
      <c r="I8" s="29">
        <f t="shared" si="1"/>
        <v>57768.14</v>
      </c>
      <c r="J8" s="29">
        <f t="shared" si="1"/>
        <v>44605.429999999986</v>
      </c>
      <c r="K8" s="29">
        <f t="shared" si="1"/>
        <v>48097.960000000006</v>
      </c>
      <c r="L8" s="29">
        <f t="shared" si="1"/>
        <v>34755.590000000004</v>
      </c>
      <c r="M8" s="29">
        <f t="shared" si="1"/>
        <v>32155.219999999987</v>
      </c>
      <c r="N8" s="176">
        <f>+SUM(N9:N33)</f>
        <v>52776.250000000007</v>
      </c>
      <c r="O8" s="29">
        <f t="shared" si="1"/>
        <v>77190.3</v>
      </c>
      <c r="P8" s="29">
        <f t="shared" si="1"/>
        <v>21608.559999999998</v>
      </c>
      <c r="Q8" s="29">
        <f t="shared" si="1"/>
        <v>10176.319999999998</v>
      </c>
      <c r="R8" s="29">
        <f t="shared" si="1"/>
        <v>10610.04</v>
      </c>
      <c r="S8" s="29">
        <v>40385.89</v>
      </c>
      <c r="T8" s="29">
        <v>85540.829999999987</v>
      </c>
      <c r="U8" s="29">
        <v>70600.39</v>
      </c>
      <c r="V8" s="29">
        <v>101673.34</v>
      </c>
      <c r="W8" s="29">
        <v>88370.799999999974</v>
      </c>
      <c r="X8" s="172">
        <f t="shared" ref="X8:X33" si="2">+IFERROR((W8/K8-1)*100,"-")</f>
        <v>83.730869251003497</v>
      </c>
    </row>
    <row r="9" spans="1:24" x14ac:dyDescent="0.25">
      <c r="A9" s="41" t="s">
        <v>74</v>
      </c>
      <c r="B9" s="34">
        <v>1458.53</v>
      </c>
      <c r="C9" s="30">
        <v>657.06</v>
      </c>
      <c r="D9" s="30">
        <v>993.05</v>
      </c>
      <c r="E9" s="30">
        <v>1640.04</v>
      </c>
      <c r="F9" s="30">
        <v>1566.08</v>
      </c>
      <c r="G9" s="30">
        <v>1039.32</v>
      </c>
      <c r="H9" s="30">
        <v>953.88</v>
      </c>
      <c r="I9" s="30">
        <v>1046.82</v>
      </c>
      <c r="J9" s="30">
        <v>880.75</v>
      </c>
      <c r="K9" s="30">
        <v>1262.29</v>
      </c>
      <c r="L9" s="30">
        <v>1144.6300000000001</v>
      </c>
      <c r="M9" s="30">
        <v>1190.5999999999999</v>
      </c>
      <c r="N9" s="129">
        <v>1251.92</v>
      </c>
      <c r="O9" s="30">
        <v>1608.89</v>
      </c>
      <c r="P9" s="30">
        <v>1191.5899999999999</v>
      </c>
      <c r="Q9" s="30">
        <v>1606.94</v>
      </c>
      <c r="R9" s="30">
        <v>930.7</v>
      </c>
      <c r="S9" s="30">
        <v>1262.8800000000001</v>
      </c>
      <c r="T9" s="30">
        <v>1162.8800000000001</v>
      </c>
      <c r="U9" s="30">
        <v>866.03</v>
      </c>
      <c r="V9" s="30">
        <v>472.77</v>
      </c>
      <c r="W9" s="523">
        <v>1027.53</v>
      </c>
      <c r="X9" s="124">
        <f t="shared" si="2"/>
        <v>-18.597945004713658</v>
      </c>
    </row>
    <row r="10" spans="1:24" x14ac:dyDescent="0.25">
      <c r="A10" s="41" t="s">
        <v>222</v>
      </c>
      <c r="B10" s="250">
        <v>2950.38</v>
      </c>
      <c r="C10" s="30">
        <v>856.85</v>
      </c>
      <c r="D10" s="30">
        <v>3024.66</v>
      </c>
      <c r="E10" s="30">
        <v>2539.94</v>
      </c>
      <c r="F10" s="30">
        <v>2031.67</v>
      </c>
      <c r="G10" s="30">
        <v>1569.07</v>
      </c>
      <c r="H10" s="30">
        <v>2118.41</v>
      </c>
      <c r="I10" s="30">
        <v>1559.84</v>
      </c>
      <c r="J10" s="30">
        <v>2790.25</v>
      </c>
      <c r="K10" s="30">
        <v>1307.46</v>
      </c>
      <c r="L10" s="30">
        <v>1708.4</v>
      </c>
      <c r="M10" s="30">
        <v>1506.58</v>
      </c>
      <c r="N10" s="129">
        <v>1686.28</v>
      </c>
      <c r="O10" s="30">
        <v>1529.95</v>
      </c>
      <c r="P10" s="30">
        <v>1099.25</v>
      </c>
      <c r="Q10" s="30">
        <v>2214.8000000000002</v>
      </c>
      <c r="R10" s="30">
        <v>1601.81</v>
      </c>
      <c r="S10" s="30">
        <v>1240.0999999999999</v>
      </c>
      <c r="T10" s="30">
        <v>737.45</v>
      </c>
      <c r="U10" s="30">
        <v>1192.8800000000001</v>
      </c>
      <c r="V10" s="30">
        <v>657.93</v>
      </c>
      <c r="W10" s="30">
        <v>998.33</v>
      </c>
      <c r="X10" s="124">
        <f t="shared" si="2"/>
        <v>-23.643553148853503</v>
      </c>
    </row>
    <row r="11" spans="1:24" x14ac:dyDescent="0.25">
      <c r="A11" s="41" t="s">
        <v>75</v>
      </c>
      <c r="B11" s="250">
        <v>139.77000000000001</v>
      </c>
      <c r="C11" s="30">
        <v>35.64</v>
      </c>
      <c r="D11" s="30">
        <v>1354.65</v>
      </c>
      <c r="E11" s="30">
        <v>340.34</v>
      </c>
      <c r="F11" s="30">
        <v>405.1</v>
      </c>
      <c r="G11" s="30">
        <v>43.81</v>
      </c>
      <c r="H11" s="30">
        <v>81.84</v>
      </c>
      <c r="I11" s="30">
        <v>47.41</v>
      </c>
      <c r="J11" s="30">
        <v>42.19</v>
      </c>
      <c r="K11" s="30">
        <v>46.87</v>
      </c>
      <c r="L11" s="30">
        <v>78.05</v>
      </c>
      <c r="M11" s="30">
        <v>46.52</v>
      </c>
      <c r="N11" s="129">
        <v>0</v>
      </c>
      <c r="O11" s="30">
        <v>28.44</v>
      </c>
      <c r="P11" s="30">
        <v>0</v>
      </c>
      <c r="Q11" s="30">
        <v>55.62</v>
      </c>
      <c r="R11" s="30">
        <v>1.02</v>
      </c>
      <c r="S11" s="30">
        <v>458.1</v>
      </c>
      <c r="T11" s="30">
        <v>52.46</v>
      </c>
      <c r="U11" s="30">
        <v>50.07</v>
      </c>
      <c r="V11" s="30">
        <v>79.180000000000007</v>
      </c>
      <c r="W11" s="523">
        <v>183.29</v>
      </c>
      <c r="X11" s="124">
        <f t="shared" si="2"/>
        <v>291.06037977384256</v>
      </c>
    </row>
    <row r="12" spans="1:24" x14ac:dyDescent="0.25">
      <c r="A12" s="41" t="s">
        <v>60</v>
      </c>
      <c r="B12" s="250">
        <v>49240.72</v>
      </c>
      <c r="C12" s="30">
        <v>48647.37</v>
      </c>
      <c r="D12" s="30">
        <v>60454.86</v>
      </c>
      <c r="E12" s="30">
        <v>36879.449999999997</v>
      </c>
      <c r="F12" s="30">
        <v>22498.17</v>
      </c>
      <c r="G12" s="30">
        <v>26175.55</v>
      </c>
      <c r="H12" s="30">
        <v>35844.18</v>
      </c>
      <c r="I12" s="30">
        <v>26727.63</v>
      </c>
      <c r="J12" s="30">
        <v>17822.009999999998</v>
      </c>
      <c r="K12" s="30">
        <v>16257.42</v>
      </c>
      <c r="L12" s="30">
        <v>17870.84</v>
      </c>
      <c r="M12" s="30">
        <v>13855.88</v>
      </c>
      <c r="N12" s="129">
        <v>12403.9</v>
      </c>
      <c r="O12" s="30">
        <v>6817.72</v>
      </c>
      <c r="P12" s="30">
        <v>7545.17</v>
      </c>
      <c r="Q12" s="30">
        <v>4231.29</v>
      </c>
      <c r="R12" s="30">
        <v>4250.17</v>
      </c>
      <c r="S12" s="30">
        <v>20337.259999999998</v>
      </c>
      <c r="T12" s="30">
        <v>60785.07</v>
      </c>
      <c r="U12" s="30">
        <v>49248.800000000003</v>
      </c>
      <c r="V12" s="30">
        <v>71115.77</v>
      </c>
      <c r="W12" s="523">
        <v>58154.39</v>
      </c>
      <c r="X12" s="124">
        <f t="shared" si="2"/>
        <v>257.70983341760257</v>
      </c>
    </row>
    <row r="13" spans="1:24" x14ac:dyDescent="0.25">
      <c r="A13" s="41" t="s">
        <v>61</v>
      </c>
      <c r="B13" s="250">
        <v>2370.6999999999998</v>
      </c>
      <c r="C13" s="30">
        <v>915.48</v>
      </c>
      <c r="D13" s="30">
        <v>2265.0700000000002</v>
      </c>
      <c r="E13" s="30">
        <v>863</v>
      </c>
      <c r="F13" s="30">
        <v>1149.26</v>
      </c>
      <c r="G13" s="30">
        <v>336.65</v>
      </c>
      <c r="H13" s="30">
        <v>1979.91</v>
      </c>
      <c r="I13" s="30">
        <v>1961.28</v>
      </c>
      <c r="J13" s="30">
        <v>2655.74</v>
      </c>
      <c r="K13" s="30">
        <v>1911.68</v>
      </c>
      <c r="L13" s="30">
        <v>1463.34</v>
      </c>
      <c r="M13" s="30">
        <v>1330.95</v>
      </c>
      <c r="N13" s="129">
        <v>427.94</v>
      </c>
      <c r="O13" s="30">
        <v>1198.1099999999999</v>
      </c>
      <c r="P13" s="30">
        <v>344</v>
      </c>
      <c r="Q13" s="30">
        <v>15.39</v>
      </c>
      <c r="R13" s="30">
        <v>29.18</v>
      </c>
      <c r="S13" s="30">
        <v>883.58</v>
      </c>
      <c r="T13" s="30">
        <v>1479.63</v>
      </c>
      <c r="U13" s="30">
        <v>2981.44</v>
      </c>
      <c r="V13" s="30">
        <v>2136.1999999999998</v>
      </c>
      <c r="W13" s="523">
        <v>4913.92</v>
      </c>
      <c r="X13" s="124">
        <f t="shared" si="2"/>
        <v>157.04720455306327</v>
      </c>
    </row>
    <row r="14" spans="1:24" x14ac:dyDescent="0.25">
      <c r="A14" s="41" t="s">
        <v>76</v>
      </c>
      <c r="B14" s="250">
        <v>0</v>
      </c>
      <c r="C14" s="30">
        <v>44.02</v>
      </c>
      <c r="D14" s="30">
        <v>1611.52</v>
      </c>
      <c r="E14" s="30">
        <v>1979.7</v>
      </c>
      <c r="F14" s="30">
        <v>166.25</v>
      </c>
      <c r="G14" s="30">
        <v>234.93</v>
      </c>
      <c r="H14" s="30">
        <v>2176.86</v>
      </c>
      <c r="I14" s="30">
        <v>518.84</v>
      </c>
      <c r="J14" s="30">
        <v>7.31</v>
      </c>
      <c r="K14" s="30">
        <v>176.89</v>
      </c>
      <c r="L14" s="30">
        <v>1314.37</v>
      </c>
      <c r="M14" s="30">
        <v>304.37</v>
      </c>
      <c r="N14" s="129">
        <v>582.66999999999996</v>
      </c>
      <c r="O14" s="30">
        <v>67.900000000000006</v>
      </c>
      <c r="P14" s="30">
        <v>293.25</v>
      </c>
      <c r="Q14" s="30">
        <v>62.19</v>
      </c>
      <c r="R14" s="30">
        <v>0</v>
      </c>
      <c r="S14" s="30">
        <v>188.36</v>
      </c>
      <c r="T14" s="30">
        <v>1977.72</v>
      </c>
      <c r="U14" s="30">
        <v>2925.2</v>
      </c>
      <c r="V14" s="30">
        <v>4278.9399999999996</v>
      </c>
      <c r="W14" s="523">
        <v>2286.2199999999998</v>
      </c>
      <c r="X14" s="124">
        <f t="shared" si="2"/>
        <v>1192.4529368534118</v>
      </c>
    </row>
    <row r="15" spans="1:24" s="231" customFormat="1" x14ac:dyDescent="0.25">
      <c r="A15" s="41" t="s">
        <v>233</v>
      </c>
      <c r="B15" s="276">
        <v>1256.58</v>
      </c>
      <c r="C15" s="30">
        <v>1228.82</v>
      </c>
      <c r="D15" s="30">
        <v>1431.77</v>
      </c>
      <c r="E15" s="30">
        <v>642.26</v>
      </c>
      <c r="F15" s="30">
        <v>435.67</v>
      </c>
      <c r="G15" s="30">
        <v>185.64</v>
      </c>
      <c r="H15" s="30">
        <v>215.77</v>
      </c>
      <c r="I15" s="30">
        <v>311.67</v>
      </c>
      <c r="J15" s="30">
        <v>457.73</v>
      </c>
      <c r="K15" s="30">
        <v>412.34</v>
      </c>
      <c r="L15" s="30">
        <v>622.65</v>
      </c>
      <c r="M15" s="30">
        <v>169.93</v>
      </c>
      <c r="N15" s="129">
        <v>223.38</v>
      </c>
      <c r="O15" s="30">
        <v>234.74</v>
      </c>
      <c r="P15" s="30">
        <v>235.54</v>
      </c>
      <c r="Q15" s="30">
        <v>10.31</v>
      </c>
      <c r="R15" s="30">
        <v>129.66999999999999</v>
      </c>
      <c r="S15" s="30">
        <v>91.04</v>
      </c>
      <c r="T15" s="30">
        <v>146.87</v>
      </c>
      <c r="U15" s="30">
        <v>621.57000000000005</v>
      </c>
      <c r="V15" s="30">
        <v>1530.03</v>
      </c>
      <c r="W15" s="524">
        <v>1990.18</v>
      </c>
      <c r="X15" s="124">
        <f t="shared" si="2"/>
        <v>382.6550904593297</v>
      </c>
    </row>
    <row r="16" spans="1:24" s="231" customFormat="1" x14ac:dyDescent="0.25">
      <c r="A16" s="41" t="s">
        <v>62</v>
      </c>
      <c r="B16" s="276">
        <v>3801.49</v>
      </c>
      <c r="C16" s="30">
        <v>9410.51</v>
      </c>
      <c r="D16" s="30">
        <v>3025.03</v>
      </c>
      <c r="E16" s="30">
        <v>0</v>
      </c>
      <c r="F16" s="30">
        <v>382.97</v>
      </c>
      <c r="G16" s="30">
        <v>456.95</v>
      </c>
      <c r="H16" s="30">
        <v>1345.65</v>
      </c>
      <c r="I16" s="30">
        <v>1253.9000000000001</v>
      </c>
      <c r="J16" s="30">
        <v>590.69000000000005</v>
      </c>
      <c r="K16" s="30">
        <v>1840.25</v>
      </c>
      <c r="L16" s="30">
        <v>324.38</v>
      </c>
      <c r="M16" s="30">
        <v>661.43</v>
      </c>
      <c r="N16" s="129">
        <v>6812.98</v>
      </c>
      <c r="O16" s="30">
        <v>15547.44</v>
      </c>
      <c r="P16" s="30">
        <v>1312.54</v>
      </c>
      <c r="Q16" s="30">
        <v>7.46</v>
      </c>
      <c r="R16" s="30">
        <v>0</v>
      </c>
      <c r="S16" s="30">
        <v>195.46</v>
      </c>
      <c r="T16" s="30">
        <v>0</v>
      </c>
      <c r="U16" s="30">
        <v>0</v>
      </c>
      <c r="V16" s="30">
        <v>2621.6</v>
      </c>
      <c r="W16" s="525">
        <v>4541.54</v>
      </c>
      <c r="X16" s="124">
        <f t="shared" si="2"/>
        <v>146.78929493275371</v>
      </c>
    </row>
    <row r="17" spans="1:24" s="231" customFormat="1" x14ac:dyDescent="0.25">
      <c r="A17" s="41" t="s">
        <v>63</v>
      </c>
      <c r="B17" s="277">
        <v>563.54999999999995</v>
      </c>
      <c r="C17" s="30">
        <v>784.87</v>
      </c>
      <c r="D17" s="30">
        <v>785.13</v>
      </c>
      <c r="E17" s="30">
        <v>740.51</v>
      </c>
      <c r="F17" s="30">
        <v>4632.82</v>
      </c>
      <c r="G17" s="30">
        <v>20957.2</v>
      </c>
      <c r="H17" s="30">
        <v>10483.620000000001</v>
      </c>
      <c r="I17" s="30">
        <v>10530.58</v>
      </c>
      <c r="J17" s="30">
        <v>6200.36</v>
      </c>
      <c r="K17" s="30">
        <v>7352.61</v>
      </c>
      <c r="L17" s="30">
        <v>2518.11</v>
      </c>
      <c r="M17" s="30">
        <v>2986.19</v>
      </c>
      <c r="N17" s="129">
        <v>1381.9</v>
      </c>
      <c r="O17" s="30">
        <v>2243.21</v>
      </c>
      <c r="P17" s="30">
        <v>1550.64</v>
      </c>
      <c r="Q17" s="30">
        <v>855.19</v>
      </c>
      <c r="R17" s="30">
        <v>1359.91</v>
      </c>
      <c r="S17" s="30">
        <v>5990.21</v>
      </c>
      <c r="T17" s="30">
        <v>5889.13</v>
      </c>
      <c r="U17" s="30">
        <v>2483.71</v>
      </c>
      <c r="V17" s="30">
        <v>1187.83</v>
      </c>
      <c r="W17" s="524">
        <v>1568.04</v>
      </c>
      <c r="X17" s="124">
        <f t="shared" si="2"/>
        <v>-78.673695463243661</v>
      </c>
    </row>
    <row r="18" spans="1:24" s="231" customFormat="1" x14ac:dyDescent="0.25">
      <c r="A18" s="41" t="s">
        <v>64</v>
      </c>
      <c r="B18" s="276">
        <v>92.51</v>
      </c>
      <c r="C18" s="30">
        <v>108.99</v>
      </c>
      <c r="D18" s="30">
        <v>1955.43</v>
      </c>
      <c r="E18" s="30">
        <v>198.03</v>
      </c>
      <c r="F18" s="30">
        <v>2590.37</v>
      </c>
      <c r="G18" s="30">
        <v>5351.13</v>
      </c>
      <c r="H18" s="30">
        <v>1094.22</v>
      </c>
      <c r="I18" s="30">
        <v>1709.96</v>
      </c>
      <c r="J18" s="30">
        <v>661.53</v>
      </c>
      <c r="K18" s="30">
        <v>515.14</v>
      </c>
      <c r="L18" s="30">
        <v>257.19</v>
      </c>
      <c r="M18" s="30">
        <v>185.78</v>
      </c>
      <c r="N18" s="129">
        <v>327.72</v>
      </c>
      <c r="O18" s="30">
        <v>149.59</v>
      </c>
      <c r="P18" s="30">
        <v>6.2</v>
      </c>
      <c r="Q18" s="30">
        <v>152.68</v>
      </c>
      <c r="R18" s="30">
        <v>92.48</v>
      </c>
      <c r="S18" s="30">
        <v>306.02999999999997</v>
      </c>
      <c r="T18" s="30">
        <v>1206.3</v>
      </c>
      <c r="U18" s="30">
        <v>427.46</v>
      </c>
      <c r="V18" s="30">
        <v>375.54</v>
      </c>
      <c r="W18" s="526">
        <v>220.59</v>
      </c>
      <c r="X18" s="124">
        <f t="shared" si="2"/>
        <v>-57.178631051752916</v>
      </c>
    </row>
    <row r="19" spans="1:24" s="231" customFormat="1" x14ac:dyDescent="0.25">
      <c r="A19" s="41" t="s">
        <v>77</v>
      </c>
      <c r="B19" s="276">
        <v>100.48</v>
      </c>
      <c r="C19" s="30">
        <v>0</v>
      </c>
      <c r="D19" s="30">
        <v>26.12</v>
      </c>
      <c r="E19" s="30">
        <v>0</v>
      </c>
      <c r="F19" s="30">
        <v>0</v>
      </c>
      <c r="G19" s="30">
        <v>40.33</v>
      </c>
      <c r="H19" s="30">
        <v>176.58</v>
      </c>
      <c r="I19" s="30">
        <v>32.979999999999997</v>
      </c>
      <c r="J19" s="30">
        <v>0</v>
      </c>
      <c r="K19" s="30">
        <v>28.73</v>
      </c>
      <c r="L19" s="30">
        <v>11.54</v>
      </c>
      <c r="M19" s="30">
        <v>7.92</v>
      </c>
      <c r="N19" s="129">
        <v>327.72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526">
        <v>107.03</v>
      </c>
      <c r="X19" s="124">
        <f t="shared" si="2"/>
        <v>272.53741733379741</v>
      </c>
    </row>
    <row r="20" spans="1:24" s="231" customFormat="1" x14ac:dyDescent="0.25">
      <c r="A20" s="41" t="s">
        <v>78</v>
      </c>
      <c r="B20" s="276">
        <v>0</v>
      </c>
      <c r="C20" s="30">
        <v>1.58</v>
      </c>
      <c r="D20" s="30">
        <v>52.52</v>
      </c>
      <c r="E20" s="30">
        <v>97.71</v>
      </c>
      <c r="F20" s="30">
        <v>193.28</v>
      </c>
      <c r="G20" s="30">
        <v>0</v>
      </c>
      <c r="H20" s="30">
        <v>53.39</v>
      </c>
      <c r="I20" s="30">
        <v>16.61</v>
      </c>
      <c r="J20" s="30">
        <v>0</v>
      </c>
      <c r="K20" s="30">
        <v>0</v>
      </c>
      <c r="L20" s="30">
        <v>0</v>
      </c>
      <c r="M20" s="30">
        <v>6.05</v>
      </c>
      <c r="N20" s="129">
        <v>0</v>
      </c>
      <c r="O20" s="30">
        <v>0</v>
      </c>
      <c r="P20" s="30">
        <v>14.26</v>
      </c>
      <c r="Q20" s="30">
        <v>0</v>
      </c>
      <c r="R20" s="30">
        <v>45.51</v>
      </c>
      <c r="S20" s="30">
        <v>0</v>
      </c>
      <c r="T20" s="30">
        <v>0</v>
      </c>
      <c r="U20" s="30">
        <v>0</v>
      </c>
      <c r="V20" s="30">
        <v>0</v>
      </c>
      <c r="W20" s="228">
        <v>14.54</v>
      </c>
      <c r="X20" s="124" t="str">
        <f t="shared" si="2"/>
        <v>-</v>
      </c>
    </row>
    <row r="21" spans="1:24" s="231" customFormat="1" x14ac:dyDescent="0.25">
      <c r="A21" s="41" t="s">
        <v>79</v>
      </c>
      <c r="B21" s="276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129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228">
        <v>0</v>
      </c>
      <c r="X21" s="124" t="str">
        <f t="shared" si="2"/>
        <v>-</v>
      </c>
    </row>
    <row r="22" spans="1:24" s="231" customFormat="1" x14ac:dyDescent="0.25">
      <c r="A22" s="41" t="s">
        <v>68</v>
      </c>
      <c r="B22" s="276">
        <v>10318.98</v>
      </c>
      <c r="C22" s="30">
        <v>25203.49</v>
      </c>
      <c r="D22" s="30">
        <v>5937.06</v>
      </c>
      <c r="E22" s="30">
        <v>265.67</v>
      </c>
      <c r="F22" s="30">
        <v>1420.24</v>
      </c>
      <c r="G22" s="30">
        <v>1624.74</v>
      </c>
      <c r="H22" s="30">
        <v>1219.32</v>
      </c>
      <c r="I22" s="30">
        <v>1878.94</v>
      </c>
      <c r="J22" s="30">
        <v>549.46</v>
      </c>
      <c r="K22" s="30">
        <v>2038.4</v>
      </c>
      <c r="L22" s="30">
        <v>322.95</v>
      </c>
      <c r="M22" s="30">
        <v>381.01</v>
      </c>
      <c r="N22" s="129">
        <v>13171.21</v>
      </c>
      <c r="O22" s="30">
        <v>29228.18</v>
      </c>
      <c r="P22" s="30">
        <v>1924.62</v>
      </c>
      <c r="Q22" s="30">
        <v>0</v>
      </c>
      <c r="R22" s="30">
        <v>173</v>
      </c>
      <c r="S22" s="30">
        <v>1605.72</v>
      </c>
      <c r="T22" s="30">
        <v>351.38</v>
      </c>
      <c r="U22" s="30">
        <v>89.11</v>
      </c>
      <c r="V22" s="30">
        <v>7994.68</v>
      </c>
      <c r="W22" s="524">
        <v>4721.5200000000004</v>
      </c>
      <c r="X22" s="124">
        <f t="shared" si="2"/>
        <v>131.62872841444272</v>
      </c>
    </row>
    <row r="23" spans="1:24" s="231" customFormat="1" x14ac:dyDescent="0.25">
      <c r="A23" s="41" t="s">
        <v>223</v>
      </c>
      <c r="B23" s="276">
        <v>50.62</v>
      </c>
      <c r="C23" s="30">
        <v>48.96</v>
      </c>
      <c r="D23" s="30">
        <v>76.11</v>
      </c>
      <c r="E23" s="30">
        <v>25.94</v>
      </c>
      <c r="F23" s="30">
        <v>233.37</v>
      </c>
      <c r="G23" s="30">
        <v>671.63</v>
      </c>
      <c r="H23" s="30">
        <v>74.17</v>
      </c>
      <c r="I23" s="30">
        <v>756.95</v>
      </c>
      <c r="J23" s="30">
        <v>336.62</v>
      </c>
      <c r="K23" s="30">
        <v>226.48</v>
      </c>
      <c r="L23" s="30">
        <v>43.82</v>
      </c>
      <c r="M23" s="30">
        <v>63.21</v>
      </c>
      <c r="N23" s="129">
        <v>105.07</v>
      </c>
      <c r="O23" s="30">
        <v>42</v>
      </c>
      <c r="P23" s="30">
        <v>199.72</v>
      </c>
      <c r="Q23" s="30">
        <v>0</v>
      </c>
      <c r="R23" s="30">
        <v>32.01</v>
      </c>
      <c r="S23" s="30">
        <v>149.47</v>
      </c>
      <c r="T23" s="30">
        <v>21.95</v>
      </c>
      <c r="U23" s="30">
        <v>0</v>
      </c>
      <c r="V23" s="30">
        <v>0.27</v>
      </c>
      <c r="W23" s="228">
        <v>0.37</v>
      </c>
      <c r="X23" s="124">
        <f t="shared" si="2"/>
        <v>-99.836630166019063</v>
      </c>
    </row>
    <row r="24" spans="1:24" s="231" customFormat="1" x14ac:dyDescent="0.25">
      <c r="A24" s="41" t="s">
        <v>270</v>
      </c>
      <c r="B24" s="276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129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10.16</v>
      </c>
      <c r="U24" s="30">
        <v>0</v>
      </c>
      <c r="V24" s="30">
        <v>0.05</v>
      </c>
      <c r="W24" s="228">
        <v>0</v>
      </c>
      <c r="X24" s="124" t="str">
        <f t="shared" si="2"/>
        <v>-</v>
      </c>
    </row>
    <row r="25" spans="1:24" s="231" customFormat="1" x14ac:dyDescent="0.25">
      <c r="A25" s="41" t="s">
        <v>69</v>
      </c>
      <c r="B25" s="276">
        <v>235.11</v>
      </c>
      <c r="C25" s="30">
        <v>12202.69</v>
      </c>
      <c r="D25" s="30">
        <v>4240.6099999999997</v>
      </c>
      <c r="E25" s="30">
        <v>2714.32</v>
      </c>
      <c r="F25" s="30">
        <v>1940.39</v>
      </c>
      <c r="G25" s="30">
        <v>1972.37</v>
      </c>
      <c r="H25" s="30">
        <v>3512.12</v>
      </c>
      <c r="I25" s="30">
        <v>2998.68</v>
      </c>
      <c r="J25" s="30">
        <v>5422.31</v>
      </c>
      <c r="K25" s="30">
        <v>8935.7900000000009</v>
      </c>
      <c r="L25" s="30">
        <v>1510.92</v>
      </c>
      <c r="M25" s="30">
        <v>2521.91</v>
      </c>
      <c r="N25" s="129">
        <v>2571.66</v>
      </c>
      <c r="O25" s="30">
        <v>2471.8000000000002</v>
      </c>
      <c r="P25" s="30">
        <v>1689.27</v>
      </c>
      <c r="Q25" s="30">
        <v>82.88</v>
      </c>
      <c r="R25" s="30">
        <v>590.58000000000004</v>
      </c>
      <c r="S25" s="30">
        <v>1996.7</v>
      </c>
      <c r="T25" s="30">
        <v>2104.62</v>
      </c>
      <c r="U25" s="30">
        <v>1801.25</v>
      </c>
      <c r="V25" s="30">
        <v>1385.56</v>
      </c>
      <c r="W25" s="524">
        <v>917.73</v>
      </c>
      <c r="X25" s="124">
        <f t="shared" si="2"/>
        <v>-89.729727310064362</v>
      </c>
    </row>
    <row r="26" spans="1:24" s="231" customFormat="1" x14ac:dyDescent="0.25">
      <c r="A26" s="41" t="s">
        <v>81</v>
      </c>
      <c r="B26" s="276">
        <v>0</v>
      </c>
      <c r="C26" s="30">
        <v>338.43</v>
      </c>
      <c r="D26" s="30">
        <v>6.21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129">
        <v>0</v>
      </c>
      <c r="O26" s="30">
        <v>12115.69</v>
      </c>
      <c r="P26" s="30">
        <v>1849.48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228">
        <v>3033.74</v>
      </c>
      <c r="X26" s="124" t="str">
        <f t="shared" si="2"/>
        <v>-</v>
      </c>
    </row>
    <row r="27" spans="1:24" s="231" customFormat="1" x14ac:dyDescent="0.25">
      <c r="A27" s="41" t="s">
        <v>234</v>
      </c>
      <c r="B27" s="276">
        <v>2987.76</v>
      </c>
      <c r="C27" s="30">
        <v>941.16</v>
      </c>
      <c r="D27" s="30">
        <v>1.58</v>
      </c>
      <c r="E27" s="30">
        <v>20.45</v>
      </c>
      <c r="F27" s="30">
        <v>1.77</v>
      </c>
      <c r="G27" s="30">
        <v>47.79</v>
      </c>
      <c r="H27" s="30">
        <v>30.6</v>
      </c>
      <c r="I27" s="30">
        <v>48.75</v>
      </c>
      <c r="J27" s="30">
        <v>51.11</v>
      </c>
      <c r="K27" s="30">
        <v>71.459999999999994</v>
      </c>
      <c r="L27" s="30">
        <v>5.28</v>
      </c>
      <c r="M27" s="30">
        <v>3.48</v>
      </c>
      <c r="N27" s="129">
        <v>30.38</v>
      </c>
      <c r="O27" s="30">
        <v>2.59</v>
      </c>
      <c r="P27" s="30">
        <v>3.32</v>
      </c>
      <c r="Q27" s="30">
        <v>0</v>
      </c>
      <c r="R27" s="30">
        <v>0</v>
      </c>
      <c r="S27" s="30">
        <v>0</v>
      </c>
      <c r="T27" s="30">
        <v>11</v>
      </c>
      <c r="U27" s="30">
        <v>0</v>
      </c>
      <c r="V27" s="30">
        <v>0</v>
      </c>
      <c r="W27" s="228">
        <v>0</v>
      </c>
      <c r="X27" s="124">
        <f t="shared" si="2"/>
        <v>-100</v>
      </c>
    </row>
    <row r="28" spans="1:24" s="231" customFormat="1" x14ac:dyDescent="0.25">
      <c r="A28" s="41" t="s">
        <v>82</v>
      </c>
      <c r="B28" s="276">
        <v>394</v>
      </c>
      <c r="C28" s="30">
        <v>83.53</v>
      </c>
      <c r="D28" s="30">
        <v>0.99</v>
      </c>
      <c r="E28" s="30">
        <v>84.69</v>
      </c>
      <c r="F28" s="30">
        <v>356.41</v>
      </c>
      <c r="G28" s="30">
        <v>390.6</v>
      </c>
      <c r="H28" s="30">
        <v>350.54</v>
      </c>
      <c r="I28" s="30">
        <v>167.77</v>
      </c>
      <c r="J28" s="30">
        <v>66.37</v>
      </c>
      <c r="K28" s="30">
        <v>115.58</v>
      </c>
      <c r="L28" s="30">
        <v>56.73</v>
      </c>
      <c r="M28" s="30">
        <v>158.25</v>
      </c>
      <c r="N28" s="129">
        <v>3411.37</v>
      </c>
      <c r="O28" s="30">
        <v>100.87</v>
      </c>
      <c r="P28" s="30">
        <v>23.55</v>
      </c>
      <c r="Q28" s="30">
        <v>0</v>
      </c>
      <c r="R28" s="30">
        <v>0</v>
      </c>
      <c r="S28" s="30">
        <v>6.73</v>
      </c>
      <c r="T28" s="30">
        <v>5.12</v>
      </c>
      <c r="U28" s="30">
        <v>56.89</v>
      </c>
      <c r="V28" s="30">
        <v>41.17</v>
      </c>
      <c r="W28" s="228">
        <v>6.82</v>
      </c>
      <c r="X28" s="124">
        <f t="shared" si="2"/>
        <v>-94.099325142758261</v>
      </c>
    </row>
    <row r="29" spans="1:24" x14ac:dyDescent="0.25">
      <c r="A29" s="41" t="s">
        <v>83</v>
      </c>
      <c r="B29" s="250">
        <v>742.16</v>
      </c>
      <c r="C29" s="30">
        <v>108.54</v>
      </c>
      <c r="D29" s="30">
        <v>201.2</v>
      </c>
      <c r="E29" s="30">
        <v>1143.6300000000001</v>
      </c>
      <c r="F29" s="30">
        <v>1134.08</v>
      </c>
      <c r="G29" s="30">
        <v>3598.74</v>
      </c>
      <c r="H29" s="30">
        <v>2049.66</v>
      </c>
      <c r="I29" s="30">
        <v>2342.4</v>
      </c>
      <c r="J29" s="30">
        <v>4173.2299999999996</v>
      </c>
      <c r="K29" s="30">
        <v>1446.66</v>
      </c>
      <c r="L29" s="30">
        <v>1699.84</v>
      </c>
      <c r="M29" s="30">
        <v>2239.23</v>
      </c>
      <c r="N29" s="129">
        <v>3007.29</v>
      </c>
      <c r="O29" s="30">
        <v>1145.52</v>
      </c>
      <c r="P29" s="30">
        <v>220.53</v>
      </c>
      <c r="Q29" s="30">
        <v>17.809999999999999</v>
      </c>
      <c r="R29" s="30">
        <v>40.18</v>
      </c>
      <c r="S29" s="30">
        <v>234.17</v>
      </c>
      <c r="T29" s="30">
        <v>108.03</v>
      </c>
      <c r="U29" s="30">
        <v>55.62</v>
      </c>
      <c r="V29" s="30">
        <v>18.440000000000001</v>
      </c>
      <c r="W29" s="523">
        <v>168.42</v>
      </c>
      <c r="X29" s="124">
        <f t="shared" si="2"/>
        <v>-88.358010866409515</v>
      </c>
    </row>
    <row r="30" spans="1:24" x14ac:dyDescent="0.25">
      <c r="A30" s="41" t="s">
        <v>201</v>
      </c>
      <c r="B30" s="250">
        <v>250.08</v>
      </c>
      <c r="C30" s="30">
        <v>54.09</v>
      </c>
      <c r="D30" s="30">
        <v>0</v>
      </c>
      <c r="E30" s="30">
        <v>0</v>
      </c>
      <c r="F30" s="30">
        <v>8.0500000000000007</v>
      </c>
      <c r="G30" s="30">
        <v>45.65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18.82</v>
      </c>
      <c r="N30" s="129">
        <v>13.74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32.42</v>
      </c>
      <c r="W30" s="30">
        <v>5.49</v>
      </c>
      <c r="X30" s="124" t="str">
        <f t="shared" si="2"/>
        <v>-</v>
      </c>
    </row>
    <row r="31" spans="1:24" x14ac:dyDescent="0.25">
      <c r="A31" s="41" t="s">
        <v>70</v>
      </c>
      <c r="B31" s="250">
        <v>707.71</v>
      </c>
      <c r="C31" s="30">
        <v>137.81</v>
      </c>
      <c r="D31" s="30">
        <v>4.8899999999999997</v>
      </c>
      <c r="E31" s="30">
        <v>34.590000000000003</v>
      </c>
      <c r="F31" s="30">
        <v>18.86</v>
      </c>
      <c r="G31" s="30">
        <v>346.53</v>
      </c>
      <c r="H31" s="30">
        <v>335.34</v>
      </c>
      <c r="I31" s="30">
        <v>68.97</v>
      </c>
      <c r="J31" s="30">
        <v>25.71</v>
      </c>
      <c r="K31" s="30">
        <v>181.82</v>
      </c>
      <c r="L31" s="30">
        <v>169.37</v>
      </c>
      <c r="M31" s="30">
        <v>198.21</v>
      </c>
      <c r="N31" s="129">
        <v>160.54</v>
      </c>
      <c r="O31" s="30">
        <v>7.91</v>
      </c>
      <c r="P31" s="30">
        <v>88.46</v>
      </c>
      <c r="Q31" s="30">
        <v>33.08</v>
      </c>
      <c r="R31" s="30">
        <v>7.62</v>
      </c>
      <c r="S31" s="30">
        <v>42.94</v>
      </c>
      <c r="T31" s="30">
        <v>41.29</v>
      </c>
      <c r="U31" s="30">
        <v>65.849999999999994</v>
      </c>
      <c r="V31" s="30">
        <v>107.68</v>
      </c>
      <c r="W31" s="523">
        <v>173.8</v>
      </c>
      <c r="X31" s="124">
        <f t="shared" si="2"/>
        <v>-4.4109558904410822</v>
      </c>
    </row>
    <row r="32" spans="1:24" x14ac:dyDescent="0.25">
      <c r="A32" s="41" t="s">
        <v>226</v>
      </c>
      <c r="B32" s="250">
        <v>136.91999999999999</v>
      </c>
      <c r="C32" s="30">
        <v>16.04</v>
      </c>
      <c r="D32" s="30">
        <v>10.48</v>
      </c>
      <c r="E32" s="30">
        <v>34.33</v>
      </c>
      <c r="F32" s="30">
        <v>30.76</v>
      </c>
      <c r="G32" s="30">
        <v>493.89</v>
      </c>
      <c r="H32" s="30">
        <v>485.91</v>
      </c>
      <c r="I32" s="30">
        <v>962.45</v>
      </c>
      <c r="J32" s="30">
        <v>93.84</v>
      </c>
      <c r="K32" s="30">
        <v>94.52</v>
      </c>
      <c r="L32" s="30">
        <v>300.11</v>
      </c>
      <c r="M32" s="30">
        <v>314.14</v>
      </c>
      <c r="N32" s="129">
        <v>180.53</v>
      </c>
      <c r="O32" s="30">
        <v>30.41</v>
      </c>
      <c r="P32" s="30">
        <v>7.18</v>
      </c>
      <c r="Q32" s="30">
        <v>13.06</v>
      </c>
      <c r="R32" s="30">
        <v>38.39</v>
      </c>
      <c r="S32" s="30">
        <v>71.010000000000005</v>
      </c>
      <c r="T32" s="30">
        <v>86.32</v>
      </c>
      <c r="U32" s="30">
        <v>46.9</v>
      </c>
      <c r="V32" s="30">
        <v>50.69</v>
      </c>
      <c r="W32" s="30">
        <v>290.67</v>
      </c>
      <c r="X32" s="124">
        <f t="shared" si="2"/>
        <v>207.52221752010161</v>
      </c>
    </row>
    <row r="33" spans="1:24" x14ac:dyDescent="0.25">
      <c r="A33" s="37" t="s">
        <v>72</v>
      </c>
      <c r="B33" s="251">
        <v>5458.21</v>
      </c>
      <c r="C33" s="300">
        <v>5442.58</v>
      </c>
      <c r="D33" s="300">
        <v>1101.3499999999999</v>
      </c>
      <c r="E33" s="300">
        <v>1603.75</v>
      </c>
      <c r="F33" s="300">
        <v>2358.84</v>
      </c>
      <c r="G33" s="300">
        <v>4688.62</v>
      </c>
      <c r="H33" s="300">
        <v>2678.65</v>
      </c>
      <c r="I33" s="300">
        <v>2825.71</v>
      </c>
      <c r="J33" s="300">
        <v>1778.22</v>
      </c>
      <c r="K33" s="300">
        <v>3875.57</v>
      </c>
      <c r="L33" s="300">
        <v>3333.07</v>
      </c>
      <c r="M33" s="300">
        <v>4004.76</v>
      </c>
      <c r="N33" s="130">
        <v>4698.05</v>
      </c>
      <c r="O33" s="131">
        <v>2619.34</v>
      </c>
      <c r="P33" s="131">
        <v>2009.99</v>
      </c>
      <c r="Q33" s="131">
        <v>817.62</v>
      </c>
      <c r="R33" s="131">
        <v>1287.81</v>
      </c>
      <c r="S33" s="131">
        <v>5326.13</v>
      </c>
      <c r="T33" s="131">
        <v>9363.4500000000007</v>
      </c>
      <c r="U33" s="131">
        <v>7687.61</v>
      </c>
      <c r="V33" s="300">
        <v>7586.59</v>
      </c>
      <c r="W33" s="527">
        <v>3046.64</v>
      </c>
      <c r="X33" s="125">
        <f t="shared" si="2"/>
        <v>-21.388595742045691</v>
      </c>
    </row>
    <row r="34" spans="1:24" x14ac:dyDescent="0.25">
      <c r="A34" s="1" t="s">
        <v>23</v>
      </c>
    </row>
    <row r="35" spans="1:24" x14ac:dyDescent="0.25">
      <c r="A35" s="1" t="s">
        <v>24</v>
      </c>
      <c r="B35" s="188"/>
    </row>
    <row r="36" spans="1:24" x14ac:dyDescent="0.25">
      <c r="A36" s="2" t="s">
        <v>206</v>
      </c>
      <c r="B36" s="188"/>
    </row>
    <row r="37" spans="1:24" x14ac:dyDescent="0.25">
      <c r="B37" s="188"/>
    </row>
    <row r="38" spans="1:24" x14ac:dyDescent="0.25">
      <c r="B38" s="188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showGridLines="0" zoomScale="60" zoomScaleNormal="6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V31" sqref="V31"/>
    </sheetView>
  </sheetViews>
  <sheetFormatPr baseColWidth="10" defaultRowHeight="15" x14ac:dyDescent="0.25"/>
  <cols>
    <col min="1" max="1" width="15.42578125" customWidth="1"/>
    <col min="2" max="5" width="13" style="258" customWidth="1"/>
    <col min="6" max="6" width="15.140625" style="258" bestFit="1" customWidth="1"/>
    <col min="7" max="18" width="13" style="258" customWidth="1"/>
    <col min="19" max="19" width="14.85546875" style="258" bestFit="1" customWidth="1"/>
    <col min="20" max="20" width="14.140625" style="258" customWidth="1"/>
    <col min="21" max="21" width="14.140625" style="407" customWidth="1"/>
    <col min="22" max="22" width="12.85546875" bestFit="1" customWidth="1"/>
    <col min="23" max="23" width="12.85546875" style="412" customWidth="1"/>
    <col min="24" max="24" width="12.42578125" bestFit="1" customWidth="1"/>
    <col min="25" max="25" width="16.140625" bestFit="1" customWidth="1"/>
    <col min="26" max="26" width="15.85546875" bestFit="1" customWidth="1"/>
  </cols>
  <sheetData>
    <row r="1" spans="1:26" x14ac:dyDescent="0.25">
      <c r="A1" s="26" t="s">
        <v>198</v>
      </c>
    </row>
    <row r="2" spans="1:26" x14ac:dyDescent="0.25">
      <c r="A2" s="26"/>
    </row>
    <row r="3" spans="1:26" x14ac:dyDescent="0.25">
      <c r="A3" s="11" t="s">
        <v>84</v>
      </c>
    </row>
    <row r="4" spans="1:26" ht="15" customHeight="1" x14ac:dyDescent="0.25">
      <c r="A4" s="44" t="s">
        <v>246</v>
      </c>
    </row>
    <row r="5" spans="1:26" x14ac:dyDescent="0.25">
      <c r="A5" s="44" t="s">
        <v>209</v>
      </c>
      <c r="V5" s="188"/>
      <c r="W5" s="188"/>
    </row>
    <row r="6" spans="1:26" x14ac:dyDescent="0.25">
      <c r="A6" s="497" t="s">
        <v>26</v>
      </c>
      <c r="B6" s="490">
        <v>2019</v>
      </c>
      <c r="C6" s="491"/>
      <c r="D6" s="491"/>
      <c r="E6" s="491"/>
      <c r="F6" s="491"/>
      <c r="G6" s="491"/>
      <c r="H6" s="491"/>
      <c r="I6" s="491"/>
      <c r="J6" s="491"/>
      <c r="K6" s="491"/>
      <c r="L6" s="491"/>
      <c r="M6" s="496"/>
      <c r="N6" s="480">
        <v>2020</v>
      </c>
      <c r="O6" s="481"/>
      <c r="P6" s="481"/>
      <c r="Q6" s="481"/>
      <c r="R6" s="481"/>
      <c r="S6" s="481"/>
      <c r="T6" s="481"/>
      <c r="U6" s="481"/>
      <c r="V6" s="481"/>
      <c r="W6" s="481"/>
      <c r="X6" s="493"/>
      <c r="Z6" s="188"/>
    </row>
    <row r="7" spans="1:26" ht="25.5" x14ac:dyDescent="0.25">
      <c r="A7" s="497"/>
      <c r="B7" s="334" t="s">
        <v>1</v>
      </c>
      <c r="C7" s="334" t="s">
        <v>2</v>
      </c>
      <c r="D7" s="337" t="s">
        <v>3</v>
      </c>
      <c r="E7" s="334" t="s">
        <v>4</v>
      </c>
      <c r="F7" s="401" t="s">
        <v>5</v>
      </c>
      <c r="G7" s="337" t="s">
        <v>6</v>
      </c>
      <c r="H7" s="337" t="s">
        <v>7</v>
      </c>
      <c r="I7" s="337" t="s">
        <v>8</v>
      </c>
      <c r="J7" s="337" t="s">
        <v>9</v>
      </c>
      <c r="K7" s="337" t="s">
        <v>10</v>
      </c>
      <c r="L7" s="337" t="s">
        <v>11</v>
      </c>
      <c r="M7" s="337" t="s">
        <v>12</v>
      </c>
      <c r="N7" s="417" t="s">
        <v>1</v>
      </c>
      <c r="O7" s="417" t="s">
        <v>2</v>
      </c>
      <c r="P7" s="417" t="s">
        <v>3</v>
      </c>
      <c r="Q7" s="417" t="s">
        <v>4</v>
      </c>
      <c r="R7" s="417" t="s">
        <v>5</v>
      </c>
      <c r="S7" s="417" t="s">
        <v>6</v>
      </c>
      <c r="T7" s="417" t="s">
        <v>7</v>
      </c>
      <c r="U7" s="417" t="s">
        <v>8</v>
      </c>
      <c r="V7" s="417" t="s">
        <v>9</v>
      </c>
      <c r="W7" s="417" t="s">
        <v>10</v>
      </c>
      <c r="X7" s="417" t="s">
        <v>275</v>
      </c>
    </row>
    <row r="8" spans="1:26" x14ac:dyDescent="0.25">
      <c r="A8" s="51" t="s">
        <v>13</v>
      </c>
      <c r="B8" s="53">
        <f t="shared" ref="B8:G8" si="0">+B27+B34</f>
        <v>301845.40000000002</v>
      </c>
      <c r="C8" s="54">
        <f t="shared" si="0"/>
        <v>32904.71</v>
      </c>
      <c r="D8" s="54">
        <f t="shared" si="0"/>
        <v>0</v>
      </c>
      <c r="E8" s="54">
        <f t="shared" si="0"/>
        <v>110964.87</v>
      </c>
      <c r="F8" s="54">
        <f t="shared" si="0"/>
        <v>1049268.44</v>
      </c>
      <c r="G8" s="54">
        <f t="shared" si="0"/>
        <v>679153.55</v>
      </c>
      <c r="H8" s="54">
        <f t="shared" ref="H8:O8" si="1">+H27+H34</f>
        <v>200052.64</v>
      </c>
      <c r="I8" s="54">
        <f t="shared" si="1"/>
        <v>3507.52</v>
      </c>
      <c r="J8" s="54">
        <f t="shared" si="1"/>
        <v>69.98</v>
      </c>
      <c r="K8" s="54">
        <f t="shared" si="1"/>
        <v>2102.3200000000002</v>
      </c>
      <c r="L8" s="54">
        <f t="shared" si="1"/>
        <v>701837.33</v>
      </c>
      <c r="M8" s="54">
        <f t="shared" si="1"/>
        <v>297569.43999999994</v>
      </c>
      <c r="N8" s="206">
        <f t="shared" si="1"/>
        <v>5220.5</v>
      </c>
      <c r="O8" s="54">
        <f t="shared" si="1"/>
        <v>0</v>
      </c>
      <c r="P8" s="54">
        <f>+P27+P34</f>
        <v>0</v>
      </c>
      <c r="Q8" s="54">
        <f>+Q27+Q34</f>
        <v>0</v>
      </c>
      <c r="R8" s="54">
        <f>+R27+R34</f>
        <v>553014.62999999989</v>
      </c>
      <c r="S8" s="54">
        <f t="shared" ref="S8:W8" si="2">+S27+S34</f>
        <v>1330696.45</v>
      </c>
      <c r="T8" s="54">
        <f t="shared" si="2"/>
        <v>489815.9</v>
      </c>
      <c r="U8" s="54">
        <f t="shared" si="2"/>
        <v>262.56</v>
      </c>
      <c r="V8" s="54">
        <f t="shared" si="2"/>
        <v>0</v>
      </c>
      <c r="W8" s="54">
        <f t="shared" si="2"/>
        <v>0</v>
      </c>
      <c r="X8" s="447">
        <f t="shared" ref="X8:X34" si="3">+IFERROR((W8/K8-1)*100,"-")</f>
        <v>-100</v>
      </c>
    </row>
    <row r="9" spans="1:26" x14ac:dyDescent="0.25">
      <c r="A9" s="52" t="s">
        <v>85</v>
      </c>
      <c r="B9" s="55">
        <f t="shared" ref="B9:G9" si="4">+SUM(B10:B17)</f>
        <v>131479.63</v>
      </c>
      <c r="C9" s="9">
        <f t="shared" si="4"/>
        <v>0</v>
      </c>
      <c r="D9" s="9">
        <f t="shared" si="4"/>
        <v>0</v>
      </c>
      <c r="E9" s="9">
        <f t="shared" si="4"/>
        <v>48286.33</v>
      </c>
      <c r="F9" s="9">
        <f t="shared" si="4"/>
        <v>558256.28</v>
      </c>
      <c r="G9" s="9">
        <f t="shared" si="4"/>
        <v>412221.93000000005</v>
      </c>
      <c r="H9" s="9">
        <f t="shared" ref="H9:O9" si="5">+SUM(H10:H17)</f>
        <v>199458.14</v>
      </c>
      <c r="I9" s="9">
        <f t="shared" si="5"/>
        <v>619.21</v>
      </c>
      <c r="J9" s="9">
        <f t="shared" si="5"/>
        <v>69.98</v>
      </c>
      <c r="K9" s="9">
        <f t="shared" si="5"/>
        <v>0</v>
      </c>
      <c r="L9" s="9">
        <f t="shared" si="5"/>
        <v>574953.42999999993</v>
      </c>
      <c r="M9" s="9">
        <f t="shared" si="5"/>
        <v>159953.37</v>
      </c>
      <c r="N9" s="113">
        <f t="shared" si="5"/>
        <v>5220.5</v>
      </c>
      <c r="O9" s="9">
        <f t="shared" si="5"/>
        <v>0</v>
      </c>
      <c r="P9" s="9">
        <f>+SUM(P10:P17)</f>
        <v>0</v>
      </c>
      <c r="Q9" s="9">
        <f>+SUM(Q10:Q17)</f>
        <v>0</v>
      </c>
      <c r="R9" s="9">
        <f>+SUM(R10:R17)</f>
        <v>381618.16</v>
      </c>
      <c r="S9" s="9">
        <v>817970.69000000006</v>
      </c>
      <c r="T9" s="9">
        <v>365234.74</v>
      </c>
      <c r="U9" s="9">
        <v>262.56</v>
      </c>
      <c r="V9" s="9">
        <v>0</v>
      </c>
      <c r="W9" s="9">
        <v>0</v>
      </c>
      <c r="X9" s="468" t="str">
        <f t="shared" si="3"/>
        <v>-</v>
      </c>
    </row>
    <row r="10" spans="1:26" x14ac:dyDescent="0.25">
      <c r="A10" s="41" t="s">
        <v>60</v>
      </c>
      <c r="B10" s="34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  <c r="H10" s="30">
        <v>0</v>
      </c>
      <c r="I10" s="30">
        <v>0</v>
      </c>
      <c r="J10" s="30">
        <v>0</v>
      </c>
      <c r="K10" s="30">
        <v>0</v>
      </c>
      <c r="L10" s="30">
        <v>0</v>
      </c>
      <c r="M10" s="30">
        <v>0</v>
      </c>
      <c r="N10" s="129">
        <v>0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124" t="str">
        <f t="shared" si="3"/>
        <v>-</v>
      </c>
    </row>
    <row r="11" spans="1:26" x14ac:dyDescent="0.25">
      <c r="A11" s="41" t="s">
        <v>61</v>
      </c>
      <c r="B11" s="34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129">
        <v>0</v>
      </c>
      <c r="O11" s="30">
        <v>0</v>
      </c>
      <c r="P11" s="30">
        <v>0</v>
      </c>
      <c r="Q11" s="30">
        <v>0</v>
      </c>
      <c r="R11" s="30">
        <v>153.61000000000001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124" t="str">
        <f t="shared" si="3"/>
        <v>-</v>
      </c>
    </row>
    <row r="12" spans="1:26" x14ac:dyDescent="0.25">
      <c r="A12" s="41" t="s">
        <v>86</v>
      </c>
      <c r="B12" s="34">
        <v>0</v>
      </c>
      <c r="C12" s="30">
        <v>0</v>
      </c>
      <c r="D12" s="30">
        <v>0</v>
      </c>
      <c r="E12" s="30">
        <v>1611.2</v>
      </c>
      <c r="F12" s="30">
        <v>26101.02</v>
      </c>
      <c r="G12" s="30">
        <v>62069.42</v>
      </c>
      <c r="H12" s="30">
        <v>40027.730000000003</v>
      </c>
      <c r="I12" s="30">
        <v>0</v>
      </c>
      <c r="J12" s="30">
        <v>0</v>
      </c>
      <c r="K12" s="30">
        <v>0</v>
      </c>
      <c r="L12" s="30">
        <v>3176.89</v>
      </c>
      <c r="M12" s="30">
        <v>7357.77</v>
      </c>
      <c r="N12" s="129">
        <v>475.53</v>
      </c>
      <c r="O12" s="30">
        <v>0</v>
      </c>
      <c r="P12" s="30">
        <v>0</v>
      </c>
      <c r="Q12" s="30">
        <v>0</v>
      </c>
      <c r="R12" s="30">
        <v>0</v>
      </c>
      <c r="S12" s="30">
        <v>58086.080000000002</v>
      </c>
      <c r="T12" s="30">
        <v>40834.400000000001</v>
      </c>
      <c r="U12" s="30">
        <v>0</v>
      </c>
      <c r="V12" s="30">
        <v>0</v>
      </c>
      <c r="W12" s="30">
        <v>0</v>
      </c>
      <c r="X12" s="124" t="str">
        <f t="shared" si="3"/>
        <v>-</v>
      </c>
    </row>
    <row r="13" spans="1:26" x14ac:dyDescent="0.25">
      <c r="A13" s="41" t="s">
        <v>87</v>
      </c>
      <c r="B13" s="34">
        <v>27968.83</v>
      </c>
      <c r="C13" s="30">
        <v>0</v>
      </c>
      <c r="D13" s="30">
        <v>0</v>
      </c>
      <c r="E13" s="30">
        <v>9072.69</v>
      </c>
      <c r="F13" s="30">
        <v>225880.12</v>
      </c>
      <c r="G13" s="30">
        <v>229691.84</v>
      </c>
      <c r="H13" s="30">
        <v>105256.66</v>
      </c>
      <c r="I13" s="30">
        <v>0</v>
      </c>
      <c r="J13" s="30">
        <v>0</v>
      </c>
      <c r="K13" s="30">
        <v>0</v>
      </c>
      <c r="L13" s="30">
        <v>198141.17</v>
      </c>
      <c r="M13" s="30">
        <v>74294.11</v>
      </c>
      <c r="N13" s="129">
        <v>4744.97</v>
      </c>
      <c r="O13" s="30">
        <v>0</v>
      </c>
      <c r="P13" s="30">
        <v>0</v>
      </c>
      <c r="Q13" s="30">
        <v>0</v>
      </c>
      <c r="R13" s="30">
        <v>141131.57999999999</v>
      </c>
      <c r="S13" s="30">
        <v>333088.53999999998</v>
      </c>
      <c r="T13" s="30">
        <v>208160.41</v>
      </c>
      <c r="U13" s="30">
        <v>262.56</v>
      </c>
      <c r="V13" s="30">
        <v>0</v>
      </c>
      <c r="W13" s="30">
        <v>0</v>
      </c>
      <c r="X13" s="124" t="str">
        <f t="shared" si="3"/>
        <v>-</v>
      </c>
    </row>
    <row r="14" spans="1:26" x14ac:dyDescent="0.25">
      <c r="A14" s="41" t="s">
        <v>62</v>
      </c>
      <c r="B14" s="34">
        <v>1213.58</v>
      </c>
      <c r="C14" s="30">
        <v>0</v>
      </c>
      <c r="D14" s="30">
        <v>0</v>
      </c>
      <c r="E14" s="30">
        <v>4147.5200000000004</v>
      </c>
      <c r="F14" s="30">
        <v>60260.66</v>
      </c>
      <c r="G14" s="30">
        <v>12344.4</v>
      </c>
      <c r="H14" s="30">
        <v>2244.46</v>
      </c>
      <c r="I14" s="30">
        <v>0</v>
      </c>
      <c r="J14" s="30">
        <v>0</v>
      </c>
      <c r="K14" s="30">
        <v>0</v>
      </c>
      <c r="L14" s="30">
        <v>60674.67</v>
      </c>
      <c r="M14" s="30">
        <v>17844.3</v>
      </c>
      <c r="N14" s="129">
        <v>0</v>
      </c>
      <c r="O14" s="30">
        <v>0</v>
      </c>
      <c r="P14" s="30">
        <v>0</v>
      </c>
      <c r="Q14" s="30">
        <v>0</v>
      </c>
      <c r="R14" s="30">
        <v>83098.58</v>
      </c>
      <c r="S14" s="30">
        <v>150289.71</v>
      </c>
      <c r="T14" s="30">
        <v>47744.28</v>
      </c>
      <c r="U14" s="30">
        <v>0</v>
      </c>
      <c r="V14" s="30">
        <v>0</v>
      </c>
      <c r="W14" s="30">
        <v>0</v>
      </c>
      <c r="X14" s="124" t="str">
        <f t="shared" si="3"/>
        <v>-</v>
      </c>
    </row>
    <row r="15" spans="1:26" x14ac:dyDescent="0.25">
      <c r="A15" s="41" t="s">
        <v>63</v>
      </c>
      <c r="B15" s="34">
        <v>97365.119999999995</v>
      </c>
      <c r="C15" s="30">
        <v>0</v>
      </c>
      <c r="D15" s="30">
        <v>0</v>
      </c>
      <c r="E15" s="30">
        <v>31710.18</v>
      </c>
      <c r="F15" s="30">
        <v>232403.48</v>
      </c>
      <c r="G15" s="30">
        <v>107707.38</v>
      </c>
      <c r="H15" s="30">
        <v>50442.28</v>
      </c>
      <c r="I15" s="30">
        <v>619.21</v>
      </c>
      <c r="J15" s="30">
        <v>69.98</v>
      </c>
      <c r="K15" s="30">
        <v>0</v>
      </c>
      <c r="L15" s="30">
        <v>294968.24</v>
      </c>
      <c r="M15" s="30">
        <v>58054.48</v>
      </c>
      <c r="N15" s="129">
        <v>0</v>
      </c>
      <c r="O15" s="30">
        <v>0</v>
      </c>
      <c r="P15" s="30">
        <v>0</v>
      </c>
      <c r="Q15" s="30">
        <v>0</v>
      </c>
      <c r="R15" s="30">
        <v>154993.07999999999</v>
      </c>
      <c r="S15" s="30">
        <v>272046.69</v>
      </c>
      <c r="T15" s="30">
        <v>68495.649999999994</v>
      </c>
      <c r="U15" s="30">
        <v>0</v>
      </c>
      <c r="V15" s="30">
        <v>0</v>
      </c>
      <c r="W15" s="30">
        <v>0</v>
      </c>
      <c r="X15" s="124" t="str">
        <f t="shared" si="3"/>
        <v>-</v>
      </c>
    </row>
    <row r="16" spans="1:26" x14ac:dyDescent="0.25">
      <c r="A16" s="41" t="s">
        <v>64</v>
      </c>
      <c r="B16" s="34">
        <v>4932.1000000000004</v>
      </c>
      <c r="C16" s="30">
        <v>0</v>
      </c>
      <c r="D16" s="30">
        <v>0</v>
      </c>
      <c r="E16" s="30">
        <v>1744.74</v>
      </c>
      <c r="F16" s="30">
        <v>13611</v>
      </c>
      <c r="G16" s="30">
        <v>408.89</v>
      </c>
      <c r="H16" s="30">
        <v>1487.01</v>
      </c>
      <c r="I16" s="30">
        <v>0</v>
      </c>
      <c r="J16" s="30">
        <v>0</v>
      </c>
      <c r="K16" s="30">
        <v>0</v>
      </c>
      <c r="L16" s="30">
        <v>17992.46</v>
      </c>
      <c r="M16" s="30">
        <v>2402.71</v>
      </c>
      <c r="N16" s="129">
        <v>0</v>
      </c>
      <c r="O16" s="30">
        <v>0</v>
      </c>
      <c r="P16" s="30">
        <v>0</v>
      </c>
      <c r="Q16" s="30">
        <v>0</v>
      </c>
      <c r="R16" s="30">
        <v>2241.31</v>
      </c>
      <c r="S16" s="30">
        <v>4459.67</v>
      </c>
      <c r="T16" s="30">
        <v>0</v>
      </c>
      <c r="U16" s="30">
        <v>0</v>
      </c>
      <c r="V16" s="30">
        <v>0</v>
      </c>
      <c r="W16" s="30">
        <v>0</v>
      </c>
      <c r="X16" s="124" t="str">
        <f t="shared" si="3"/>
        <v>-</v>
      </c>
    </row>
    <row r="17" spans="1:26" x14ac:dyDescent="0.25">
      <c r="A17" s="41" t="s">
        <v>78</v>
      </c>
      <c r="B17" s="34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129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124" t="str">
        <f t="shared" si="3"/>
        <v>-</v>
      </c>
    </row>
    <row r="18" spans="1:26" x14ac:dyDescent="0.25">
      <c r="A18" s="52" t="s">
        <v>88</v>
      </c>
      <c r="B18" s="55">
        <f t="shared" ref="B18:K18" si="6">+SUM(B19:B26)</f>
        <v>37571.67</v>
      </c>
      <c r="C18" s="9">
        <f t="shared" si="6"/>
        <v>0</v>
      </c>
      <c r="D18" s="9">
        <f t="shared" si="6"/>
        <v>0</v>
      </c>
      <c r="E18" s="9">
        <f t="shared" si="6"/>
        <v>62678.54</v>
      </c>
      <c r="F18" s="9">
        <f t="shared" si="6"/>
        <v>491012.16</v>
      </c>
      <c r="G18" s="9">
        <f t="shared" si="6"/>
        <v>228621.14</v>
      </c>
      <c r="H18" s="9">
        <f t="shared" si="6"/>
        <v>594.5</v>
      </c>
      <c r="I18" s="9">
        <f t="shared" si="6"/>
        <v>39.67</v>
      </c>
      <c r="J18" s="9">
        <f t="shared" si="6"/>
        <v>0</v>
      </c>
      <c r="K18" s="9">
        <f t="shared" si="6"/>
        <v>199.03</v>
      </c>
      <c r="L18" s="9">
        <f t="shared" ref="L18:R18" si="7">+SUM(L19:L26)</f>
        <v>126883.9</v>
      </c>
      <c r="M18" s="9">
        <f t="shared" si="7"/>
        <v>137616.06999999998</v>
      </c>
      <c r="N18" s="113">
        <f t="shared" si="7"/>
        <v>0</v>
      </c>
      <c r="O18" s="9">
        <f t="shared" si="7"/>
        <v>0</v>
      </c>
      <c r="P18" s="9">
        <f t="shared" si="7"/>
        <v>0</v>
      </c>
      <c r="Q18" s="9">
        <f t="shared" si="7"/>
        <v>0</v>
      </c>
      <c r="R18" s="9">
        <f t="shared" si="7"/>
        <v>171396.46999999997</v>
      </c>
      <c r="S18" s="9">
        <v>512725.75999999995</v>
      </c>
      <c r="T18" s="9">
        <v>124581.16</v>
      </c>
      <c r="U18" s="9">
        <v>0</v>
      </c>
      <c r="V18" s="9">
        <v>0</v>
      </c>
      <c r="W18" s="9">
        <v>0</v>
      </c>
      <c r="X18" s="107">
        <f t="shared" si="3"/>
        <v>-100</v>
      </c>
    </row>
    <row r="19" spans="1:26" x14ac:dyDescent="0.25">
      <c r="A19" s="41" t="s">
        <v>65</v>
      </c>
      <c r="B19" s="34">
        <v>776.09</v>
      </c>
      <c r="C19" s="30">
        <v>0</v>
      </c>
      <c r="D19" s="30">
        <v>0</v>
      </c>
      <c r="E19" s="30">
        <v>12973.43</v>
      </c>
      <c r="F19" s="30">
        <v>62712.160000000003</v>
      </c>
      <c r="G19" s="30">
        <v>925.62</v>
      </c>
      <c r="H19" s="30">
        <v>0</v>
      </c>
      <c r="I19" s="30">
        <v>0</v>
      </c>
      <c r="J19" s="30">
        <v>0</v>
      </c>
      <c r="K19" s="30">
        <v>0</v>
      </c>
      <c r="L19" s="30">
        <v>32237.439999999999</v>
      </c>
      <c r="M19" s="30">
        <v>33082.300000000003</v>
      </c>
      <c r="N19" s="129">
        <v>0</v>
      </c>
      <c r="O19" s="30">
        <v>0</v>
      </c>
      <c r="P19" s="30">
        <v>0</v>
      </c>
      <c r="Q19" s="30">
        <v>0</v>
      </c>
      <c r="R19" s="30">
        <v>16706.32</v>
      </c>
      <c r="S19" s="30">
        <v>41932.43</v>
      </c>
      <c r="T19" s="30">
        <v>7795.65</v>
      </c>
      <c r="U19" s="30">
        <v>0</v>
      </c>
      <c r="V19" s="30">
        <v>0</v>
      </c>
      <c r="W19" s="30">
        <v>0</v>
      </c>
      <c r="X19" s="124" t="str">
        <f t="shared" si="3"/>
        <v>-</v>
      </c>
    </row>
    <row r="20" spans="1:26" x14ac:dyDescent="0.25">
      <c r="A20" s="41" t="s">
        <v>89</v>
      </c>
      <c r="B20" s="34">
        <v>1013.27</v>
      </c>
      <c r="C20" s="30">
        <v>0</v>
      </c>
      <c r="D20" s="30">
        <v>0</v>
      </c>
      <c r="E20" s="30">
        <v>9075.08</v>
      </c>
      <c r="F20" s="30">
        <v>50646.6</v>
      </c>
      <c r="G20" s="30">
        <v>0</v>
      </c>
      <c r="H20" s="30">
        <v>217.84</v>
      </c>
      <c r="I20" s="30">
        <v>0</v>
      </c>
      <c r="J20" s="30">
        <v>0</v>
      </c>
      <c r="K20" s="30">
        <v>0</v>
      </c>
      <c r="L20" s="30">
        <v>26331.21</v>
      </c>
      <c r="M20" s="30">
        <v>27473.439999999999</v>
      </c>
      <c r="N20" s="129">
        <v>0</v>
      </c>
      <c r="O20" s="30">
        <v>0</v>
      </c>
      <c r="P20" s="30">
        <v>0</v>
      </c>
      <c r="Q20" s="30">
        <v>0</v>
      </c>
      <c r="R20" s="30">
        <v>15285.46</v>
      </c>
      <c r="S20" s="30">
        <v>83491.28</v>
      </c>
      <c r="T20" s="30">
        <v>27115.38</v>
      </c>
      <c r="U20" s="30">
        <v>0</v>
      </c>
      <c r="V20" s="30">
        <v>0</v>
      </c>
      <c r="W20" s="30">
        <v>0</v>
      </c>
      <c r="X20" s="124" t="str">
        <f t="shared" si="3"/>
        <v>-</v>
      </c>
    </row>
    <row r="21" spans="1:26" x14ac:dyDescent="0.25">
      <c r="A21" s="41" t="s">
        <v>79</v>
      </c>
      <c r="B21" s="34">
        <v>1000.87</v>
      </c>
      <c r="C21" s="30">
        <v>0</v>
      </c>
      <c r="D21" s="30">
        <v>0</v>
      </c>
      <c r="E21" s="30">
        <v>3372.36</v>
      </c>
      <c r="F21" s="30">
        <v>28629.68</v>
      </c>
      <c r="G21" s="30">
        <v>850.08</v>
      </c>
      <c r="H21" s="30">
        <v>0</v>
      </c>
      <c r="I21" s="30">
        <v>0</v>
      </c>
      <c r="J21" s="30">
        <v>0</v>
      </c>
      <c r="K21" s="30">
        <v>0</v>
      </c>
      <c r="L21" s="30">
        <v>13086</v>
      </c>
      <c r="M21" s="30">
        <v>16072.72</v>
      </c>
      <c r="N21" s="129">
        <v>0</v>
      </c>
      <c r="O21" s="30">
        <v>0</v>
      </c>
      <c r="P21" s="30">
        <v>0</v>
      </c>
      <c r="Q21" s="30">
        <v>0</v>
      </c>
      <c r="R21" s="30">
        <v>18927.18</v>
      </c>
      <c r="S21" s="30">
        <v>47047.35</v>
      </c>
      <c r="T21" s="30">
        <v>20886.14</v>
      </c>
      <c r="U21" s="30">
        <v>0</v>
      </c>
      <c r="V21" s="30">
        <v>0</v>
      </c>
      <c r="W21" s="30">
        <v>0</v>
      </c>
      <c r="X21" s="124" t="str">
        <f t="shared" si="3"/>
        <v>-</v>
      </c>
    </row>
    <row r="22" spans="1:26" x14ac:dyDescent="0.25">
      <c r="A22" s="41" t="s">
        <v>66</v>
      </c>
      <c r="B22" s="34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129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124" t="str">
        <f t="shared" si="3"/>
        <v>-</v>
      </c>
    </row>
    <row r="23" spans="1:26" x14ac:dyDescent="0.25">
      <c r="A23" s="41" t="s">
        <v>67</v>
      </c>
      <c r="B23" s="34">
        <v>2680.85</v>
      </c>
      <c r="C23" s="30">
        <v>0</v>
      </c>
      <c r="D23" s="30">
        <v>0</v>
      </c>
      <c r="E23" s="30">
        <v>9303.5400000000009</v>
      </c>
      <c r="F23" s="30">
        <v>70210.649999999994</v>
      </c>
      <c r="G23" s="30">
        <v>10505.52</v>
      </c>
      <c r="H23" s="30">
        <v>0</v>
      </c>
      <c r="I23" s="30">
        <v>0</v>
      </c>
      <c r="J23" s="30">
        <v>0</v>
      </c>
      <c r="K23" s="30">
        <v>0</v>
      </c>
      <c r="L23" s="30">
        <v>14908.86</v>
      </c>
      <c r="M23" s="30">
        <v>33342.35</v>
      </c>
      <c r="N23" s="129">
        <v>0</v>
      </c>
      <c r="O23" s="30">
        <v>0</v>
      </c>
      <c r="P23" s="30">
        <v>0</v>
      </c>
      <c r="Q23" s="30">
        <v>0</v>
      </c>
      <c r="R23" s="30">
        <v>8815.9500000000007</v>
      </c>
      <c r="S23" s="30">
        <v>76857.53</v>
      </c>
      <c r="T23" s="30">
        <v>27010.46</v>
      </c>
      <c r="U23" s="30">
        <v>0</v>
      </c>
      <c r="V23" s="30">
        <v>0</v>
      </c>
      <c r="W23" s="30">
        <v>0</v>
      </c>
      <c r="X23" s="124" t="str">
        <f t="shared" si="3"/>
        <v>-</v>
      </c>
    </row>
    <row r="24" spans="1:26" x14ac:dyDescent="0.25">
      <c r="A24" s="41" t="s">
        <v>68</v>
      </c>
      <c r="B24" s="34">
        <v>19452.52</v>
      </c>
      <c r="C24" s="30">
        <v>0</v>
      </c>
      <c r="D24" s="30">
        <v>0</v>
      </c>
      <c r="E24" s="30">
        <v>9527.27</v>
      </c>
      <c r="F24" s="30">
        <v>124646.2</v>
      </c>
      <c r="G24" s="30">
        <v>34938.160000000003</v>
      </c>
      <c r="H24" s="30">
        <v>376.66</v>
      </c>
      <c r="I24" s="30">
        <v>39.67</v>
      </c>
      <c r="J24" s="30">
        <v>0</v>
      </c>
      <c r="K24" s="30">
        <v>199.03</v>
      </c>
      <c r="L24" s="30">
        <v>24687.53</v>
      </c>
      <c r="M24" s="30">
        <v>24413.21</v>
      </c>
      <c r="N24" s="129">
        <v>0</v>
      </c>
      <c r="O24" s="30">
        <v>0</v>
      </c>
      <c r="P24" s="30">
        <v>0</v>
      </c>
      <c r="Q24" s="30">
        <v>0</v>
      </c>
      <c r="R24" s="30">
        <v>72269.62</v>
      </c>
      <c r="S24" s="30">
        <v>189643.38</v>
      </c>
      <c r="T24" s="30">
        <v>37271.78</v>
      </c>
      <c r="U24" s="30">
        <v>0</v>
      </c>
      <c r="V24" s="30">
        <v>0</v>
      </c>
      <c r="W24" s="30">
        <v>0</v>
      </c>
      <c r="X24" s="124">
        <f t="shared" si="3"/>
        <v>-100</v>
      </c>
    </row>
    <row r="25" spans="1:26" x14ac:dyDescent="0.25">
      <c r="A25" s="41" t="s">
        <v>81</v>
      </c>
      <c r="B25" s="34">
        <v>1740.28</v>
      </c>
      <c r="C25" s="30">
        <v>0</v>
      </c>
      <c r="D25" s="30">
        <v>0</v>
      </c>
      <c r="E25" s="30">
        <v>4302.4799999999996</v>
      </c>
      <c r="F25" s="30">
        <v>55461.38</v>
      </c>
      <c r="G25" s="30">
        <v>53059.53</v>
      </c>
      <c r="H25" s="30">
        <v>0</v>
      </c>
      <c r="I25" s="30">
        <v>0</v>
      </c>
      <c r="J25" s="30">
        <v>0</v>
      </c>
      <c r="K25" s="30">
        <v>0</v>
      </c>
      <c r="L25" s="30">
        <v>7582.33</v>
      </c>
      <c r="M25" s="30">
        <v>1468.28</v>
      </c>
      <c r="N25" s="129">
        <v>0</v>
      </c>
      <c r="O25" s="30">
        <v>0</v>
      </c>
      <c r="P25" s="30">
        <v>0</v>
      </c>
      <c r="Q25" s="30">
        <v>0</v>
      </c>
      <c r="R25" s="30">
        <v>35425.89</v>
      </c>
      <c r="S25" s="30">
        <v>48262.34</v>
      </c>
      <c r="T25" s="30">
        <v>4415.82</v>
      </c>
      <c r="U25" s="30">
        <v>0</v>
      </c>
      <c r="V25" s="30">
        <v>0</v>
      </c>
      <c r="W25" s="30">
        <v>0</v>
      </c>
      <c r="X25" s="124" t="str">
        <f t="shared" si="3"/>
        <v>-</v>
      </c>
    </row>
    <row r="26" spans="1:26" x14ac:dyDescent="0.25">
      <c r="A26" s="41" t="s">
        <v>69</v>
      </c>
      <c r="B26" s="34">
        <v>10907.79</v>
      </c>
      <c r="C26" s="30">
        <v>0</v>
      </c>
      <c r="D26" s="30">
        <v>0</v>
      </c>
      <c r="E26" s="30">
        <v>14124.38</v>
      </c>
      <c r="F26" s="30">
        <v>98705.49</v>
      </c>
      <c r="G26" s="30">
        <v>128342.23</v>
      </c>
      <c r="H26" s="30">
        <v>0</v>
      </c>
      <c r="I26" s="30">
        <v>0</v>
      </c>
      <c r="J26" s="30">
        <v>0</v>
      </c>
      <c r="K26" s="30">
        <v>0</v>
      </c>
      <c r="L26" s="30">
        <v>8050.53</v>
      </c>
      <c r="M26" s="30">
        <v>1763.77</v>
      </c>
      <c r="N26" s="129">
        <v>0</v>
      </c>
      <c r="O26" s="30">
        <v>0</v>
      </c>
      <c r="P26" s="30">
        <v>0</v>
      </c>
      <c r="Q26" s="30">
        <v>0</v>
      </c>
      <c r="R26" s="30">
        <v>3966.05</v>
      </c>
      <c r="S26" s="30">
        <v>25491.45</v>
      </c>
      <c r="T26" s="30">
        <v>85.93</v>
      </c>
      <c r="U26" s="30">
        <v>0</v>
      </c>
      <c r="V26" s="30">
        <v>0</v>
      </c>
      <c r="W26" s="30">
        <v>0</v>
      </c>
      <c r="X26" s="124" t="str">
        <f t="shared" si="3"/>
        <v>-</v>
      </c>
    </row>
    <row r="27" spans="1:26" x14ac:dyDescent="0.25">
      <c r="A27" s="304" t="s">
        <v>90</v>
      </c>
      <c r="B27" s="55">
        <f t="shared" ref="B27:K27" si="8">+SUM(B18,B9)</f>
        <v>169051.3</v>
      </c>
      <c r="C27" s="9">
        <f t="shared" si="8"/>
        <v>0</v>
      </c>
      <c r="D27" s="9">
        <f t="shared" si="8"/>
        <v>0</v>
      </c>
      <c r="E27" s="9">
        <f t="shared" si="8"/>
        <v>110964.87</v>
      </c>
      <c r="F27" s="9">
        <f t="shared" si="8"/>
        <v>1049268.44</v>
      </c>
      <c r="G27" s="9">
        <f t="shared" si="8"/>
        <v>640843.07000000007</v>
      </c>
      <c r="H27" s="9">
        <f t="shared" si="8"/>
        <v>200052.64</v>
      </c>
      <c r="I27" s="9">
        <f t="shared" si="8"/>
        <v>658.88</v>
      </c>
      <c r="J27" s="9">
        <f t="shared" si="8"/>
        <v>69.98</v>
      </c>
      <c r="K27" s="9">
        <f t="shared" si="8"/>
        <v>199.03</v>
      </c>
      <c r="L27" s="9">
        <f t="shared" ref="L27:R27" si="9">+SUM(L18,L9)</f>
        <v>701837.33</v>
      </c>
      <c r="M27" s="9">
        <f t="shared" si="9"/>
        <v>297569.43999999994</v>
      </c>
      <c r="N27" s="113">
        <f t="shared" si="9"/>
        <v>5220.5</v>
      </c>
      <c r="O27" s="9">
        <f t="shared" si="9"/>
        <v>0</v>
      </c>
      <c r="P27" s="9">
        <f t="shared" si="9"/>
        <v>0</v>
      </c>
      <c r="Q27" s="9">
        <f t="shared" si="9"/>
        <v>0</v>
      </c>
      <c r="R27" s="9">
        <f t="shared" si="9"/>
        <v>553014.62999999989</v>
      </c>
      <c r="S27" s="9">
        <v>1330696.45</v>
      </c>
      <c r="T27" s="9">
        <v>489815.9</v>
      </c>
      <c r="U27" s="9">
        <v>262.56</v>
      </c>
      <c r="V27" s="9">
        <v>0</v>
      </c>
      <c r="W27" s="9">
        <v>0</v>
      </c>
      <c r="X27" s="107">
        <f t="shared" si="3"/>
        <v>-100</v>
      </c>
    </row>
    <row r="28" spans="1:26" x14ac:dyDescent="0.25">
      <c r="A28" s="42" t="s">
        <v>82</v>
      </c>
      <c r="B28" s="34">
        <v>33214.03</v>
      </c>
      <c r="C28" s="305">
        <v>4301.97</v>
      </c>
      <c r="D28" s="30">
        <v>0</v>
      </c>
      <c r="E28" s="30">
        <v>0</v>
      </c>
      <c r="F28" s="30">
        <v>0</v>
      </c>
      <c r="G28" s="30">
        <v>5742.27</v>
      </c>
      <c r="H28" s="30">
        <v>0</v>
      </c>
      <c r="I28" s="30">
        <v>340.47</v>
      </c>
      <c r="J28" s="30">
        <v>0</v>
      </c>
      <c r="K28" s="30">
        <v>109.97</v>
      </c>
      <c r="L28" s="30">
        <v>0</v>
      </c>
      <c r="M28" s="30">
        <v>0</v>
      </c>
      <c r="N28" s="129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124">
        <f t="shared" si="3"/>
        <v>-100</v>
      </c>
    </row>
    <row r="29" spans="1:26" x14ac:dyDescent="0.25">
      <c r="A29" s="42" t="s">
        <v>91</v>
      </c>
      <c r="B29" s="34">
        <v>26009.54</v>
      </c>
      <c r="C29" s="305">
        <v>4260.57</v>
      </c>
      <c r="D29" s="30">
        <v>0</v>
      </c>
      <c r="E29" s="30">
        <v>0</v>
      </c>
      <c r="F29" s="30">
        <v>0</v>
      </c>
      <c r="G29" s="30">
        <v>1155.56</v>
      </c>
      <c r="H29" s="30">
        <v>0</v>
      </c>
      <c r="I29" s="30">
        <v>88.18</v>
      </c>
      <c r="J29" s="30">
        <v>0</v>
      </c>
      <c r="K29" s="30">
        <v>0</v>
      </c>
      <c r="L29" s="30">
        <v>0</v>
      </c>
      <c r="M29" s="30">
        <v>0</v>
      </c>
      <c r="N29" s="129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124" t="str">
        <f t="shared" si="3"/>
        <v>-</v>
      </c>
    </row>
    <row r="30" spans="1:26" x14ac:dyDescent="0.25">
      <c r="A30" s="42" t="s">
        <v>83</v>
      </c>
      <c r="B30" s="34">
        <v>27795.15</v>
      </c>
      <c r="C30" s="305">
        <v>8884.2800000000007</v>
      </c>
      <c r="D30" s="30">
        <v>0</v>
      </c>
      <c r="E30" s="30">
        <v>0</v>
      </c>
      <c r="F30" s="30">
        <v>0</v>
      </c>
      <c r="G30" s="30">
        <v>5706.3</v>
      </c>
      <c r="H30" s="30">
        <v>0</v>
      </c>
      <c r="I30" s="30">
        <v>0</v>
      </c>
      <c r="J30" s="30">
        <v>0</v>
      </c>
      <c r="K30" s="30">
        <v>1793.32</v>
      </c>
      <c r="L30" s="30">
        <v>0</v>
      </c>
      <c r="M30" s="30">
        <v>0</v>
      </c>
      <c r="N30" s="129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124">
        <f t="shared" si="3"/>
        <v>-100</v>
      </c>
    </row>
    <row r="31" spans="1:26" x14ac:dyDescent="0.25">
      <c r="A31" s="42" t="s">
        <v>92</v>
      </c>
      <c r="B31" s="34">
        <v>26195.02</v>
      </c>
      <c r="C31" s="305">
        <v>7128.22</v>
      </c>
      <c r="D31" s="30">
        <v>0</v>
      </c>
      <c r="E31" s="30">
        <v>0</v>
      </c>
      <c r="F31" s="30">
        <v>0</v>
      </c>
      <c r="G31" s="30">
        <v>4117.42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129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124" t="str">
        <f t="shared" si="3"/>
        <v>-</v>
      </c>
    </row>
    <row r="32" spans="1:26" s="231" customFormat="1" x14ac:dyDescent="0.25">
      <c r="A32" s="272" t="s">
        <v>225</v>
      </c>
      <c r="B32" s="273">
        <v>19580.36</v>
      </c>
      <c r="C32" s="305">
        <v>8329.67</v>
      </c>
      <c r="D32" s="30">
        <v>0</v>
      </c>
      <c r="E32" s="30">
        <v>0</v>
      </c>
      <c r="F32" s="30">
        <v>0</v>
      </c>
      <c r="G32" s="30">
        <v>15689.74</v>
      </c>
      <c r="H32" s="30">
        <v>0</v>
      </c>
      <c r="I32" s="30">
        <v>2419.9899999999998</v>
      </c>
      <c r="J32" s="30">
        <v>0</v>
      </c>
      <c r="K32" s="30">
        <v>0</v>
      </c>
      <c r="L32" s="30">
        <v>0</v>
      </c>
      <c r="M32" s="30">
        <v>0</v>
      </c>
      <c r="N32" s="129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124" t="str">
        <f t="shared" si="3"/>
        <v>-</v>
      </c>
      <c r="Y32"/>
      <c r="Z32"/>
    </row>
    <row r="33" spans="1:24" x14ac:dyDescent="0.25">
      <c r="A33" s="42" t="s">
        <v>70</v>
      </c>
      <c r="B33" s="34">
        <v>0</v>
      </c>
      <c r="C33" s="30">
        <v>0</v>
      </c>
      <c r="D33" s="30">
        <v>0</v>
      </c>
      <c r="E33" s="30">
        <v>0</v>
      </c>
      <c r="F33" s="30">
        <v>0</v>
      </c>
      <c r="G33" s="30">
        <v>5899.19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129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124" t="str">
        <f t="shared" si="3"/>
        <v>-</v>
      </c>
    </row>
    <row r="34" spans="1:24" x14ac:dyDescent="0.25">
      <c r="A34" s="301" t="s">
        <v>93</v>
      </c>
      <c r="B34" s="306">
        <f t="shared" ref="B34:L34" si="10">+SUM(B28:B33)</f>
        <v>132794.1</v>
      </c>
      <c r="C34" s="303">
        <f t="shared" si="10"/>
        <v>32904.71</v>
      </c>
      <c r="D34" s="302">
        <f t="shared" si="10"/>
        <v>0</v>
      </c>
      <c r="E34" s="302">
        <f t="shared" si="10"/>
        <v>0</v>
      </c>
      <c r="F34" s="302">
        <f t="shared" si="10"/>
        <v>0</v>
      </c>
      <c r="G34" s="302">
        <f t="shared" si="10"/>
        <v>38310.480000000003</v>
      </c>
      <c r="H34" s="302">
        <f t="shared" si="10"/>
        <v>0</v>
      </c>
      <c r="I34" s="302">
        <f t="shared" si="10"/>
        <v>2848.64</v>
      </c>
      <c r="J34" s="302">
        <f t="shared" si="10"/>
        <v>0</v>
      </c>
      <c r="K34" s="302">
        <f t="shared" si="10"/>
        <v>1903.29</v>
      </c>
      <c r="L34" s="302">
        <f t="shared" si="10"/>
        <v>0</v>
      </c>
      <c r="M34" s="302">
        <f t="shared" ref="M34:R34" si="11">+SUM(M28:M33)</f>
        <v>0</v>
      </c>
      <c r="N34" s="143">
        <f t="shared" si="11"/>
        <v>0</v>
      </c>
      <c r="O34" s="144">
        <f t="shared" si="11"/>
        <v>0</v>
      </c>
      <c r="P34" s="144">
        <f t="shared" si="11"/>
        <v>0</v>
      </c>
      <c r="Q34" s="144">
        <f t="shared" si="11"/>
        <v>0</v>
      </c>
      <c r="R34" s="144">
        <f t="shared" si="11"/>
        <v>0</v>
      </c>
      <c r="S34" s="144">
        <v>0</v>
      </c>
      <c r="T34" s="144">
        <v>0</v>
      </c>
      <c r="U34" s="144">
        <v>0</v>
      </c>
      <c r="V34" s="144">
        <v>0</v>
      </c>
      <c r="W34" s="144">
        <v>0</v>
      </c>
      <c r="X34" s="145">
        <f t="shared" si="3"/>
        <v>-100</v>
      </c>
    </row>
    <row r="35" spans="1:24" s="258" customFormat="1" x14ac:dyDescent="0.25">
      <c r="A35" s="358" t="s">
        <v>269</v>
      </c>
      <c r="U35" s="407"/>
      <c r="W35" s="412"/>
    </row>
    <row r="36" spans="1:24" ht="14.25" customHeight="1" x14ac:dyDescent="0.25">
      <c r="A36" s="1" t="s">
        <v>23</v>
      </c>
    </row>
    <row r="37" spans="1:24" x14ac:dyDescent="0.25">
      <c r="A37" s="1" t="s">
        <v>264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</row>
    <row r="38" spans="1:24" x14ac:dyDescent="0.25">
      <c r="A38" s="2" t="s">
        <v>206</v>
      </c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359"/>
      <c r="M38" s="268"/>
      <c r="N38" s="268"/>
      <c r="O38" s="268"/>
      <c r="P38" s="268"/>
      <c r="Q38" s="268"/>
      <c r="R38" s="268"/>
      <c r="S38" s="268"/>
      <c r="T38" s="268"/>
      <c r="U38" s="268"/>
      <c r="X38" s="271"/>
    </row>
    <row r="39" spans="1:24" x14ac:dyDescent="0.25">
      <c r="A39" s="263" t="s">
        <v>230</v>
      </c>
      <c r="B39" s="268"/>
      <c r="L39" s="187"/>
    </row>
    <row r="40" spans="1:24" x14ac:dyDescent="0.25">
      <c r="B40" s="268"/>
    </row>
    <row r="41" spans="1:24" x14ac:dyDescent="0.25">
      <c r="B41" s="268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</row>
    <row r="42" spans="1:24" x14ac:dyDescent="0.25">
      <c r="B42" s="268"/>
    </row>
    <row r="44" spans="1:24" ht="15.75" x14ac:dyDescent="0.25"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5"/>
      <c r="W44" s="265"/>
      <c r="X44" s="258"/>
    </row>
    <row r="50" spans="2:25" x14ac:dyDescent="0.25">
      <c r="B50" s="267"/>
      <c r="C50" s="267"/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  <c r="O50" s="267"/>
      <c r="P50" s="267"/>
      <c r="Q50" s="267"/>
      <c r="R50" s="267"/>
      <c r="S50" s="267"/>
      <c r="T50" s="267"/>
      <c r="U50" s="267"/>
    </row>
    <row r="56" spans="2:25" ht="15.75" x14ac:dyDescent="0.25"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5"/>
      <c r="W56" s="265"/>
      <c r="Y56" s="258"/>
    </row>
  </sheetData>
  <mergeCells count="3">
    <mergeCell ref="N6:X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2021-02-01T14:50:08Z</dcterms:modified>
</cp:coreProperties>
</file>