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55756B62-D715-4105-A41E-FADC216C54A6}" xr6:coauthVersionLast="46" xr6:coauthVersionMax="46" xr10:uidLastSave="{00000000-0000-0000-0000-000000000000}"/>
  <bookViews>
    <workbookView xWindow="-108" yWindow="-108" windowWidth="23256" windowHeight="12576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</externalReference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A8" i="24" l="1"/>
  <c r="AA8" i="20"/>
  <c r="AA8" i="19"/>
  <c r="N8" i="19"/>
  <c r="M8" i="19"/>
  <c r="AA23" i="18"/>
  <c r="AA8" i="16"/>
  <c r="AA8" i="15"/>
  <c r="AA8" i="14"/>
  <c r="AA8" i="18"/>
  <c r="AA8" i="17"/>
  <c r="AA8" i="13"/>
  <c r="AA11" i="12"/>
  <c r="AA8" i="12"/>
  <c r="AA9" i="11"/>
  <c r="AB10" i="10"/>
  <c r="AA10" i="10"/>
  <c r="AA8" i="9"/>
  <c r="AA33" i="8"/>
  <c r="AA9" i="3"/>
  <c r="AA9" i="22" l="1"/>
  <c r="AA24" i="18"/>
  <c r="AA9" i="17"/>
  <c r="AA10" i="17"/>
  <c r="AA8" i="8"/>
  <c r="AA8" i="7"/>
  <c r="AA8" i="6"/>
  <c r="AA15" i="16"/>
  <c r="AB14" i="10"/>
  <c r="AB15" i="10"/>
  <c r="AB17" i="10"/>
  <c r="AB18" i="10"/>
  <c r="AB19" i="10"/>
  <c r="AB21" i="10"/>
  <c r="AB22" i="10"/>
  <c r="AB23" i="10"/>
  <c r="AB25" i="10"/>
  <c r="AB26" i="10"/>
  <c r="AB27" i="10"/>
  <c r="AB29" i="10"/>
  <c r="AB31" i="10"/>
  <c r="AB33" i="10"/>
  <c r="AB12" i="10"/>
  <c r="Z10" i="10"/>
  <c r="AA9" i="24"/>
  <c r="AA10" i="24"/>
  <c r="AA11" i="24"/>
  <c r="AA12" i="24"/>
  <c r="AA13" i="24"/>
  <c r="AA14" i="24"/>
  <c r="AA15" i="24"/>
  <c r="AA16" i="24"/>
  <c r="AA17" i="24"/>
  <c r="AA18" i="24"/>
  <c r="AA19" i="24"/>
  <c r="AA20" i="24"/>
  <c r="AA21" i="24"/>
  <c r="AA22" i="24"/>
  <c r="AA23" i="24"/>
  <c r="M14" i="24"/>
  <c r="M8" i="24" s="1"/>
  <c r="AA19" i="22"/>
  <c r="AA18" i="22"/>
  <c r="AA17" i="22"/>
  <c r="AA16" i="22"/>
  <c r="AA15" i="22"/>
  <c r="AA13" i="22"/>
  <c r="AA12" i="22"/>
  <c r="AA11" i="22"/>
  <c r="I14" i="22"/>
  <c r="Z13" i="21"/>
  <c r="AA13" i="21" s="1"/>
  <c r="AA10" i="21"/>
  <c r="AA11" i="21"/>
  <c r="AA12" i="21"/>
  <c r="AA14" i="21"/>
  <c r="AA15" i="21"/>
  <c r="AA16" i="21"/>
  <c r="AA17" i="21"/>
  <c r="AA18" i="21"/>
  <c r="AA9" i="20"/>
  <c r="AA10" i="20"/>
  <c r="AA11" i="20"/>
  <c r="AA12" i="20"/>
  <c r="AA13" i="20"/>
  <c r="AA14" i="20"/>
  <c r="AA15" i="20"/>
  <c r="AA16" i="20"/>
  <c r="AA17" i="20"/>
  <c r="Y16" i="24" l="1"/>
  <c r="Y14" i="24" s="1"/>
  <c r="Y8" i="24" s="1"/>
  <c r="X16" i="24"/>
  <c r="W16" i="24"/>
  <c r="V16" i="24"/>
  <c r="U16" i="24"/>
  <c r="T16" i="24"/>
  <c r="T14" i="24" s="1"/>
  <c r="T8" i="24" s="1"/>
  <c r="S16" i="24"/>
  <c r="S14" i="24" s="1"/>
  <c r="S8" i="24" s="1"/>
  <c r="R16" i="24"/>
  <c r="R14" i="24" s="1"/>
  <c r="R8" i="24" s="1"/>
  <c r="Q16" i="24"/>
  <c r="Q14" i="24" s="1"/>
  <c r="Q8" i="24" s="1"/>
  <c r="P16" i="24"/>
  <c r="O16" i="24"/>
  <c r="O14" i="24" s="1"/>
  <c r="O8" i="24" s="1"/>
  <c r="N16" i="24"/>
  <c r="X14" i="24"/>
  <c r="X8" i="24" s="1"/>
  <c r="W14" i="24"/>
  <c r="W8" i="24" s="1"/>
  <c r="V14" i="24"/>
  <c r="V8" i="24" s="1"/>
  <c r="U14" i="24"/>
  <c r="U8" i="24" s="1"/>
  <c r="P14" i="24"/>
  <c r="P8" i="24" s="1"/>
  <c r="N14" i="24"/>
  <c r="N8" i="24" s="1"/>
  <c r="AA25" i="19" l="1"/>
  <c r="AA13" i="19"/>
  <c r="AA24" i="19"/>
  <c r="AA23" i="19"/>
  <c r="AA22" i="19"/>
  <c r="AA21" i="19"/>
  <c r="AA20" i="19"/>
  <c r="AA19" i="19"/>
  <c r="AA18" i="19"/>
  <c r="AA17" i="19"/>
  <c r="AA16" i="19"/>
  <c r="AA15" i="19"/>
  <c r="AA14" i="19"/>
  <c r="AA12" i="19"/>
  <c r="AA11" i="19"/>
  <c r="AA10" i="19"/>
  <c r="AA9" i="19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5" i="18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B8" i="17"/>
  <c r="F8" i="18" l="1"/>
  <c r="I8" i="18"/>
  <c r="AA17" i="16" l="1"/>
  <c r="AA16" i="16"/>
  <c r="AA18" i="16"/>
  <c r="AA9" i="16"/>
  <c r="AA10" i="16"/>
  <c r="AA11" i="16"/>
  <c r="AA12" i="16"/>
  <c r="AA13" i="16"/>
  <c r="B8" i="16"/>
  <c r="C14" i="16" l="1"/>
  <c r="D14" i="16"/>
  <c r="D8" i="16" s="1"/>
  <c r="E14" i="16"/>
  <c r="F14" i="16"/>
  <c r="F8" i="16" s="1"/>
  <c r="G14" i="16"/>
  <c r="H14" i="16"/>
  <c r="I14" i="16"/>
  <c r="J14" i="16"/>
  <c r="K14" i="16"/>
  <c r="L14" i="16"/>
  <c r="M14" i="16"/>
  <c r="M8" i="16" s="1"/>
  <c r="N14" i="16"/>
  <c r="O14" i="16"/>
  <c r="P14" i="16"/>
  <c r="Q14" i="16"/>
  <c r="R14" i="16"/>
  <c r="S14" i="16"/>
  <c r="T14" i="16"/>
  <c r="T8" i="16" s="1"/>
  <c r="U14" i="16"/>
  <c r="V14" i="16"/>
  <c r="W14" i="16"/>
  <c r="X14" i="16"/>
  <c r="Y14" i="16"/>
  <c r="Z14" i="16"/>
  <c r="C9" i="16"/>
  <c r="D9" i="16"/>
  <c r="E9" i="16"/>
  <c r="F9" i="16"/>
  <c r="G9" i="16"/>
  <c r="G8" i="16" s="1"/>
  <c r="H9" i="16"/>
  <c r="I9" i="16"/>
  <c r="J9" i="16"/>
  <c r="J8" i="16" s="1"/>
  <c r="K9" i="16"/>
  <c r="K8" i="16" s="1"/>
  <c r="L9" i="16"/>
  <c r="M9" i="16"/>
  <c r="N9" i="16"/>
  <c r="O9" i="16"/>
  <c r="P9" i="16"/>
  <c r="Q9" i="16"/>
  <c r="R9" i="16"/>
  <c r="R8" i="16" s="1"/>
  <c r="S9" i="16"/>
  <c r="S8" i="16" s="1"/>
  <c r="T9" i="16"/>
  <c r="U9" i="16"/>
  <c r="U8" i="16" s="1"/>
  <c r="V9" i="16"/>
  <c r="V8" i="16" s="1"/>
  <c r="W9" i="16"/>
  <c r="X9" i="16"/>
  <c r="Y9" i="16"/>
  <c r="Z9" i="16"/>
  <c r="Z8" i="16" s="1"/>
  <c r="B9" i="16"/>
  <c r="P8" i="16"/>
  <c r="X8" i="16"/>
  <c r="C8" i="16"/>
  <c r="E8" i="16"/>
  <c r="H8" i="16"/>
  <c r="L8" i="16"/>
  <c r="N8" i="16" l="1"/>
  <c r="AA14" i="16"/>
  <c r="I8" i="16"/>
  <c r="W8" i="16"/>
  <c r="O8" i="16"/>
  <c r="Y8" i="16"/>
  <c r="Q8" i="16"/>
  <c r="AA33" i="10" l="1"/>
  <c r="AA31" i="10"/>
  <c r="AA15" i="10"/>
  <c r="AA17" i="10"/>
  <c r="AA18" i="10"/>
  <c r="AA19" i="10"/>
  <c r="AA21" i="10"/>
  <c r="AA22" i="10"/>
  <c r="AA23" i="10"/>
  <c r="AA25" i="10"/>
  <c r="AA26" i="10"/>
  <c r="AA27" i="10"/>
  <c r="AA14" i="10"/>
  <c r="AA12" i="10"/>
  <c r="Z29" i="10"/>
  <c r="Z25" i="10"/>
  <c r="Z21" i="10"/>
  <c r="Z17" i="10"/>
  <c r="Z14" i="10"/>
  <c r="Z12" i="10" s="1"/>
  <c r="Z8" i="15" l="1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AA30" i="15"/>
  <c r="AA31" i="15"/>
  <c r="AA32" i="15"/>
  <c r="AA33" i="15"/>
  <c r="AA34" i="15"/>
  <c r="AA35" i="15"/>
  <c r="AA9" i="15"/>
  <c r="P8" i="15" l="1"/>
  <c r="Q8" i="15"/>
  <c r="R8" i="15"/>
  <c r="S8" i="15"/>
  <c r="T8" i="15"/>
  <c r="U8" i="15"/>
  <c r="V8" i="15"/>
  <c r="W8" i="15"/>
  <c r="X8" i="15"/>
  <c r="Y8" i="15"/>
  <c r="O8" i="15"/>
  <c r="N8" i="15"/>
  <c r="Y8" i="14"/>
  <c r="X8" i="14"/>
  <c r="W8" i="14"/>
  <c r="V8" i="14"/>
  <c r="U8" i="14"/>
  <c r="T8" i="14"/>
  <c r="S8" i="14"/>
  <c r="R8" i="14"/>
  <c r="Q8" i="14"/>
  <c r="P8" i="14"/>
  <c r="O8" i="14"/>
  <c r="N8" i="14"/>
  <c r="Z8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9" i="14"/>
  <c r="F8" i="14"/>
  <c r="B8" i="14"/>
  <c r="N8" i="13"/>
  <c r="Y8" i="13"/>
  <c r="Z8" i="13"/>
  <c r="Z8" i="12"/>
  <c r="N8" i="12" l="1"/>
  <c r="AA20" i="11"/>
  <c r="AA31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9" i="13"/>
  <c r="X8" i="13"/>
  <c r="W8" i="13"/>
  <c r="V8" i="13"/>
  <c r="U8" i="13"/>
  <c r="T8" i="13"/>
  <c r="S8" i="13"/>
  <c r="R8" i="13"/>
  <c r="Q8" i="13"/>
  <c r="P8" i="13"/>
  <c r="O8" i="13"/>
  <c r="M8" i="13"/>
  <c r="B8" i="13"/>
  <c r="AA17" i="12"/>
  <c r="AA10" i="12"/>
  <c r="AA12" i="12"/>
  <c r="AA13" i="12"/>
  <c r="AA14" i="12"/>
  <c r="AA15" i="12"/>
  <c r="AA16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9" i="12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AA18" i="11"/>
  <c r="AA10" i="11"/>
  <c r="AA11" i="11"/>
  <c r="AA12" i="11"/>
  <c r="AA13" i="11"/>
  <c r="AA14" i="11"/>
  <c r="AA15" i="11"/>
  <c r="AA16" i="11"/>
  <c r="AA17" i="11"/>
  <c r="AA19" i="11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12" i="8"/>
  <c r="Y8" i="8"/>
  <c r="X8" i="8"/>
  <c r="W8" i="8"/>
  <c r="V8" i="8"/>
  <c r="U8" i="8"/>
  <c r="T8" i="8"/>
  <c r="S8" i="8"/>
  <c r="R8" i="8"/>
  <c r="Q8" i="8"/>
  <c r="P8" i="8"/>
  <c r="O8" i="8"/>
  <c r="N8" i="8"/>
  <c r="AA11" i="8"/>
  <c r="AA10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9" i="8"/>
  <c r="AA14" i="7"/>
  <c r="AA12" i="7"/>
  <c r="AA10" i="7"/>
  <c r="AA9" i="7"/>
  <c r="AA11" i="7"/>
  <c r="AA13" i="7"/>
  <c r="AA15" i="7"/>
  <c r="AA16" i="7"/>
  <c r="AA17" i="7"/>
  <c r="AA18" i="7"/>
  <c r="AA19" i="7"/>
  <c r="AA20" i="7"/>
  <c r="AA21" i="7"/>
  <c r="AA22" i="7"/>
  <c r="AA23" i="7"/>
  <c r="Y8" i="7"/>
  <c r="X8" i="7"/>
  <c r="W8" i="7"/>
  <c r="V8" i="7"/>
  <c r="U8" i="7"/>
  <c r="T8" i="7"/>
  <c r="S8" i="7"/>
  <c r="R8" i="7"/>
  <c r="Q8" i="7"/>
  <c r="P8" i="7"/>
  <c r="O8" i="7"/>
  <c r="N8" i="7"/>
  <c r="Y8" i="6"/>
  <c r="X8" i="6"/>
  <c r="W8" i="6"/>
  <c r="V8" i="6"/>
  <c r="U8" i="6"/>
  <c r="T8" i="6"/>
  <c r="S8" i="6"/>
  <c r="R8" i="6"/>
  <c r="Q8" i="6"/>
  <c r="P8" i="6"/>
  <c r="O8" i="6"/>
  <c r="N8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9" i="6"/>
  <c r="AA8" i="5"/>
  <c r="AA17" i="3"/>
  <c r="AA20" i="3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8" i="4"/>
  <c r="AA8" i="3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B14" i="10"/>
  <c r="C14" i="10"/>
  <c r="D14" i="10"/>
  <c r="E14" i="10"/>
  <c r="F14" i="10"/>
  <c r="F12" i="10" s="1"/>
  <c r="F10" i="10" s="1"/>
  <c r="G14" i="10"/>
  <c r="H14" i="10"/>
  <c r="H12" i="10" s="1"/>
  <c r="I14" i="10"/>
  <c r="J14" i="10"/>
  <c r="K14" i="10"/>
  <c r="L14" i="10"/>
  <c r="M14" i="10"/>
  <c r="M12" i="10" s="1"/>
  <c r="M10" i="10" s="1"/>
  <c r="N14" i="10"/>
  <c r="N12" i="10" s="1"/>
  <c r="O14" i="10"/>
  <c r="P14" i="10"/>
  <c r="Q14" i="10"/>
  <c r="R14" i="10"/>
  <c r="S14" i="10"/>
  <c r="T14" i="10"/>
  <c r="U14" i="10"/>
  <c r="U12" i="10" s="1"/>
  <c r="U10" i="10" s="1"/>
  <c r="V14" i="10"/>
  <c r="V12" i="10" s="1"/>
  <c r="W14" i="10"/>
  <c r="X14" i="10"/>
  <c r="G12" i="10"/>
  <c r="G10" i="10" s="1"/>
  <c r="O12" i="10"/>
  <c r="W12" i="10"/>
  <c r="Z14" i="22"/>
  <c r="AA14" i="22" s="1"/>
  <c r="Z10" i="22"/>
  <c r="Z9" i="21"/>
  <c r="Z8" i="21" l="1"/>
  <c r="AA8" i="21" s="1"/>
  <c r="AA9" i="21"/>
  <c r="Z9" i="22"/>
  <c r="AA10" i="22"/>
  <c r="H10" i="10"/>
  <c r="E12" i="10"/>
  <c r="E10" i="10" s="1"/>
  <c r="T12" i="10"/>
  <c r="T10" i="10" s="1"/>
  <c r="L12" i="10"/>
  <c r="L10" i="10" s="1"/>
  <c r="D12" i="10"/>
  <c r="D10" i="10" s="1"/>
  <c r="W10" i="10"/>
  <c r="V10" i="10"/>
  <c r="O10" i="10"/>
  <c r="N10" i="10"/>
  <c r="J12" i="10"/>
  <c r="J10" i="10" s="1"/>
  <c r="R12" i="10"/>
  <c r="R10" i="10" s="1"/>
  <c r="P12" i="10"/>
  <c r="P10" i="10" s="1"/>
  <c r="X12" i="10"/>
  <c r="X10" i="10" s="1"/>
  <c r="S12" i="10"/>
  <c r="S10" i="10" s="1"/>
  <c r="K12" i="10"/>
  <c r="K10" i="10" s="1"/>
  <c r="C12" i="10"/>
  <c r="C10" i="10" s="1"/>
  <c r="Q12" i="10"/>
  <c r="Q10" i="10" s="1"/>
  <c r="I12" i="10"/>
  <c r="I10" i="10" s="1"/>
  <c r="Z8" i="19"/>
  <c r="Z8" i="18"/>
  <c r="Z18" i="9"/>
  <c r="Z9" i="9"/>
  <c r="Z27" i="9" l="1"/>
  <c r="Z18" i="11"/>
  <c r="Z15" i="11"/>
  <c r="Z12" i="11"/>
  <c r="Z10" i="11"/>
  <c r="Z9" i="11" s="1"/>
  <c r="Z8" i="9" l="1"/>
  <c r="Z34" i="9"/>
  <c r="Z8" i="8"/>
  <c r="Z8" i="7"/>
  <c r="Z8" i="6"/>
  <c r="Z8" i="5"/>
  <c r="Z8" i="4"/>
  <c r="Z8" i="3"/>
  <c r="Z20" i="2"/>
  <c r="Z17" i="2"/>
  <c r="Z14" i="2"/>
  <c r="Z11" i="2"/>
  <c r="Z9" i="2" s="1"/>
  <c r="Z8" i="2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D8" i="21" s="1"/>
  <c r="E9" i="21"/>
  <c r="E8" i="21" s="1"/>
  <c r="F9" i="21"/>
  <c r="F8" i="21" s="1"/>
  <c r="G9" i="21"/>
  <c r="H9" i="21"/>
  <c r="I9" i="21"/>
  <c r="J9" i="21"/>
  <c r="K9" i="21"/>
  <c r="K8" i="21" s="1"/>
  <c r="L9" i="21"/>
  <c r="L8" i="21" s="1"/>
  <c r="M9" i="21"/>
  <c r="M8" i="21" s="1"/>
  <c r="B9" i="21"/>
  <c r="B8" i="21" s="1"/>
  <c r="I8" i="21" l="1"/>
  <c r="J8" i="21"/>
  <c r="H8" i="21"/>
  <c r="G8" i="21"/>
  <c r="B14" i="16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4" i="9" l="1"/>
  <c r="N8" i="5" l="1"/>
  <c r="O8" i="5"/>
  <c r="P8" i="5"/>
  <c r="Q8" i="5"/>
  <c r="R8" i="5"/>
  <c r="S8" i="5"/>
  <c r="T8" i="5"/>
  <c r="U8" i="5"/>
  <c r="V8" i="5"/>
  <c r="W8" i="5"/>
  <c r="X8" i="5"/>
  <c r="Y8" i="5"/>
  <c r="AA9" i="5"/>
  <c r="AA10" i="5"/>
  <c r="AA11" i="5"/>
  <c r="AA12" i="5"/>
  <c r="AA13" i="5"/>
  <c r="AA14" i="5"/>
  <c r="AA15" i="5"/>
  <c r="AA16" i="5"/>
  <c r="AA17" i="5"/>
  <c r="AA18" i="5"/>
  <c r="AA19" i="5"/>
  <c r="C8" i="5" l="1"/>
  <c r="D8" i="5"/>
  <c r="E8" i="5"/>
  <c r="F8" i="5"/>
  <c r="G8" i="5"/>
  <c r="H8" i="5"/>
  <c r="I8" i="5"/>
  <c r="J8" i="5"/>
  <c r="K8" i="5"/>
  <c r="L8" i="5"/>
  <c r="M8" i="5"/>
  <c r="X8" i="4"/>
  <c r="Y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AA10" i="3"/>
  <c r="AA11" i="3"/>
  <c r="AA12" i="3"/>
  <c r="AA13" i="3"/>
  <c r="AA14" i="3"/>
  <c r="AA15" i="3"/>
  <c r="AA16" i="3"/>
  <c r="AA18" i="3"/>
  <c r="AA19" i="3"/>
  <c r="AA22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8" i="2"/>
  <c r="N8" i="3"/>
  <c r="O8" i="3"/>
  <c r="P8" i="3"/>
  <c r="Q8" i="3"/>
  <c r="R8" i="3"/>
  <c r="S8" i="3"/>
  <c r="T8" i="3"/>
  <c r="U8" i="3"/>
  <c r="V8" i="3"/>
  <c r="W8" i="3"/>
  <c r="X8" i="3"/>
  <c r="Y8" i="3"/>
  <c r="C8" i="3"/>
  <c r="D8" i="3"/>
  <c r="E8" i="3"/>
  <c r="F8" i="3"/>
  <c r="G8" i="3"/>
  <c r="H8" i="3"/>
  <c r="I8" i="3"/>
  <c r="J8" i="3"/>
  <c r="K8" i="3"/>
  <c r="L8" i="3"/>
  <c r="M8" i="3"/>
  <c r="B8" i="3" l="1"/>
  <c r="Y29" i="10" l="1"/>
  <c r="Y21" i="10"/>
  <c r="Y14" i="10"/>
  <c r="B25" i="10"/>
  <c r="B17" i="10"/>
  <c r="B12" i="10" s="1"/>
  <c r="Y12" i="10" l="1"/>
  <c r="L14" i="22"/>
  <c r="K14" i="22"/>
  <c r="Y10" i="10" l="1"/>
  <c r="M20" i="2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O9" i="9"/>
  <c r="P9" i="9"/>
  <c r="Q9" i="9"/>
  <c r="R9" i="9"/>
  <c r="N18" i="9"/>
  <c r="O18" i="9"/>
  <c r="P18" i="9"/>
  <c r="Q18" i="9"/>
  <c r="R18" i="9"/>
  <c r="R27" i="9" s="1"/>
  <c r="O27" i="9"/>
  <c r="N27" i="9" l="1"/>
  <c r="Q27" i="9"/>
  <c r="P27" i="9"/>
  <c r="X8" i="19" l="1"/>
  <c r="W8" i="19"/>
  <c r="X18" i="11"/>
  <c r="X15" i="11"/>
  <c r="X12" i="11"/>
  <c r="X10" i="11" l="1"/>
  <c r="X9" i="11" l="1"/>
  <c r="S8" i="18" l="1"/>
  <c r="Q8" i="19" l="1"/>
  <c r="R8" i="19"/>
  <c r="Q8" i="18"/>
  <c r="R8" i="18"/>
  <c r="R18" i="11" l="1"/>
  <c r="Q18" i="11"/>
  <c r="R15" i="11"/>
  <c r="Q15" i="11"/>
  <c r="R12" i="11"/>
  <c r="Q12" i="11"/>
  <c r="Q10" i="11" l="1"/>
  <c r="Q9" i="11" s="1"/>
  <c r="R10" i="11"/>
  <c r="R9" i="11" l="1"/>
  <c r="Q34" i="9"/>
  <c r="Q8" i="9" s="1"/>
  <c r="R34" i="9"/>
  <c r="R8" i="9" s="1"/>
  <c r="P8" i="19" l="1"/>
  <c r="N8" i="18" l="1"/>
  <c r="O8" i="18"/>
  <c r="P8" i="18"/>
  <c r="O8" i="19" l="1"/>
  <c r="P18" i="11" l="1"/>
  <c r="P15" i="11"/>
  <c r="P12" i="11"/>
  <c r="P10" i="11" l="1"/>
  <c r="P9" i="11"/>
  <c r="P34" i="9"/>
  <c r="P8" i="9" s="1"/>
  <c r="O34" i="9" l="1"/>
  <c r="O8" i="9" s="1"/>
  <c r="N34" i="9"/>
  <c r="N8" i="9" s="1"/>
  <c r="L14" i="24" l="1"/>
  <c r="K14" i="24"/>
  <c r="K8" i="24" s="1"/>
  <c r="L8" i="24" l="1"/>
  <c r="L18" i="11" l="1"/>
  <c r="L15" i="11"/>
  <c r="L12" i="11"/>
  <c r="L10" i="11" l="1"/>
  <c r="M9" i="9"/>
  <c r="M34" i="9"/>
  <c r="M18" i="9"/>
  <c r="L18" i="9"/>
  <c r="L9" i="9"/>
  <c r="L8" i="8"/>
  <c r="M8" i="8"/>
  <c r="L8" i="7"/>
  <c r="M8" i="7"/>
  <c r="L8" i="6"/>
  <c r="M8" i="6"/>
  <c r="L20" i="2"/>
  <c r="L17" i="2"/>
  <c r="L14" i="2"/>
  <c r="L11" i="2"/>
  <c r="L9" i="11" l="1"/>
  <c r="L27" i="9"/>
  <c r="L9" i="2"/>
  <c r="L8" i="2" s="1"/>
  <c r="M27" i="9"/>
  <c r="L34" i="9"/>
  <c r="M8" i="9" l="1"/>
  <c r="L8" i="9"/>
  <c r="K18" i="11" l="1"/>
  <c r="K15" i="11"/>
  <c r="K12" i="11"/>
  <c r="K10" i="11" s="1"/>
  <c r="K9" i="11" l="1"/>
  <c r="K34" i="9"/>
  <c r="K8" i="8"/>
  <c r="K8" i="7"/>
  <c r="K8" i="6"/>
  <c r="K20" i="2"/>
  <c r="K17" i="2"/>
  <c r="K14" i="2"/>
  <c r="K11" i="2"/>
  <c r="K9" i="2" l="1"/>
  <c r="K8" i="2" s="1"/>
  <c r="K9" i="9"/>
  <c r="K18" i="9"/>
  <c r="K27" i="9" l="1"/>
  <c r="K8" i="9" l="1"/>
  <c r="J14" i="24" l="1"/>
  <c r="J8" i="24" s="1"/>
  <c r="J18" i="11" l="1"/>
  <c r="J15" i="11"/>
  <c r="J12" i="11"/>
  <c r="J10" i="11" l="1"/>
  <c r="J8" i="6"/>
  <c r="J34" i="9"/>
  <c r="J9" i="9"/>
  <c r="J8" i="8"/>
  <c r="J8" i="7"/>
  <c r="J20" i="2"/>
  <c r="J9" i="11" l="1"/>
  <c r="J9" i="2"/>
  <c r="J18" i="9"/>
  <c r="J27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4" i="9"/>
  <c r="I9" i="9"/>
  <c r="I18" i="9"/>
  <c r="I27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4" i="9" l="1"/>
  <c r="H18" i="9"/>
  <c r="H27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/>
  <c r="G34" i="9" l="1"/>
  <c r="G18" i="9"/>
  <c r="G9" i="9"/>
  <c r="G8" i="8"/>
  <c r="G8" i="7"/>
  <c r="G20" i="2"/>
  <c r="G17" i="2"/>
  <c r="G14" i="2"/>
  <c r="G11" i="2"/>
  <c r="G9" i="2" l="1"/>
  <c r="G27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18" i="9"/>
  <c r="F9" i="9"/>
  <c r="F8" i="8"/>
  <c r="F8" i="7"/>
  <c r="F34" i="9"/>
  <c r="F8" i="6"/>
  <c r="F20" i="2"/>
  <c r="F17" i="2"/>
  <c r="F14" i="2"/>
  <c r="F11" i="2"/>
  <c r="F9" i="2" l="1"/>
  <c r="F8" i="2" s="1"/>
  <c r="F27" i="9"/>
  <c r="F8" i="9" l="1"/>
  <c r="E18" i="11" l="1"/>
  <c r="E15" i="11"/>
  <c r="E12" i="11"/>
  <c r="E10" i="11" l="1"/>
  <c r="E9" i="11" s="1"/>
  <c r="E18" i="9"/>
  <c r="E34" i="9"/>
  <c r="E8" i="8"/>
  <c r="E8" i="7"/>
  <c r="E8" i="6"/>
  <c r="E20" i="2"/>
  <c r="E17" i="2"/>
  <c r="E14" i="2"/>
  <c r="E11" i="2"/>
  <c r="E9" i="2" l="1"/>
  <c r="E8" i="2" s="1"/>
  <c r="E9" i="9"/>
  <c r="E27" i="9" s="1"/>
  <c r="E8" i="9" s="1"/>
  <c r="D18" i="11" l="1"/>
  <c r="D15" i="11"/>
  <c r="D12" i="11"/>
  <c r="D10" i="11" l="1"/>
  <c r="D9" i="11" s="1"/>
  <c r="D34" i="9"/>
  <c r="D18" i="9"/>
  <c r="D9" i="9"/>
  <c r="D8" i="8"/>
  <c r="D8" i="7"/>
  <c r="D8" i="6"/>
  <c r="D20" i="2"/>
  <c r="D17" i="2"/>
  <c r="D14" i="2"/>
  <c r="D11" i="2"/>
  <c r="D27" i="9" l="1"/>
  <c r="D8" i="9" s="1"/>
  <c r="D9" i="2"/>
  <c r="D8" i="2" l="1"/>
  <c r="C34" i="9" l="1"/>
  <c r="C18" i="9"/>
  <c r="C9" i="9"/>
  <c r="B18" i="9"/>
  <c r="B9" i="9"/>
  <c r="B27" i="9" l="1"/>
  <c r="B8" i="9" s="1"/>
  <c r="C27" i="9"/>
  <c r="B14" i="24"/>
  <c r="B8" i="24" s="1"/>
  <c r="C14" i="24"/>
  <c r="C8" i="24" l="1"/>
  <c r="C9" i="20"/>
  <c r="C10" i="20"/>
  <c r="C11" i="20"/>
  <c r="C12" i="20"/>
  <c r="C13" i="20"/>
  <c r="C14" i="20"/>
  <c r="C15" i="20"/>
  <c r="C16" i="20"/>
  <c r="C17" i="20"/>
  <c r="C8" i="20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7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<sst xmlns="http://schemas.openxmlformats.org/spreadsheetml/2006/main" count="1205" uniqueCount="274">
  <si>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</si>
  <si>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</si>
  <si>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</si>
  <si>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</si>
  <si>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</si>
  <si>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</si>
  <si>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</si>
  <si>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</si>
  <si>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</si>
  <si>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</si>
  <si>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</si>
  <si>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</si>
  <si>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</si>
  <si>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</si>
  <si>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</si>
  <si>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</si>
  <si>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</si>
  <si>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</si>
  <si>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</si>
  <si>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</si>
  <si>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</si>
  <si>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</si>
  <si>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</si>
  <si>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</si>
  <si>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</si>
  <si>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</si>
  <si>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</si>
  <si>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</si>
  <si>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</si>
  <si>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</si>
  <si>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</si>
  <si>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</si>
  <si>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</si>
  <si>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</si>
  <si>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</si>
  <si>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</si>
  <si>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</si>
  <si>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</si>
  <si>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</si>
  <si>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</si>
  <si>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</si>
  <si>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</si>
  <si>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</si>
  <si>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</si>
  <si>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</si>
  <si>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</si>
  <si>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</si>
  <si>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</si>
  <si>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</si>
  <si>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</si>
  <si>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</si>
  <si>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</si>
  <si>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</si>
  <si>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</si>
  <si>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</si>
  <si>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</si>
  <si>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</si>
  <si>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</si>
  <si>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</si>
  <si>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</si>
  <si>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</si>
  <si>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</si>
  <si>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</si>
  <si>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</si>
  <si>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</si>
  <si>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</si>
  <si>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</si>
  <si>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</si>
  <si>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</si>
  <si>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</si>
  <si>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</si>
  <si>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</si>
  <si>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</si>
  <si>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</si>
  <si>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</si>
  <si>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</si>
  <si>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</si>
  <si>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</si>
  <si>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</si>
  <si>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</si>
  <si>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</si>
  <si>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</si>
  <si>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</si>
  <si>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</si>
  <si>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</si>
  <si>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</si>
  <si>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</si>
  <si>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</si>
  <si>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</si>
  <si>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</si>
  <si>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</si>
  <si>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</si>
  <si>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</si>
  <si>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</si>
  <si>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</si>
  <si>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</si>
  <si>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</si>
  <si>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</si>
  <si>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</si>
  <si>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</si>
  <si>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</si>
  <si>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</si>
  <si>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</si>
  <si>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</si>
  <si>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</si>
  <si>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</si>
  <si>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</si>
  <si>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</si>
  <si>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</si>
  <si>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</si>
  <si>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</si>
  <si>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</si>
  <si>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</si>
  <si>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</si>
  <si>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</si>
  <si>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</si>
  <si>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</si>
  <si>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</si>
  <si>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</si>
  <si>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</si>
  <si>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</si>
  <si>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</si>
  <si>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</si>
  <si>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</si>
  <si>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</si>
  <si>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</si>
  <si>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</si>
  <si>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</si>
  <si>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</si>
  <si>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</si>
  <si>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</si>
  <si>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</si>
  <si>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</si>
  <si>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</si>
  <si>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</si>
  <si>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</si>
  <si>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</si>
  <si>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</si>
  <si>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</si>
  <si>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</si>
  <si>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</si>
  <si>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</si>
  <si>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</si>
  <si>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</si>
  <si>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</si>
  <si>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</si>
  <si>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</si>
  <si>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</si>
  <si>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</si>
  <si>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</si>
  <si>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</si>
  <si>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</si>
  <si>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</si>
  <si>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</si>
  <si>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</si>
  <si>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</si>
  <si>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</si>
  <si>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</si>
  <si>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</si>
  <si>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</si>
  <si>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</si>
  <si>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</si>
  <si>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</si>
  <si>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</si>
  <si>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</si>
  <si>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</si>
  <si>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</si>
  <si>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</si>
  <si>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</si>
  <si>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</si>
  <si>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</si>
  <si>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</si>
  <si>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</si>
  <si>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</si>
  <si>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</si>
  <si>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</si>
  <si>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</si>
  <si>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</si>
  <si>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</si>
  <si>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</si>
  <si>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</si>
  <si>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</si>
  <si>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</si>
  <si>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</si>
  <si>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</si>
  <si>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</si>
  <si>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</si>
  <si>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</si>
  <si>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</si>
  <si>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</si>
  <si>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</si>
  <si>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</si>
  <si>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</si>
  <si>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</si>
  <si>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</si>
  <si>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</si>
  <si>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</si>
  <si>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</si>
  <si>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</si>
  <si>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</si>
  <si>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</si>
  <si>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</si>
  <si>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</si>
  <si>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</si>
  <si>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</si>
  <si>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</si>
  <si>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</si>
  <si>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</si>
  <si>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</si>
  <si>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</si>
  <si>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</si>
  <si>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</si>
  <si>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</si>
  <si>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</si>
  <si>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</si>
  <si>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</si>
  <si>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</si>
  <si>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</si>
  <si>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</si>
  <si>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</si>
  <si>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</si>
  <si>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</si>
  <si>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</si>
  <si>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</si>
  <si>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</si>
  <si>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</si>
  <si>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</si>
  <si>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</si>
  <si>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</si>
  <si>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</si>
  <si>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</si>
  <si>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</si>
  <si>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</si>
  <si>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</si>
  <si>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</si>
  <si>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</si>
  <si>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</si>
  <si>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</si>
  <si>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</si>
  <si>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</si>
  <si>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</si>
  <si>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</si>
  <si>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</si>
  <si>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</si>
  <si>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</si>
  <si>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</si>
  <si>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</si>
  <si>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</si>
  <si>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</si>
  <si>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</si>
  <si>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</si>
  <si>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</si>
  <si>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</si>
  <si>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</si>
  <si>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</si>
  <si>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</si>
  <si>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</si>
  <si>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</si>
  <si>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</si>
  <si>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</si>
  <si>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San Juan de Miraflores</t>
  </si>
  <si>
    <t>Santa Rosa</t>
  </si>
  <si>
    <t>La Puntilla</t>
  </si>
  <si>
    <t>n/d</t>
  </si>
  <si>
    <t>Cerro azul</t>
  </si>
  <si>
    <t>Var. % 
Ene 21/20</t>
  </si>
  <si>
    <t>Chicama / Malabrigo</t>
  </si>
  <si>
    <t>Pisco/Paracas</t>
  </si>
  <si>
    <t xml:space="preserve"> </t>
  </si>
  <si>
    <t>Piura</t>
  </si>
  <si>
    <t>Var  % 
Ene 21/20</t>
  </si>
  <si>
    <t>Ene 21/20</t>
  </si>
  <si>
    <t>ANEXO DEL BOLETÍN DE PESCA - ENERO 2021</t>
  </si>
  <si>
    <t>Var. % 
Ene-21/Dic-20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</si>
</sst>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#,##0.00_ ;\-#,##0.00\ "/>
    <numFmt numFmtId="173" formatCode="#,##0.0000_ ;\-#,##0.0000\ "/>
    <numFmt numFmtId="174" formatCode="##\ 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5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10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6" fontId="11" fillId="0" borderId="2" xfId="0" applyNumberFormat="1" applyFont="1" applyBorder="1" applyAlignment="1">
      <alignment wrapText="1" readingOrder="1"/>
    </xf>
    <xf numFmtId="166" fontId="12" fillId="0" borderId="2" xfId="3" applyNumberFormat="1" applyFont="1" applyBorder="1" applyAlignment="1">
      <alignment horizontal="right"/>
    </xf>
    <xf numFmtId="166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6" fontId="6" fillId="2" borderId="2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7" fontId="8" fillId="0" borderId="17" xfId="0" applyNumberFormat="1" applyFont="1" applyBorder="1" applyAlignment="1">
      <alignment horizontal="right"/>
    </xf>
    <xf numFmtId="167" fontId="6" fillId="2" borderId="14" xfId="2" applyNumberFormat="1" applyFont="1" applyFill="1" applyBorder="1" applyAlignment="1">
      <alignment vertical="center"/>
    </xf>
    <xf numFmtId="167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0" fontId="6" fillId="2" borderId="20" xfId="2" applyFont="1" applyFill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6" fontId="6" fillId="2" borderId="14" xfId="2" applyNumberFormat="1" applyFont="1" applyFill="1" applyBorder="1" applyAlignment="1">
      <alignment horizontal="right"/>
    </xf>
    <xf numFmtId="166" fontId="8" fillId="0" borderId="14" xfId="0" applyNumberFormat="1" applyFont="1" applyFill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166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6" fontId="6" fillId="2" borderId="14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6" fontId="4" fillId="2" borderId="15" xfId="0" applyNumberFormat="1" applyFont="1" applyFill="1" applyBorder="1" applyAlignment="1"/>
    <xf numFmtId="166" fontId="4" fillId="2" borderId="14" xfId="0" applyNumberFormat="1" applyFont="1" applyFill="1" applyBorder="1" applyAlignment="1"/>
    <xf numFmtId="166" fontId="8" fillId="6" borderId="14" xfId="0" applyNumberFormat="1" applyFont="1" applyFill="1" applyBorder="1"/>
    <xf numFmtId="166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6" fontId="12" fillId="0" borderId="14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7" fontId="8" fillId="0" borderId="14" xfId="0" applyNumberFormat="1" applyFont="1" applyBorder="1" applyAlignment="1">
      <alignment horizontal="left" indent="1"/>
    </xf>
    <xf numFmtId="167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0" fontId="8" fillId="0" borderId="14" xfId="0" applyFont="1" applyBorder="1" applyAlignment="1">
      <alignment horizontal="left" indent="1"/>
    </xf>
    <xf numFmtId="0" fontId="4" fillId="6" borderId="16" xfId="0" applyFont="1" applyFill="1" applyBorder="1" applyAlignment="1">
      <alignment horizontal="left" indent="1"/>
    </xf>
    <xf numFmtId="167" fontId="12" fillId="0" borderId="0" xfId="3" applyNumberFormat="1" applyFont="1" applyBorder="1" applyAlignment="1">
      <alignment horizontal="right"/>
    </xf>
    <xf numFmtId="166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6" borderId="14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3" fillId="6" borderId="14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6" fontId="8" fillId="3" borderId="14" xfId="0" applyNumberFormat="1" applyFont="1" applyFill="1" applyBorder="1"/>
    <xf numFmtId="0" fontId="4" fillId="3" borderId="14" xfId="0" applyFont="1" applyFill="1" applyBorder="1"/>
    <xf numFmtId="166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6" fontId="11" fillId="0" borderId="17" xfId="0" applyNumberFormat="1" applyFont="1" applyFill="1" applyBorder="1" applyAlignment="1">
      <alignment horizontal="right"/>
    </xf>
    <xf numFmtId="166" fontId="11" fillId="0" borderId="14" xfId="0" applyNumberFormat="1" applyFont="1" applyFill="1" applyBorder="1" applyAlignment="1">
      <alignment horizontal="right"/>
    </xf>
    <xf numFmtId="166" fontId="17" fillId="0" borderId="14" xfId="3" applyNumberFormat="1" applyFont="1" applyFill="1" applyBorder="1" applyAlignment="1">
      <alignment horizontal="right"/>
    </xf>
    <xf numFmtId="166" fontId="11" fillId="0" borderId="16" xfId="0" applyNumberFormat="1" applyFont="1" applyFill="1" applyBorder="1" applyAlignment="1">
      <alignment horizontal="right"/>
    </xf>
    <xf numFmtId="166" fontId="12" fillId="0" borderId="14" xfId="0" applyNumberFormat="1" applyFont="1" applyBorder="1" applyAlignment="1"/>
    <xf numFmtId="166" fontId="12" fillId="0" borderId="0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0" fillId="0" borderId="35" xfId="0" applyBorder="1"/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7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166" fontId="4" fillId="6" borderId="0" xfId="0" applyNumberFormat="1" applyFont="1" applyFill="1" applyBorder="1"/>
    <xf numFmtId="166" fontId="4" fillId="6" borderId="14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4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6" fontId="8" fillId="0" borderId="36" xfId="0" applyNumberFormat="1" applyFont="1" applyFill="1" applyBorder="1" applyAlignment="1">
      <alignment horizontal="center"/>
    </xf>
    <xf numFmtId="166" fontId="8" fillId="0" borderId="35" xfId="0" applyNumberFormat="1" applyFont="1" applyFill="1" applyBorder="1"/>
    <xf numFmtId="166" fontId="8" fillId="2" borderId="36" xfId="0" applyNumberFormat="1" applyFont="1" applyFill="1" applyBorder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2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2" fontId="0" fillId="0" borderId="0" xfId="0" applyNumberFormat="1"/>
    <xf numFmtId="167" fontId="11" fillId="0" borderId="0" xfId="0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/>
    </xf>
    <xf numFmtId="166" fontId="11" fillId="0" borderId="1" xfId="1" applyNumberFormat="1" applyFont="1" applyBorder="1" applyAlignment="1">
      <alignment horizontal="right" wrapText="1"/>
    </xf>
    <xf numFmtId="0" fontId="30" fillId="9" borderId="38" xfId="0" applyFont="1" applyFill="1" applyBorder="1" applyAlignment="1">
      <alignment vertical="center"/>
    </xf>
    <xf numFmtId="0" fontId="31" fillId="9" borderId="38" xfId="0" applyFont="1" applyFill="1" applyBorder="1" applyAlignment="1">
      <alignment vertical="center"/>
    </xf>
    <xf numFmtId="0" fontId="32" fillId="0" borderId="38" xfId="0" applyFont="1" applyBorder="1" applyAlignment="1">
      <alignment vertical="center"/>
    </xf>
    <xf numFmtId="0" fontId="30" fillId="9" borderId="39" xfId="0" applyFont="1" applyFill="1" applyBorder="1" applyAlignment="1">
      <alignment vertical="center"/>
    </xf>
    <xf numFmtId="10" fontId="8" fillId="0" borderId="0" xfId="7" applyNumberFormat="1" applyFont="1"/>
    <xf numFmtId="166" fontId="11" fillId="0" borderId="4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66" fontId="12" fillId="4" borderId="0" xfId="1" applyNumberFormat="1" applyFont="1" applyFill="1" applyBorder="1" applyAlignment="1">
      <alignment horizontal="right"/>
    </xf>
    <xf numFmtId="171" fontId="12" fillId="0" borderId="14" xfId="0" applyNumberFormat="1" applyFont="1" applyBorder="1" applyAlignment="1"/>
    <xf numFmtId="171" fontId="12" fillId="0" borderId="16" xfId="0" applyNumberFormat="1" applyFont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7" fontId="12" fillId="0" borderId="14" xfId="3" applyNumberFormat="1" applyFont="1" applyBorder="1" applyAlignment="1">
      <alignment horizontal="right"/>
    </xf>
    <xf numFmtId="165" fontId="37" fillId="0" borderId="0" xfId="1" applyFont="1"/>
    <xf numFmtId="165" fontId="37" fillId="0" borderId="0" xfId="1" applyFont="1" applyFill="1" applyBorder="1"/>
    <xf numFmtId="166" fontId="4" fillId="2" borderId="2" xfId="1" applyNumberFormat="1" applyFont="1" applyFill="1" applyBorder="1" applyAlignment="1">
      <alignment horizontal="right"/>
    </xf>
    <xf numFmtId="166" fontId="11" fillId="0" borderId="4" xfId="1" applyNumberFormat="1" applyFont="1" applyBorder="1" applyAlignment="1">
      <alignment horizontal="right" wrapText="1"/>
    </xf>
    <xf numFmtId="167" fontId="4" fillId="2" borderId="2" xfId="0" applyNumberFormat="1" applyFont="1" applyFill="1" applyBorder="1" applyAlignment="1">
      <alignment horizontal="right"/>
    </xf>
    <xf numFmtId="167" fontId="11" fillId="0" borderId="2" xfId="0" applyNumberFormat="1" applyFont="1" applyBorder="1" applyAlignment="1">
      <alignment horizontal="right" wrapText="1" readingOrder="1"/>
    </xf>
    <xf numFmtId="167" fontId="12" fillId="0" borderId="2" xfId="3" applyNumberFormat="1" applyFont="1" applyBorder="1" applyAlignment="1">
      <alignment horizontal="right"/>
    </xf>
    <xf numFmtId="167" fontId="11" fillId="0" borderId="2" xfId="0" applyNumberFormat="1" applyFont="1" applyBorder="1" applyAlignment="1">
      <alignment horizontal="right" readingOrder="1"/>
    </xf>
    <xf numFmtId="167" fontId="11" fillId="0" borderId="4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wrapText="1" readingOrder="1"/>
    </xf>
    <xf numFmtId="166" fontId="12" fillId="0" borderId="1" xfId="3" applyNumberFormat="1" applyFont="1" applyBorder="1" applyAlignment="1">
      <alignment horizontal="right"/>
    </xf>
    <xf numFmtId="0" fontId="8" fillId="6" borderId="4" xfId="0" applyFont="1" applyFill="1" applyBorder="1" applyAlignment="1"/>
    <xf numFmtId="166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4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1" xfId="0" applyFont="1" applyBorder="1"/>
    <xf numFmtId="0" fontId="42" fillId="0" borderId="48" xfId="0" applyFont="1" applyBorder="1" applyAlignment="1">
      <alignment vertical="center"/>
    </xf>
    <xf numFmtId="0" fontId="42" fillId="0" borderId="49" xfId="0" applyFont="1" applyBorder="1" applyAlignment="1">
      <alignment vertical="center"/>
    </xf>
    <xf numFmtId="0" fontId="38" fillId="0" borderId="49" xfId="0" applyFont="1" applyBorder="1"/>
    <xf numFmtId="0" fontId="38" fillId="0" borderId="50" xfId="0" applyFont="1" applyBorder="1"/>
    <xf numFmtId="0" fontId="43" fillId="0" borderId="49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0" xfId="0" applyFont="1" applyBorder="1" applyAlignment="1">
      <alignment vertical="center"/>
    </xf>
    <xf numFmtId="0" fontId="39" fillId="0" borderId="48" xfId="5" applyFont="1" applyBorder="1"/>
    <xf numFmtId="0" fontId="40" fillId="0" borderId="49" xfId="0" applyFont="1" applyBorder="1" applyAlignment="1">
      <alignment vertical="center"/>
    </xf>
    <xf numFmtId="0" fontId="39" fillId="0" borderId="49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37" xfId="2" applyFont="1" applyFill="1" applyBorder="1" applyAlignment="1">
      <alignment horizontal="center" vertical="center" wrapText="1"/>
    </xf>
    <xf numFmtId="0" fontId="7" fillId="10" borderId="42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6" fontId="7" fillId="10" borderId="14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3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6" fontId="36" fillId="0" borderId="0" xfId="0" applyNumberFormat="1" applyFont="1"/>
    <xf numFmtId="17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2" xfId="1" applyNumberFormat="1" applyFont="1" applyFill="1" applyBorder="1" applyAlignment="1">
      <alignment horizontal="right"/>
    </xf>
    <xf numFmtId="166" fontId="11" fillId="4" borderId="14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166" fontId="8" fillId="6" borderId="16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6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/>
    </xf>
    <xf numFmtId="0" fontId="45" fillId="0" borderId="0" xfId="4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9" fontId="0" fillId="0" borderId="0" xfId="7" applyFont="1" applyBorder="1"/>
    <xf numFmtId="0" fontId="7" fillId="10" borderId="19" xfId="2" applyFont="1" applyFill="1" applyBorder="1" applyAlignment="1">
      <alignment horizontal="center" vertical="center" wrapText="1"/>
    </xf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7" fillId="10" borderId="0" xfId="7" applyNumberFormat="1" applyFont="1" applyFill="1" applyBorder="1" applyAlignment="1">
      <alignment horizontal="right" vertical="center"/>
    </xf>
    <xf numFmtId="169" fontId="12" fillId="0" borderId="0" xfId="7" applyNumberFormat="1" applyFont="1" applyBorder="1" applyAlignment="1">
      <alignment horizontal="right"/>
    </xf>
    <xf numFmtId="169" fontId="12" fillId="0" borderId="0" xfId="7" applyNumberFormat="1" applyFont="1" applyBorder="1" applyAlignment="1"/>
    <xf numFmtId="171" fontId="12" fillId="0" borderId="15" xfId="0" applyNumberFormat="1" applyFont="1" applyBorder="1" applyAlignment="1"/>
    <xf numFmtId="166" fontId="11" fillId="0" borderId="14" xfId="1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 readingOrder="1"/>
    </xf>
    <xf numFmtId="166" fontId="11" fillId="4" borderId="14" xfId="1" applyNumberFormat="1" applyFont="1" applyFill="1" applyBorder="1" applyAlignment="1">
      <alignment horizontal="right" wrapText="1" readingOrder="1"/>
    </xf>
    <xf numFmtId="166" fontId="11" fillId="4" borderId="0" xfId="1" applyNumberFormat="1" applyFont="1" applyFill="1" applyBorder="1" applyAlignment="1">
      <alignment horizontal="right" wrapText="1" readingOrder="1"/>
    </xf>
    <xf numFmtId="166" fontId="12" fillId="4" borderId="14" xfId="1" applyNumberFormat="1" applyFont="1" applyFill="1" applyBorder="1" applyAlignment="1">
      <alignment horizontal="right"/>
    </xf>
    <xf numFmtId="166" fontId="11" fillId="0" borderId="16" xfId="1" applyNumberFormat="1" applyFont="1" applyBorder="1" applyAlignment="1">
      <alignment horizontal="right" wrapText="1" readingOrder="1"/>
    </xf>
    <xf numFmtId="166" fontId="11" fillId="0" borderId="17" xfId="1" applyNumberFormat="1" applyFont="1" applyBorder="1" applyAlignment="1">
      <alignment horizontal="right" wrapText="1" readingOrder="1"/>
    </xf>
    <xf numFmtId="166" fontId="4" fillId="2" borderId="15" xfId="0" applyNumberFormat="1" applyFont="1" applyFill="1" applyBorder="1"/>
    <xf numFmtId="166" fontId="8" fillId="3" borderId="15" xfId="0" applyNumberFormat="1" applyFont="1" applyFill="1" applyBorder="1"/>
    <xf numFmtId="166" fontId="8" fillId="0" borderId="15" xfId="0" applyNumberFormat="1" applyFont="1" applyBorder="1"/>
    <xf numFmtId="166" fontId="8" fillId="0" borderId="15" xfId="0" applyNumberFormat="1" applyFont="1" applyFill="1" applyBorder="1"/>
    <xf numFmtId="166" fontId="8" fillId="0" borderId="15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9" fontId="4" fillId="2" borderId="15" xfId="7" applyNumberFormat="1" applyFont="1" applyFill="1" applyBorder="1"/>
    <xf numFmtId="169" fontId="8" fillId="3" borderId="15" xfId="7" applyNumberFormat="1" applyFont="1" applyFill="1" applyBorder="1"/>
    <xf numFmtId="169" fontId="8" fillId="0" borderId="15" xfId="7" applyNumberFormat="1" applyFont="1" applyBorder="1"/>
    <xf numFmtId="169" fontId="8" fillId="0" borderId="15" xfId="7" applyNumberFormat="1" applyFont="1" applyFill="1" applyBorder="1"/>
    <xf numFmtId="169" fontId="8" fillId="0" borderId="15" xfId="7" applyNumberFormat="1" applyFont="1" applyBorder="1" applyAlignment="1">
      <alignment horizontal="right"/>
    </xf>
    <xf numFmtId="169" fontId="8" fillId="0" borderId="18" xfId="7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wrapText="1" readingOrder="1"/>
    </xf>
    <xf numFmtId="167" fontId="11" fillId="0" borderId="0" xfId="1" applyNumberFormat="1" applyFont="1" applyBorder="1" applyAlignment="1">
      <alignment horizontal="right" wrapText="1" readingOrder="1"/>
    </xf>
    <xf numFmtId="167" fontId="12" fillId="0" borderId="2" xfId="1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7" fontId="11" fillId="0" borderId="1" xfId="1" applyNumberFormat="1" applyFont="1" applyBorder="1" applyAlignment="1">
      <alignment horizontal="right" wrapText="1" readingOrder="1"/>
    </xf>
    <xf numFmtId="0" fontId="7" fillId="10" borderId="60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166" fontId="12" fillId="0" borderId="14" xfId="3" applyNumberFormat="1" applyFont="1" applyFill="1" applyBorder="1" applyAlignment="1">
      <alignment horizontal="right"/>
    </xf>
    <xf numFmtId="166" fontId="12" fillId="0" borderId="0" xfId="3" applyNumberFormat="1" applyFont="1" applyFill="1" applyBorder="1" applyAlignment="1">
      <alignment horizontal="right"/>
    </xf>
    <xf numFmtId="0" fontId="0" fillId="0" borderId="0" xfId="0" applyFill="1"/>
    <xf numFmtId="166" fontId="0" fillId="0" borderId="0" xfId="0" applyNumberFormat="1" applyFill="1"/>
    <xf numFmtId="166" fontId="0" fillId="0" borderId="0" xfId="0" applyNumberFormat="1" applyFill="1" applyBorder="1"/>
    <xf numFmtId="3" fontId="48" fillId="0" borderId="0" xfId="0" applyNumberFormat="1" applyFont="1" applyFill="1" applyBorder="1"/>
    <xf numFmtId="3" fontId="48" fillId="12" borderId="0" xfId="0" applyNumberFormat="1" applyFont="1" applyFill="1" applyBorder="1"/>
    <xf numFmtId="0" fontId="9" fillId="0" borderId="0" xfId="0" applyFont="1" applyBorder="1"/>
    <xf numFmtId="174" fontId="50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6" fillId="2" borderId="15" xfId="2" applyNumberFormat="1" applyFont="1" applyFill="1" applyBorder="1" applyAlignment="1">
      <alignment vertical="center"/>
    </xf>
    <xf numFmtId="166" fontId="8" fillId="6" borderId="16" xfId="0" applyNumberFormat="1" applyFont="1" applyFill="1" applyBorder="1" applyAlignment="1">
      <alignment horizontal="right"/>
    </xf>
    <xf numFmtId="166" fontId="8" fillId="6" borderId="17" xfId="0" applyNumberFormat="1" applyFont="1" applyFill="1" applyBorder="1" applyAlignment="1">
      <alignment horizontal="right"/>
    </xf>
    <xf numFmtId="0" fontId="12" fillId="0" borderId="0" xfId="0" applyFont="1" applyBorder="1"/>
    <xf numFmtId="166" fontId="7" fillId="10" borderId="15" xfId="1" applyNumberFormat="1" applyFont="1" applyFill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166" fontId="12" fillId="0" borderId="15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6" fontId="4" fillId="2" borderId="14" xfId="0" applyNumberFormat="1" applyFont="1" applyFill="1" applyBorder="1"/>
    <xf numFmtId="166" fontId="11" fillId="0" borderId="14" xfId="0" applyNumberFormat="1" applyFont="1" applyBorder="1" applyAlignment="1">
      <alignment horizontal="right" wrapText="1" readingOrder="1"/>
    </xf>
    <xf numFmtId="166" fontId="11" fillId="0" borderId="16" xfId="0" applyNumberFormat="1" applyFont="1" applyBorder="1" applyAlignment="1">
      <alignment horizontal="right" wrapText="1" readingOrder="1"/>
    </xf>
    <xf numFmtId="166" fontId="11" fillId="0" borderId="14" xfId="0" applyNumberFormat="1" applyFont="1" applyBorder="1" applyAlignment="1">
      <alignment wrapText="1" readingOrder="1"/>
    </xf>
    <xf numFmtId="166" fontId="11" fillId="0" borderId="16" xfId="0" applyNumberFormat="1" applyFont="1" applyBorder="1" applyAlignment="1">
      <alignment wrapText="1" readingOrder="1"/>
    </xf>
    <xf numFmtId="169" fontId="4" fillId="2" borderId="20" xfId="7" applyNumberFormat="1" applyFont="1" applyFill="1" applyBorder="1" applyAlignment="1">
      <alignment horizontal="right"/>
    </xf>
    <xf numFmtId="169" fontId="11" fillId="0" borderId="15" xfId="7" applyNumberFormat="1" applyFont="1" applyBorder="1" applyAlignment="1">
      <alignment horizontal="right" wrapText="1" readingOrder="1"/>
    </xf>
    <xf numFmtId="169" fontId="11" fillId="4" borderId="15" xfId="7" applyNumberFormat="1" applyFont="1" applyFill="1" applyBorder="1" applyAlignment="1">
      <alignment horizontal="right" wrapText="1" readingOrder="1"/>
    </xf>
    <xf numFmtId="169" fontId="12" fillId="4" borderId="15" xfId="7" applyNumberFormat="1" applyFont="1" applyFill="1" applyBorder="1" applyAlignment="1">
      <alignment horizontal="right"/>
    </xf>
    <xf numFmtId="169" fontId="11" fillId="0" borderId="18" xfId="7" applyNumberFormat="1" applyFont="1" applyBorder="1" applyAlignment="1">
      <alignment horizontal="right" wrapText="1" readingOrder="1"/>
    </xf>
    <xf numFmtId="169" fontId="4" fillId="2" borderId="59" xfId="7" applyNumberFormat="1" applyFont="1" applyFill="1" applyBorder="1" applyAlignment="1">
      <alignment horizontal="right"/>
    </xf>
    <xf numFmtId="169" fontId="11" fillId="4" borderId="15" xfId="7" applyNumberFormat="1" applyFont="1" applyFill="1" applyBorder="1" applyAlignment="1">
      <alignment horizontal="right" wrapText="1"/>
    </xf>
    <xf numFmtId="169" fontId="17" fillId="4" borderId="15" xfId="7" applyNumberFormat="1" applyFont="1" applyFill="1" applyBorder="1" applyAlignment="1">
      <alignment horizontal="right" wrapText="1"/>
    </xf>
    <xf numFmtId="169" fontId="11" fillId="0" borderId="18" xfId="7" applyNumberFormat="1" applyFont="1" applyBorder="1" applyAlignment="1">
      <alignment horizontal="right" wrapText="1"/>
    </xf>
    <xf numFmtId="166" fontId="4" fillId="2" borderId="2" xfId="0" applyNumberFormat="1" applyFont="1" applyFill="1" applyBorder="1"/>
    <xf numFmtId="166" fontId="11" fillId="0" borderId="4" xfId="1" applyNumberFormat="1" applyFont="1" applyBorder="1" applyAlignment="1">
      <alignment horizontal="right" wrapText="1" readingOrder="1"/>
    </xf>
    <xf numFmtId="169" fontId="4" fillId="2" borderId="8" xfId="7" applyNumberFormat="1" applyFont="1" applyFill="1" applyBorder="1" applyAlignment="1">
      <alignment horizontal="right"/>
    </xf>
    <xf numFmtId="169" fontId="11" fillId="0" borderId="3" xfId="7" applyNumberFormat="1" applyFont="1" applyBorder="1" applyAlignment="1">
      <alignment horizontal="right" wrapText="1" readingOrder="1"/>
    </xf>
    <xf numFmtId="169" fontId="12" fillId="0" borderId="3" xfId="7" applyNumberFormat="1" applyFont="1" applyBorder="1" applyAlignment="1">
      <alignment horizontal="right"/>
    </xf>
    <xf numFmtId="169" fontId="11" fillId="0" borderId="3" xfId="7" applyNumberFormat="1" applyFont="1" applyBorder="1" applyAlignment="1">
      <alignment horizontal="right" readingOrder="1"/>
    </xf>
    <xf numFmtId="169" fontId="11" fillId="0" borderId="5" xfId="7" applyNumberFormat="1" applyFont="1" applyBorder="1" applyAlignment="1">
      <alignment horizontal="right" readingOrder="1"/>
    </xf>
    <xf numFmtId="166" fontId="12" fillId="0" borderId="4" xfId="3" applyNumberFormat="1" applyFont="1" applyBorder="1" applyAlignment="1">
      <alignment horizontal="right"/>
    </xf>
    <xf numFmtId="169" fontId="4" fillId="2" borderId="3" xfId="7" applyNumberFormat="1" applyFont="1" applyFill="1" applyBorder="1" applyAlignment="1">
      <alignment horizontal="right"/>
    </xf>
    <xf numFmtId="169" fontId="12" fillId="4" borderId="3" xfId="7" applyNumberFormat="1" applyFont="1" applyFill="1" applyBorder="1" applyAlignment="1">
      <alignment horizontal="right"/>
    </xf>
    <xf numFmtId="169" fontId="12" fillId="0" borderId="5" xfId="7" applyNumberFormat="1" applyFont="1" applyBorder="1" applyAlignment="1">
      <alignment horizontal="right"/>
    </xf>
    <xf numFmtId="166" fontId="30" fillId="0" borderId="2" xfId="0" applyNumberFormat="1" applyFont="1" applyBorder="1" applyAlignment="1">
      <alignment wrapText="1" readingOrder="1"/>
    </xf>
    <xf numFmtId="166" fontId="8" fillId="0" borderId="2" xfId="0" applyNumberFormat="1" applyFont="1" applyBorder="1" applyProtection="1">
      <protection locked="0"/>
    </xf>
    <xf numFmtId="166" fontId="12" fillId="0" borderId="2" xfId="0" applyNumberFormat="1" applyFont="1" applyBorder="1" applyProtection="1">
      <protection locked="0"/>
    </xf>
    <xf numFmtId="166" fontId="16" fillId="5" borderId="14" xfId="0" applyNumberFormat="1" applyFont="1" applyFill="1" applyBorder="1" applyAlignment="1">
      <alignment horizontal="right"/>
    </xf>
    <xf numFmtId="166" fontId="23" fillId="0" borderId="0" xfId="0" applyNumberFormat="1" applyFont="1"/>
    <xf numFmtId="166" fontId="23" fillId="0" borderId="0" xfId="0" applyNumberFormat="1" applyFont="1" applyFill="1"/>
    <xf numFmtId="166" fontId="17" fillId="0" borderId="0" xfId="3" applyNumberFormat="1" applyFont="1" applyBorder="1" applyAlignment="1">
      <alignment horizontal="right"/>
    </xf>
    <xf numFmtId="166" fontId="21" fillId="2" borderId="13" xfId="0" applyNumberFormat="1" applyFont="1" applyFill="1" applyBorder="1" applyAlignment="1">
      <alignment horizontal="right"/>
    </xf>
    <xf numFmtId="166" fontId="23" fillId="0" borderId="14" xfId="0" applyNumberFormat="1" applyFont="1" applyBorder="1" applyAlignment="1">
      <alignment horizontal="right"/>
    </xf>
    <xf numFmtId="166" fontId="17" fillId="0" borderId="14" xfId="3" applyNumberFormat="1" applyFont="1" applyBorder="1" applyAlignment="1">
      <alignment horizontal="right"/>
    </xf>
    <xf numFmtId="166" fontId="23" fillId="0" borderId="14" xfId="0" applyNumberFormat="1" applyFont="1" applyFill="1" applyBorder="1"/>
    <xf numFmtId="166" fontId="23" fillId="4" borderId="14" xfId="0" applyNumberFormat="1" applyFont="1" applyFill="1" applyBorder="1"/>
    <xf numFmtId="169" fontId="16" fillId="5" borderId="15" xfId="7" applyNumberFormat="1" applyFont="1" applyFill="1" applyBorder="1" applyAlignment="1">
      <alignment horizontal="right"/>
    </xf>
    <xf numFmtId="169" fontId="23" fillId="0" borderId="15" xfId="7" applyNumberFormat="1" applyFont="1" applyBorder="1" applyAlignment="1">
      <alignment horizontal="right"/>
    </xf>
    <xf numFmtId="169" fontId="23" fillId="0" borderId="15" xfId="7" applyNumberFormat="1" applyFont="1" applyFill="1" applyBorder="1" applyAlignment="1">
      <alignment horizontal="right"/>
    </xf>
    <xf numFmtId="169" fontId="11" fillId="0" borderId="18" xfId="7" applyNumberFormat="1" applyFont="1" applyFill="1" applyBorder="1" applyAlignment="1">
      <alignment horizontal="right"/>
    </xf>
    <xf numFmtId="166" fontId="21" fillId="2" borderId="2" xfId="0" applyNumberFormat="1" applyFont="1" applyFill="1" applyBorder="1" applyAlignment="1">
      <alignment horizontal="right"/>
    </xf>
    <xf numFmtId="166" fontId="21" fillId="2" borderId="0" xfId="0" applyNumberFormat="1" applyFont="1" applyFill="1" applyBorder="1" applyAlignment="1">
      <alignment horizontal="right"/>
    </xf>
    <xf numFmtId="166" fontId="17" fillId="0" borderId="16" xfId="3" applyNumberFormat="1" applyFont="1" applyBorder="1" applyAlignment="1">
      <alignment horizontal="right"/>
    </xf>
    <xf numFmtId="166" fontId="17" fillId="0" borderId="17" xfId="3" applyNumberFormat="1" applyFont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 readingOrder="1"/>
    </xf>
    <xf numFmtId="3" fontId="21" fillId="2" borderId="14" xfId="0" applyNumberFormat="1" applyFont="1" applyFill="1" applyBorder="1" applyAlignment="1">
      <alignment horizontal="right"/>
    </xf>
    <xf numFmtId="169" fontId="21" fillId="2" borderId="15" xfId="7" applyNumberFormat="1" applyFont="1" applyFill="1" applyBorder="1" applyAlignment="1">
      <alignment horizontal="right"/>
    </xf>
    <xf numFmtId="169" fontId="17" fillId="0" borderId="15" xfId="7" applyNumberFormat="1" applyFont="1" applyBorder="1" applyAlignment="1">
      <alignment horizontal="right"/>
    </xf>
    <xf numFmtId="169" fontId="17" fillId="0" borderId="18" xfId="7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6" borderId="4" xfId="1" applyNumberFormat="1" applyFont="1" applyFill="1" applyBorder="1" applyAlignment="1">
      <alignment horizontal="right"/>
    </xf>
    <xf numFmtId="166" fontId="8" fillId="6" borderId="1" xfId="1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67" fontId="7" fillId="10" borderId="13" xfId="2" applyNumberFormat="1" applyFont="1" applyFill="1" applyBorder="1" applyAlignment="1">
      <alignment horizontal="center" vertical="center" wrapText="1"/>
    </xf>
    <xf numFmtId="167" fontId="7" fillId="10" borderId="19" xfId="2" applyNumberFormat="1" applyFont="1" applyFill="1" applyBorder="1" applyAlignment="1">
      <alignment horizontal="center" vertical="center" wrapText="1"/>
    </xf>
    <xf numFmtId="167" fontId="6" fillId="2" borderId="0" xfId="2" applyNumberFormat="1" applyFont="1" applyFill="1" applyBorder="1" applyAlignment="1">
      <alignment vertical="center"/>
    </xf>
    <xf numFmtId="169" fontId="6" fillId="2" borderId="15" xfId="7" applyNumberFormat="1" applyFont="1" applyFill="1" applyBorder="1" applyAlignment="1">
      <alignment vertical="center"/>
    </xf>
    <xf numFmtId="169" fontId="8" fillId="6" borderId="15" xfId="7" applyNumberFormat="1" applyFont="1" applyFill="1" applyBorder="1"/>
    <xf numFmtId="169" fontId="8" fillId="0" borderId="15" xfId="7" applyNumberFormat="1" applyFont="1" applyFill="1" applyBorder="1" applyAlignment="1">
      <alignment horizontal="right"/>
    </xf>
    <xf numFmtId="169" fontId="8" fillId="6" borderId="18" xfId="7" applyNumberFormat="1" applyFont="1" applyFill="1" applyBorder="1" applyAlignment="1">
      <alignment horizontal="right"/>
    </xf>
    <xf numFmtId="166" fontId="4" fillId="6" borderId="15" xfId="0" applyNumberFormat="1" applyFont="1" applyFill="1" applyBorder="1" applyAlignment="1">
      <alignment horizontal="right"/>
    </xf>
    <xf numFmtId="166" fontId="47" fillId="0" borderId="14" xfId="0" applyNumberFormat="1" applyFont="1" applyBorder="1" applyAlignment="1">
      <alignment horizontal="right"/>
    </xf>
    <xf numFmtId="166" fontId="47" fillId="0" borderId="0" xfId="0" applyNumberFormat="1" applyFont="1" applyBorder="1" applyAlignment="1">
      <alignment horizontal="right"/>
    </xf>
    <xf numFmtId="166" fontId="47" fillId="0" borderId="16" xfId="0" applyNumberFormat="1" applyFont="1" applyBorder="1" applyAlignment="1">
      <alignment horizontal="right"/>
    </xf>
    <xf numFmtId="166" fontId="47" fillId="0" borderId="17" xfId="0" applyNumberFormat="1" applyFont="1" applyBorder="1" applyAlignment="1">
      <alignment horizontal="right"/>
    </xf>
    <xf numFmtId="166" fontId="4" fillId="6" borderId="15" xfId="0" applyNumberFormat="1" applyFont="1" applyFill="1" applyBorder="1"/>
    <xf numFmtId="167" fontId="4" fillId="6" borderId="0" xfId="0" applyNumberFormat="1" applyFont="1" applyFill="1" applyBorder="1"/>
    <xf numFmtId="167" fontId="8" fillId="0" borderId="0" xfId="0" applyNumberFormat="1" applyFont="1" applyBorder="1" applyAlignment="1">
      <alignment horizontal="right"/>
    </xf>
    <xf numFmtId="167" fontId="4" fillId="6" borderId="0" xfId="0" applyNumberFormat="1" applyFont="1" applyFill="1" applyBorder="1" applyAlignment="1">
      <alignment horizontal="right"/>
    </xf>
    <xf numFmtId="169" fontId="4" fillId="6" borderId="15" xfId="7" applyNumberFormat="1" applyFont="1" applyFill="1" applyBorder="1"/>
    <xf numFmtId="169" fontId="4" fillId="6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6" fontId="8" fillId="0" borderId="18" xfId="0" applyNumberFormat="1" applyFont="1" applyFill="1" applyBorder="1" applyAlignment="1">
      <alignment horizontal="right"/>
    </xf>
    <xf numFmtId="3" fontId="6" fillId="2" borderId="14" xfId="2" applyNumberFormat="1" applyFont="1" applyFill="1" applyBorder="1" applyAlignment="1">
      <alignment horizontal="right"/>
    </xf>
    <xf numFmtId="166" fontId="6" fillId="2" borderId="13" xfId="2" applyNumberFormat="1" applyFont="1" applyFill="1" applyBorder="1" applyAlignment="1">
      <alignment horizontal="right"/>
    </xf>
    <xf numFmtId="166" fontId="6" fillId="2" borderId="19" xfId="2" applyNumberFormat="1" applyFont="1" applyFill="1" applyBorder="1" applyAlignment="1">
      <alignment horizontal="right"/>
    </xf>
    <xf numFmtId="169" fontId="23" fillId="0" borderId="18" xfId="7" applyNumberFormat="1" applyFont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6" fontId="6" fillId="2" borderId="40" xfId="2" applyNumberFormat="1" applyFont="1" applyFill="1" applyBorder="1" applyAlignment="1">
      <alignment horizontal="right"/>
    </xf>
    <xf numFmtId="166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9" fontId="4" fillId="2" borderId="15" xfId="7" applyNumberFormat="1" applyFont="1" applyFill="1" applyBorder="1" applyAlignment="1">
      <alignment horizontal="right"/>
    </xf>
    <xf numFmtId="167" fontId="12" fillId="0" borderId="14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2" fillId="0" borderId="0" xfId="1" applyNumberFormat="1" applyFont="1" applyBorder="1"/>
    <xf numFmtId="0" fontId="8" fillId="0" borderId="14" xfId="0" applyFont="1" applyBorder="1" applyAlignment="1"/>
    <xf numFmtId="167" fontId="12" fillId="0" borderId="15" xfId="1" applyNumberFormat="1" applyFont="1" applyBorder="1"/>
    <xf numFmtId="167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7" fontId="12" fillId="0" borderId="17" xfId="1" applyNumberFormat="1" applyFont="1" applyBorder="1"/>
    <xf numFmtId="167" fontId="12" fillId="0" borderId="18" xfId="1" applyNumberFormat="1" applyFont="1" applyBorder="1"/>
    <xf numFmtId="167" fontId="12" fillId="0" borderId="16" xfId="1" applyNumberFormat="1" applyFont="1" applyBorder="1" applyAlignment="1">
      <alignment horizontal="right"/>
    </xf>
    <xf numFmtId="167" fontId="12" fillId="0" borderId="17" xfId="1" applyNumberFormat="1" applyFont="1" applyBorder="1" applyAlignment="1">
      <alignment horizontal="right"/>
    </xf>
    <xf numFmtId="167" fontId="12" fillId="0" borderId="18" xfId="1" applyNumberFormat="1" applyFont="1" applyBorder="1" applyAlignment="1">
      <alignment horizontal="right"/>
    </xf>
    <xf numFmtId="167" fontId="6" fillId="2" borderId="0" xfId="1" applyNumberFormat="1" applyFont="1" applyFill="1" applyBorder="1" applyAlignment="1"/>
    <xf numFmtId="167" fontId="6" fillId="2" borderId="15" xfId="1" applyNumberFormat="1" applyFont="1" applyFill="1" applyBorder="1" applyAlignment="1"/>
    <xf numFmtId="167" fontId="6" fillId="2" borderId="14" xfId="1" applyNumberFormat="1" applyFont="1" applyFill="1" applyBorder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9" fontId="12" fillId="0" borderId="20" xfId="7" applyNumberFormat="1" applyFont="1" applyBorder="1" applyAlignment="1"/>
    <xf numFmtId="169" fontId="7" fillId="10" borderId="20" xfId="7" applyNumberFormat="1" applyFont="1" applyFill="1" applyBorder="1" applyAlignment="1">
      <alignment horizontal="right" vertical="center"/>
    </xf>
    <xf numFmtId="169" fontId="12" fillId="0" borderId="20" xfId="7" applyNumberFormat="1" applyFont="1" applyBorder="1" applyAlignment="1">
      <alignment horizontal="right"/>
    </xf>
    <xf numFmtId="166" fontId="12" fillId="0" borderId="20" xfId="0" applyNumberFormat="1" applyFont="1" applyBorder="1" applyAlignment="1">
      <alignment horizontal="right"/>
    </xf>
    <xf numFmtId="166" fontId="7" fillId="10" borderId="20" xfId="1" applyNumberFormat="1" applyFont="1" applyFill="1" applyBorder="1" applyAlignment="1">
      <alignment horizontal="right" vertical="center"/>
    </xf>
    <xf numFmtId="166" fontId="12" fillId="0" borderId="20" xfId="0" applyNumberFormat="1" applyFont="1" applyBorder="1" applyAlignment="1"/>
    <xf numFmtId="171" fontId="12" fillId="0" borderId="28" xfId="0" applyNumberFormat="1" applyFont="1" applyBorder="1" applyAlignment="1">
      <alignment horizontal="right"/>
    </xf>
    <xf numFmtId="169" fontId="6" fillId="2" borderId="27" xfId="7" applyNumberFormat="1" applyFont="1" applyFill="1" applyBorder="1" applyAlignment="1">
      <alignment horizontal="right"/>
    </xf>
    <xf numFmtId="169" fontId="8" fillId="0" borderId="18" xfId="7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8" fillId="0" borderId="0" xfId="7" applyNumberFormat="1" applyFont="1"/>
    <xf numFmtId="169" fontId="8" fillId="0" borderId="0" xfId="0" applyNumberFormat="1" applyFont="1"/>
    <xf numFmtId="168" fontId="6" fillId="2" borderId="14" xfId="1" applyNumberFormat="1" applyFont="1" applyFill="1" applyBorder="1" applyAlignment="1">
      <alignment vertical="center"/>
    </xf>
    <xf numFmtId="168" fontId="8" fillId="6" borderId="14" xfId="1" applyNumberFormat="1" applyFont="1" applyFill="1" applyBorder="1"/>
    <xf numFmtId="168" fontId="12" fillId="0" borderId="14" xfId="1" applyNumberFormat="1" applyFont="1" applyBorder="1" applyAlignment="1">
      <alignment horizontal="right"/>
    </xf>
    <xf numFmtId="168" fontId="12" fillId="0" borderId="14" xfId="1" applyNumberFormat="1" applyFont="1" applyFill="1" applyBorder="1" applyAlignment="1">
      <alignment horizontal="right"/>
    </xf>
    <xf numFmtId="168" fontId="8" fillId="6" borderId="16" xfId="1" applyNumberFormat="1" applyFont="1" applyFill="1" applyBorder="1" applyAlignment="1">
      <alignment horizontal="right"/>
    </xf>
    <xf numFmtId="0" fontId="4" fillId="6" borderId="16" xfId="0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17" xfId="0" applyNumberFormat="1" applyFont="1" applyFill="1" applyBorder="1" applyAlignment="1">
      <alignment horizontal="right"/>
    </xf>
    <xf numFmtId="167" fontId="8" fillId="0" borderId="14" xfId="0" applyNumberFormat="1" applyFont="1" applyBorder="1" applyAlignment="1">
      <alignment horizontal="right"/>
    </xf>
    <xf numFmtId="167" fontId="4" fillId="6" borderId="14" xfId="0" applyNumberFormat="1" applyFont="1" applyFill="1" applyBorder="1" applyAlignment="1">
      <alignment horizontal="right"/>
    </xf>
    <xf numFmtId="167" fontId="4" fillId="6" borderId="16" xfId="0" applyNumberFormat="1" applyFont="1" applyFill="1" applyBorder="1" applyAlignment="1">
      <alignment horizontal="right"/>
    </xf>
    <xf numFmtId="169" fontId="4" fillId="6" borderId="18" xfId="7" applyNumberFormat="1" applyFont="1" applyFill="1" applyBorder="1"/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7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57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67" fontId="7" fillId="10" borderId="22" xfId="2" applyNumberFormat="1" applyFont="1" applyFill="1" applyBorder="1" applyAlignment="1">
      <alignment horizontal="center" wrapText="1"/>
    </xf>
    <xf numFmtId="167" fontId="7" fillId="10" borderId="21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7" fontId="7" fillId="10" borderId="22" xfId="0" applyNumberFormat="1" applyFont="1" applyFill="1" applyBorder="1" applyAlignment="1">
      <alignment horizontal="center" vertical="center"/>
    </xf>
    <xf numFmtId="167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10" borderId="45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right"/>
    </xf>
    <xf numFmtId="169" fontId="12" fillId="0" borderId="15" xfId="7" applyNumberFormat="1" applyFont="1" applyBorder="1" applyAlignment="1">
      <alignment horizontal="right"/>
    </xf>
    <xf numFmtId="169" fontId="4" fillId="2" borderId="15" xfId="7" applyNumberFormat="1" applyFont="1" applyFill="1" applyBorder="1" applyAlignment="1"/>
    <xf numFmtId="169" fontId="8" fillId="6" borderId="18" xfId="7" applyNumberFormat="1" applyFont="1" applyFill="1" applyBorder="1"/>
    <xf numFmtId="0" fontId="4" fillId="2" borderId="61" xfId="0" applyFont="1" applyFill="1" applyBorder="1" applyAlignment="1">
      <alignment horizontal="left"/>
    </xf>
    <xf numFmtId="166" fontId="8" fillId="2" borderId="62" xfId="0" applyNumberFormat="1" applyFont="1" applyFill="1" applyBorder="1" applyAlignment="1">
      <alignment horizontal="center"/>
    </xf>
    <xf numFmtId="0" fontId="8" fillId="0" borderId="63" xfId="0" applyFont="1" applyFill="1" applyBorder="1" applyAlignment="1">
      <alignment horizontal="left"/>
    </xf>
    <xf numFmtId="3" fontId="8" fillId="0" borderId="58" xfId="0" applyNumberFormat="1" applyFont="1" applyBorder="1" applyAlignment="1">
      <alignment horizontal="center"/>
    </xf>
    <xf numFmtId="4" fontId="8" fillId="0" borderId="58" xfId="0" applyNumberFormat="1" applyFont="1" applyBorder="1" applyAlignment="1">
      <alignment horizontal="center"/>
    </xf>
    <xf numFmtId="4" fontId="8" fillId="0" borderId="64" xfId="0" applyNumberFormat="1" applyFont="1" applyBorder="1" applyAlignment="1">
      <alignment horizontal="center"/>
    </xf>
    <xf numFmtId="166" fontId="21" fillId="8" borderId="14" xfId="4" applyNumberFormat="1" applyFont="1" applyFill="1" applyBorder="1" applyAlignment="1">
      <alignment horizontal="right"/>
    </xf>
    <xf numFmtId="169" fontId="21" fillId="8" borderId="15" xfId="7" applyNumberFormat="1" applyFont="1" applyFill="1" applyBorder="1" applyAlignment="1">
      <alignment horizontal="right"/>
    </xf>
    <xf numFmtId="169" fontId="23" fillId="6" borderId="15" xfId="7" applyNumberFormat="1" applyFont="1" applyFill="1" applyBorder="1" applyAlignment="1">
      <alignment horizontal="right"/>
    </xf>
    <xf numFmtId="169" fontId="21" fillId="6" borderId="15" xfId="7" applyNumberFormat="1" applyFont="1" applyFill="1" applyBorder="1" applyAlignment="1">
      <alignment horizontal="right"/>
    </xf>
    <xf numFmtId="169" fontId="23" fillId="6" borderId="18" xfId="7" applyNumberFormat="1" applyFont="1" applyFill="1" applyBorder="1" applyAlignment="1">
      <alignment horizontal="right"/>
    </xf>
    <xf numFmtId="3" fontId="8" fillId="0" borderId="14" xfId="0" applyNumberFormat="1" applyFont="1" applyBorder="1"/>
    <xf numFmtId="169" fontId="4" fillId="2" borderId="59" xfId="7" applyNumberFormat="1" applyFont="1" applyFill="1" applyBorder="1" applyAlignment="1"/>
    <xf numFmtId="169" fontId="8" fillId="0" borderId="18" xfId="7" applyNumberFormat="1" applyFont="1" applyFill="1" applyBorder="1"/>
    <xf numFmtId="166" fontId="6" fillId="2" borderId="14" xfId="2" applyNumberFormat="1" applyFont="1" applyFill="1" applyBorder="1" applyAlignment="1">
      <alignment horizontal="right" vertical="center"/>
    </xf>
    <xf numFmtId="168" fontId="4" fillId="2" borderId="2" xfId="1" applyNumberFormat="1" applyFont="1" applyFill="1" applyBorder="1" applyAlignment="1"/>
    <xf numFmtId="168" fontId="8" fillId="0" borderId="14" xfId="1" applyNumberFormat="1" applyFont="1" applyFill="1" applyBorder="1"/>
    <xf numFmtId="168" fontId="8" fillId="0" borderId="0" xfId="1" applyNumberFormat="1" applyFont="1" applyFill="1" applyBorder="1"/>
    <xf numFmtId="168" fontId="8" fillId="0" borderId="16" xfId="1" applyNumberFormat="1" applyFont="1" applyFill="1" applyBorder="1"/>
    <xf numFmtId="168" fontId="8" fillId="0" borderId="17" xfId="1" applyNumberFormat="1" applyFont="1" applyFill="1" applyBorder="1"/>
    <xf numFmtId="167" fontId="12" fillId="0" borderId="14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51" fillId="2" borderId="0" xfId="0" applyNumberFormat="1" applyFont="1" applyFill="1" applyBorder="1" applyAlignment="1"/>
    <xf numFmtId="166" fontId="51" fillId="2" borderId="14" xfId="0" applyNumberFormat="1" applyFont="1" applyFill="1" applyBorder="1" applyAlignment="1"/>
    <xf numFmtId="166" fontId="49" fillId="6" borderId="0" xfId="0" applyNumberFormat="1" applyFont="1" applyFill="1" applyBorder="1" applyAlignment="1">
      <alignment horizontal="right"/>
    </xf>
    <xf numFmtId="166" fontId="49" fillId="6" borderId="14" xfId="0" applyNumberFormat="1" applyFont="1" applyFill="1" applyBorder="1"/>
    <xf numFmtId="166" fontId="49" fillId="6" borderId="0" xfId="0" applyNumberFormat="1" applyFont="1" applyFill="1" applyBorder="1"/>
    <xf numFmtId="166" fontId="52" fillId="0" borderId="0" xfId="2" applyNumberFormat="1" applyFont="1" applyAlignment="1">
      <alignment horizontal="right" vertical="center"/>
    </xf>
    <xf numFmtId="166" fontId="49" fillId="0" borderId="14" xfId="0" applyNumberFormat="1" applyFont="1" applyBorder="1"/>
    <xf numFmtId="166" fontId="49" fillId="0" borderId="0" xfId="0" applyNumberFormat="1" applyFont="1" applyBorder="1"/>
    <xf numFmtId="166" fontId="49" fillId="6" borderId="17" xfId="0" applyNumberFormat="1" applyFont="1" applyFill="1" applyBorder="1"/>
    <xf numFmtId="166" fontId="49" fillId="6" borderId="16" xfId="0" applyNumberFormat="1" applyFont="1" applyFill="1" applyBorder="1"/>
    <xf numFmtId="166" fontId="49" fillId="6" borderId="1" xfId="0" applyNumberFormat="1" applyFont="1" applyFill="1" applyBorder="1"/>
    <xf numFmtId="166" fontId="51" fillId="2" borderId="0" xfId="0" applyNumberFormat="1" applyFont="1" applyFill="1"/>
    <xf numFmtId="166" fontId="49" fillId="6" borderId="0" xfId="0" applyNumberFormat="1" applyFont="1" applyFill="1"/>
    <xf numFmtId="166" fontId="53" fillId="0" borderId="14" xfId="0" applyNumberFormat="1" applyFont="1" applyFill="1" applyBorder="1"/>
    <xf numFmtId="166" fontId="53" fillId="7" borderId="16" xfId="0" applyNumberFormat="1" applyFont="1" applyFill="1" applyBorder="1"/>
    <xf numFmtId="166" fontId="53" fillId="7" borderId="17" xfId="0" applyNumberFormat="1" applyFont="1" applyFill="1" applyBorder="1"/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B17" sqref="B17"/>
    </sheetView>
  </sheetViews>
  <sheetFormatPr baseColWidth="10" defaultColWidth="9.109375" defaultRowHeight="14.4" x14ac:dyDescent="0.3"/>
  <cols>
    <col min="1" max="1" width="2.5546875" style="224" customWidth="1"/>
    <col min="2" max="2" width="12.5546875" style="224" customWidth="1"/>
    <col min="3" max="3" width="22.109375" style="224" bestFit="1" customWidth="1"/>
    <col min="4" max="4" width="4.109375" style="224" customWidth="1"/>
    <col min="5" max="16384" width="9.109375" style="224"/>
  </cols>
  <sheetData>
    <row r="1" spans="2:25" ht="15.75" customHeight="1" x14ac:dyDescent="0.3"/>
    <row r="2" spans="2:25" ht="21" customHeight="1" x14ac:dyDescent="0.3">
      <c r="B2" s="513" t="s">
        <v>272</v>
      </c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</row>
    <row r="3" spans="2:25" ht="21" customHeight="1" x14ac:dyDescent="0.3"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</row>
    <row r="4" spans="2:25" x14ac:dyDescent="0.3">
      <c r="B4" s="225"/>
      <c r="C4" s="225"/>
      <c r="D4" s="225"/>
      <c r="E4" s="225"/>
      <c r="F4" s="225"/>
      <c r="G4" s="225"/>
      <c r="H4" s="225"/>
      <c r="I4" s="225"/>
    </row>
    <row r="5" spans="2:25" ht="31.5" customHeight="1" x14ac:dyDescent="0.3">
      <c r="B5" s="237" t="s">
        <v>259</v>
      </c>
      <c r="C5" s="238" t="s">
        <v>197</v>
      </c>
      <c r="D5" s="238"/>
      <c r="E5" s="238" t="s">
        <v>192</v>
      </c>
      <c r="F5" s="241"/>
      <c r="G5" s="241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3"/>
    </row>
    <row r="6" spans="2:25" x14ac:dyDescent="0.3">
      <c r="B6" s="227" t="s">
        <v>170</v>
      </c>
      <c r="C6" s="228" t="str">
        <f>'Cdr 1 '!A5</f>
        <v>(En Miles TM)</v>
      </c>
      <c r="D6" s="229"/>
      <c r="E6" s="228" t="str">
        <f>'Cdr 1 '!A4</f>
        <v>DESEMBARQUE DE RECURSOS HIDROBIOLÓGICOS MARÍTIMOS Y CONTINENTALES SEGÚN UTILIZACIÓN</v>
      </c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</row>
    <row r="7" spans="2:25" x14ac:dyDescent="0.3">
      <c r="B7" s="227" t="s">
        <v>171</v>
      </c>
      <c r="C7" s="228" t="str">
        <f>'Cdr 2'!A5</f>
        <v>(En TM)</v>
      </c>
      <c r="D7" s="229"/>
      <c r="E7" s="228" t="str">
        <f>'Cdr 2'!A4</f>
        <v>DESEMBARQUE DE RECURSOS HIDROBIOLÓGICOS PARA ENLATADO SEGÚN ESPECIE</v>
      </c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1"/>
    </row>
    <row r="8" spans="2:25" x14ac:dyDescent="0.3">
      <c r="B8" s="227" t="s">
        <v>172</v>
      </c>
      <c r="C8" s="228" t="str">
        <f>'Cdr3'!A5</f>
        <v>(En TM)</v>
      </c>
      <c r="D8" s="229"/>
      <c r="E8" s="228" t="str">
        <f>'Cdr3'!A4</f>
        <v>DESEMBARQUE DE RECURSOS HIDROBIOLÓGICOS PARA CONGELADO SEGÚN ESPECIE</v>
      </c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1"/>
    </row>
    <row r="9" spans="2:25" x14ac:dyDescent="0.3">
      <c r="B9" s="227" t="s">
        <v>173</v>
      </c>
      <c r="C9" s="228" t="str">
        <f>'Cdr4'!A5</f>
        <v>(En TM)</v>
      </c>
      <c r="D9" s="229"/>
      <c r="E9" s="228" t="str">
        <f>'Cdr4'!A4</f>
        <v>DESEMBARQUE DE RECURSOS HIDROBIOLÓGICOS PARA CURADO SEGÚN ESPECIE</v>
      </c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1"/>
    </row>
    <row r="10" spans="2:25" x14ac:dyDescent="0.3">
      <c r="B10" s="227" t="s">
        <v>174</v>
      </c>
      <c r="C10" s="228" t="str">
        <f>'Cdr5'!A5</f>
        <v>(En TM)</v>
      </c>
      <c r="D10" s="229"/>
      <c r="E10" s="228" t="str">
        <f>'Cdr5'!A4</f>
        <v>DESEMBARQUE DE RECURSOS HIDROBIOLÓGICOS PARA FRESCO SEGÚN ESPECIE</v>
      </c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1"/>
    </row>
    <row r="11" spans="2:25" x14ac:dyDescent="0.3">
      <c r="B11" s="227" t="s">
        <v>175</v>
      </c>
      <c r="C11" s="228" t="str">
        <f>'Cdr6'!A5</f>
        <v>(En TM)</v>
      </c>
      <c r="D11" s="229"/>
      <c r="E11" s="228" t="str">
        <f>'Cdr6'!A4</f>
        <v>DESEMBARQUE DE RECURSOS HIDROBIOLÓGICOS PARA ENLATADO SEGÚN LUGAR DE PROCESAMIENTO</v>
      </c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1"/>
    </row>
    <row r="12" spans="2:25" x14ac:dyDescent="0.3">
      <c r="B12" s="227" t="s">
        <v>176</v>
      </c>
      <c r="C12" s="228" t="str">
        <f>'Cdr7'!A5</f>
        <v>(En TM)</v>
      </c>
      <c r="D12" s="229"/>
      <c r="E12" s="228" t="str">
        <f>'Cdr7'!A4</f>
        <v>DESEMBARQUE DE RECURSOS HIDROBIOLÓGICOS PARA CONGELADO SEGÚN LUGAR DE PROCEDENCIA</v>
      </c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1"/>
    </row>
    <row r="13" spans="2:25" x14ac:dyDescent="0.3">
      <c r="B13" s="227" t="s">
        <v>177</v>
      </c>
      <c r="C13" s="228" t="str">
        <f>'Cdr8'!A5</f>
        <v>(En TM)</v>
      </c>
      <c r="D13" s="229"/>
      <c r="E13" s="228" t="str">
        <f>'Cdr8'!A4</f>
        <v>DESEMBARQUE DE ANCHOVETA PARA HARINA SEGÚN LUGAR DE PROCEDENCIA</v>
      </c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1"/>
    </row>
    <row r="14" spans="2:25" x14ac:dyDescent="0.3">
      <c r="B14" s="227" t="s">
        <v>178</v>
      </c>
      <c r="C14" s="228" t="str">
        <f>'Cdr9'!A5</f>
        <v>(Soles constantes 2007)</v>
      </c>
      <c r="D14" s="229"/>
      <c r="E14" s="228" t="str">
        <f>'Cdr9'!A4</f>
        <v>VALOR BRUTO DEL DESEMBARQUE DE RECURSOS HIDROBIOLOGICOS SEGÚN UTILIZACION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1"/>
    </row>
    <row r="15" spans="2:25" x14ac:dyDescent="0.3">
      <c r="B15" s="227"/>
      <c r="C15" s="228"/>
      <c r="D15" s="229"/>
      <c r="E15" s="228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1"/>
    </row>
    <row r="16" spans="2:25" ht="30.75" customHeight="1" x14ac:dyDescent="0.3">
      <c r="B16" s="244"/>
      <c r="C16" s="245"/>
      <c r="D16" s="246"/>
      <c r="E16" s="238" t="s">
        <v>193</v>
      </c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40"/>
    </row>
    <row r="17" spans="2:25" x14ac:dyDescent="0.3">
      <c r="B17" s="227" t="s">
        <v>179</v>
      </c>
      <c r="C17" s="228" t="str">
        <f>'Cdr10'!A6</f>
        <v>(En Miles TMB)</v>
      </c>
      <c r="D17" s="229"/>
      <c r="E17" s="228" t="str">
        <f>'Cdr10'!A5</f>
        <v>PROCESAMIENTO DE RECURSOS HIDROBIOLÓGICOS MARÍTIMOS Y CONTINENTALES SEGÚN UTILIZACIÓN</v>
      </c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1"/>
    </row>
    <row r="18" spans="2:25" x14ac:dyDescent="0.3">
      <c r="B18" s="227" t="s">
        <v>180</v>
      </c>
      <c r="C18" s="228" t="str">
        <f>'Crd11'!A5</f>
        <v>(En TMB)</v>
      </c>
      <c r="D18" s="229"/>
      <c r="E18" s="228" t="str">
        <f>'Crd11'!A4</f>
        <v>PRODUCCIÓN DE HARINA DE PESCADO SEGÚN LUGAR DE PROCESAMIENTO</v>
      </c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1"/>
    </row>
    <row r="19" spans="2:25" x14ac:dyDescent="0.3">
      <c r="B19" s="227" t="s">
        <v>181</v>
      </c>
      <c r="C19" s="228" t="str">
        <f>'Cdr12'!A5</f>
        <v>(En TMB)</v>
      </c>
      <c r="D19" s="229"/>
      <c r="E19" s="228" t="str">
        <f>'Cdr12'!A4</f>
        <v>PRODUCCIÓN DE ACEITE CRUDO DE PESCADO SEGÚN LUGAR DE PROCESAMIENTO</v>
      </c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1"/>
    </row>
    <row r="20" spans="2:25" x14ac:dyDescent="0.3">
      <c r="B20" s="227" t="s">
        <v>182</v>
      </c>
      <c r="C20" s="228" t="str">
        <f>'Cdr13'!A5</f>
        <v>(En TMB)</v>
      </c>
      <c r="D20" s="229"/>
      <c r="E20" s="228" t="str">
        <f>'Cdr13'!A4</f>
        <v>PRODUCCIÓN DE RECURSOS HIDROBIOLÓGICOS ENLATADOS SEGÚN LUGAR DE PROCESAMIENTO</v>
      </c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1"/>
    </row>
    <row r="21" spans="2:25" x14ac:dyDescent="0.3">
      <c r="B21" s="227" t="s">
        <v>183</v>
      </c>
      <c r="C21" s="228" t="str">
        <f>'Cdr14'!A5</f>
        <v>(En TMB)</v>
      </c>
      <c r="D21" s="229"/>
      <c r="E21" s="228" t="str">
        <f>'Cdr14'!A4</f>
        <v>PRODUCCIÓN DE CONGELADO DE RECURSOS HIDROBIOLÓGICOS SEGÚN LUGAR DE PROCESAMIENTO</v>
      </c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1"/>
    </row>
    <row r="22" spans="2:25" x14ac:dyDescent="0.3">
      <c r="B22" s="227"/>
      <c r="C22" s="228"/>
      <c r="D22" s="229"/>
      <c r="E22" s="228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1"/>
    </row>
    <row r="23" spans="2:25" ht="30.75" customHeight="1" x14ac:dyDescent="0.3">
      <c r="B23" s="244"/>
      <c r="C23" s="245"/>
      <c r="D23" s="246"/>
      <c r="E23" s="238" t="s">
        <v>194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40"/>
    </row>
    <row r="24" spans="2:25" x14ac:dyDescent="0.3">
      <c r="B24" s="227" t="s">
        <v>184</v>
      </c>
      <c r="C24" s="228" t="str">
        <f>'Cdr15'!A5</f>
        <v>(En Miles TMB)</v>
      </c>
      <c r="D24" s="229"/>
      <c r="E24" s="228" t="str">
        <f>'Cdr15'!A4</f>
        <v>VENTA INTERNA DE PRODUCTOS HIDROBIOLÓGICOS MARÍTIMOS Y CONTINENTALES SEGÚN UTILIZACIÓN</v>
      </c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1"/>
    </row>
    <row r="25" spans="2:25" x14ac:dyDescent="0.3">
      <c r="B25" s="227" t="s">
        <v>185</v>
      </c>
      <c r="C25" s="228" t="str">
        <f>'Cdr16'!A5</f>
        <v>(En TMB)</v>
      </c>
      <c r="D25" s="229"/>
      <c r="E25" s="228" t="str">
        <f>'Cdr16'!A4</f>
        <v>INGRESO DE RECURSOS HIDROBIOLÓGICOS A LOS MERCADOS MAYORISTAS PESQUEROS DE LIMA Y CALLAO</v>
      </c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1"/>
    </row>
    <row r="26" spans="2:25" x14ac:dyDescent="0.3">
      <c r="B26" s="227" t="s">
        <v>186</v>
      </c>
      <c r="C26" s="228" t="str">
        <f>'Cdr17'!A5</f>
        <v>(En TMB)</v>
      </c>
      <c r="D26" s="229"/>
      <c r="E26" s="228" t="str">
        <f>'Cdr17'!A4</f>
        <v>INGRESO DE LOS PRINCIPALES RECURSOS HIDROBIOLÓGICOS AL MERCADO MAYORISTA PESQUERO DE VENTANILLA</v>
      </c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1"/>
    </row>
    <row r="27" spans="2:25" x14ac:dyDescent="0.3">
      <c r="B27" s="227" t="s">
        <v>187</v>
      </c>
      <c r="C27" s="228" t="str">
        <f>'Cdr18'!A5</f>
        <v>(En TMB)</v>
      </c>
      <c r="D27" s="229"/>
      <c r="E27" s="228" t="str">
        <f>'Cdr18'!A4</f>
        <v>INGRESO DE LOS PRINCIPALES RECURSOS HIDROBIOLÓGICOS AL MERCADO MAYORISTA PESQUERO DE VILLA MARIA DEL TRIUNFO</v>
      </c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1"/>
    </row>
    <row r="28" spans="2:25" x14ac:dyDescent="0.3">
      <c r="B28" s="227" t="s">
        <v>188</v>
      </c>
      <c r="C28" s="228" t="str">
        <f>'Cdr19'!A5</f>
        <v>(En Soles x Kilo)</v>
      </c>
      <c r="D28" s="229"/>
      <c r="E28" s="228" t="str">
        <f>'Cdr19'!A4</f>
        <v>PRECIO PROMEDIO DE LOS PESCADOS DE MAYOR CONSUMO POPULAR COMERCIALIZADOS EN LOS MERCADOS MAYORISTAS PESQUEROS DE VENTANILLA Y VILLA MARIA DEL TRIUNFO</v>
      </c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1"/>
    </row>
    <row r="29" spans="2:25" x14ac:dyDescent="0.3">
      <c r="B29" s="227"/>
      <c r="C29" s="228"/>
      <c r="D29" s="229"/>
      <c r="E29" s="228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1"/>
    </row>
    <row r="30" spans="2:25" ht="30.75" customHeight="1" x14ac:dyDescent="0.3">
      <c r="B30" s="244"/>
      <c r="C30" s="245"/>
      <c r="D30" s="246"/>
      <c r="E30" s="238" t="s">
        <v>195</v>
      </c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40"/>
    </row>
    <row r="31" spans="2:25" x14ac:dyDescent="0.3">
      <c r="B31" s="227" t="s">
        <v>189</v>
      </c>
      <c r="C31" s="228" t="str">
        <f>'Cdr20 '!A5</f>
        <v>(En Miles TMB)</v>
      </c>
      <c r="D31" s="229"/>
      <c r="E31" s="228" t="str">
        <f>'Cdr20 '!A4</f>
        <v>EXPORTACIÓN DE PRODUCTOS HIDROBIOLÓGICOS MARÍTIMOS Y CONTINENTALES SEGÚN UTILIZACIÓN</v>
      </c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1"/>
    </row>
    <row r="32" spans="2:25" x14ac:dyDescent="0.3">
      <c r="B32" s="227" t="s">
        <v>205</v>
      </c>
      <c r="C32" s="228" t="str">
        <f>'Cdr21'!A5</f>
        <v>(En Millones US$ FOB)</v>
      </c>
      <c r="D32" s="229"/>
      <c r="E32" s="228" t="str">
        <f>'Cdr21'!A4</f>
        <v>EXPORTACIÓN DE PRODUCTOS HIDROBIOLÓGICOS MARÍTIMOS Y CONTINENTALES SEGÚN UTILIZACIÓN</v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1"/>
    </row>
    <row r="33" spans="2:25" x14ac:dyDescent="0.3">
      <c r="B33" s="227" t="s">
        <v>190</v>
      </c>
      <c r="C33" s="228"/>
      <c r="D33" s="229"/>
      <c r="E33" s="228" t="str">
        <f>'Cdr22'!A4</f>
        <v>COTIZACIÓN INTERNACIONAL DE HARINA DE PESCADO Y SOYA</v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1"/>
    </row>
    <row r="34" spans="2:25" x14ac:dyDescent="0.3">
      <c r="B34" s="232" t="s">
        <v>191</v>
      </c>
      <c r="C34" s="233" t="str">
        <f>'Cdr23'!A5</f>
        <v>(En Millones US$ FOB)</v>
      </c>
      <c r="D34" s="234"/>
      <c r="E34" s="233" t="str">
        <f>'Cdr23'!A4</f>
        <v>INGRESO DE DIVISAS POR EXPORTACIONES SEGÚN SECTORES ECONÓMICOS</v>
      </c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6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G54"/>
  <sheetViews>
    <sheetView showGridLines="0" zoomScale="70" zoomScaleNormal="7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AB11" sqref="AB11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92" bestFit="1" customWidth="1"/>
    <col min="3" max="3" width="17.6640625" style="192" bestFit="1" customWidth="1"/>
    <col min="4" max="4" width="17.5546875" style="192" bestFit="1" customWidth="1"/>
    <col min="5" max="5" width="17.6640625" style="192" bestFit="1" customWidth="1"/>
    <col min="6" max="6" width="18" style="192" bestFit="1" customWidth="1"/>
    <col min="7" max="7" width="18.33203125" style="192" bestFit="1" customWidth="1"/>
    <col min="8" max="8" width="18" style="192" bestFit="1" customWidth="1"/>
    <col min="9" max="9" width="17" style="192" bestFit="1" customWidth="1"/>
    <col min="10" max="10" width="16.88671875" style="192" bestFit="1" customWidth="1"/>
    <col min="11" max="11" width="17.6640625" style="192" bestFit="1" customWidth="1"/>
    <col min="12" max="12" width="18" style="192" bestFit="1" customWidth="1"/>
    <col min="13" max="13" width="17.5546875" style="192" bestFit="1" customWidth="1"/>
    <col min="14" max="14" width="19.5546875" style="192" customWidth="1"/>
    <col min="15" max="15" width="17" style="192" customWidth="1"/>
    <col min="16" max="16" width="16.88671875" style="192" bestFit="1" customWidth="1"/>
    <col min="17" max="26" width="16.88671875" style="192" customWidth="1"/>
    <col min="27" max="27" width="13" style="13" customWidth="1"/>
    <col min="28" max="28" width="18.88671875" style="13" customWidth="1"/>
    <col min="29" max="29" width="19.44140625" style="13" customWidth="1"/>
    <col min="30" max="16384" width="11.44140625" style="13"/>
  </cols>
  <sheetData>
    <row r="1" spans="1:33" ht="14.4" x14ac:dyDescent="0.25">
      <c r="A1" s="55" t="s">
        <v>196</v>
      </c>
    </row>
    <row r="2" spans="1:33" ht="14.4" x14ac:dyDescent="0.3">
      <c r="A2" s="56"/>
    </row>
    <row r="3" spans="1:33" x14ac:dyDescent="0.25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33" ht="17.25" customHeight="1" x14ac:dyDescent="0.25">
      <c r="A4" s="11" t="s">
        <v>243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33" s="60" customFormat="1" x14ac:dyDescent="0.25">
      <c r="A5" s="59" t="s">
        <v>200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33" s="60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33" ht="33" customHeight="1" x14ac:dyDescent="0.25">
      <c r="A7" s="543" t="s">
        <v>94</v>
      </c>
      <c r="B7" s="540">
        <v>2019</v>
      </c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2"/>
      <c r="N7" s="540">
        <v>2020</v>
      </c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1"/>
      <c r="Z7" s="540">
        <v>2021</v>
      </c>
      <c r="AA7" s="541"/>
      <c r="AB7" s="486" t="s">
        <v>201</v>
      </c>
    </row>
    <row r="8" spans="1:33" ht="25.2" x14ac:dyDescent="0.25">
      <c r="A8" s="544"/>
      <c r="B8" s="370" t="s">
        <v>1</v>
      </c>
      <c r="C8" s="370" t="s">
        <v>2</v>
      </c>
      <c r="D8" s="370" t="s">
        <v>3</v>
      </c>
      <c r="E8" s="370" t="s">
        <v>4</v>
      </c>
      <c r="F8" s="370" t="s">
        <v>5</v>
      </c>
      <c r="G8" s="370" t="s">
        <v>6</v>
      </c>
      <c r="H8" s="370" t="s">
        <v>7</v>
      </c>
      <c r="I8" s="370" t="s">
        <v>8</v>
      </c>
      <c r="J8" s="370" t="s">
        <v>9</v>
      </c>
      <c r="K8" s="370" t="s">
        <v>10</v>
      </c>
      <c r="L8" s="370" t="s">
        <v>11</v>
      </c>
      <c r="M8" s="370" t="s">
        <v>12</v>
      </c>
      <c r="N8" s="370" t="s">
        <v>1</v>
      </c>
      <c r="O8" s="370" t="s">
        <v>2</v>
      </c>
      <c r="P8" s="370" t="s">
        <v>3</v>
      </c>
      <c r="Q8" s="370" t="s">
        <v>4</v>
      </c>
      <c r="R8" s="370" t="s">
        <v>5</v>
      </c>
      <c r="S8" s="370" t="s">
        <v>6</v>
      </c>
      <c r="T8" s="370" t="s">
        <v>7</v>
      </c>
      <c r="U8" s="370" t="s">
        <v>8</v>
      </c>
      <c r="V8" s="370" t="s">
        <v>9</v>
      </c>
      <c r="W8" s="370" t="s">
        <v>10</v>
      </c>
      <c r="X8" s="370" t="s">
        <v>11</v>
      </c>
      <c r="Y8" s="256" t="s">
        <v>12</v>
      </c>
      <c r="Z8" s="370" t="s">
        <v>1</v>
      </c>
      <c r="AA8" s="368" t="s">
        <v>270</v>
      </c>
      <c r="AB8" s="487" t="s">
        <v>271</v>
      </c>
    </row>
    <row r="9" spans="1:33" x14ac:dyDescent="0.25">
      <c r="A9" s="64"/>
      <c r="B9" s="206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330"/>
      <c r="N9" s="206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206"/>
      <c r="AA9" s="329"/>
      <c r="AB9" s="488"/>
      <c r="AC9" s="60"/>
    </row>
    <row r="10" spans="1:33" x14ac:dyDescent="0.25">
      <c r="A10" s="257" t="s">
        <v>96</v>
      </c>
      <c r="B10" s="258">
        <f>B12+B29</f>
        <v>404244204.23765171</v>
      </c>
      <c r="C10" s="259">
        <f t="shared" ref="C10:Y10" si="0">C12+C29</f>
        <v>265130190.83259684</v>
      </c>
      <c r="D10" s="259">
        <f t="shared" si="0"/>
        <v>239489673.29827735</v>
      </c>
      <c r="E10" s="259">
        <f t="shared" si="0"/>
        <v>271675419.12207013</v>
      </c>
      <c r="F10" s="259">
        <f t="shared" si="0"/>
        <v>679012279.64773774</v>
      </c>
      <c r="G10" s="259">
        <f t="shared" si="0"/>
        <v>500250118.5194149</v>
      </c>
      <c r="H10" s="259">
        <f t="shared" si="0"/>
        <v>309432518.99445599</v>
      </c>
      <c r="I10" s="259">
        <f t="shared" si="0"/>
        <v>207002549.8335453</v>
      </c>
      <c r="J10" s="259">
        <f t="shared" si="0"/>
        <v>196119330.94896767</v>
      </c>
      <c r="K10" s="259">
        <f t="shared" si="0"/>
        <v>235096282.6517573</v>
      </c>
      <c r="L10" s="259">
        <f t="shared" si="0"/>
        <v>520062152.31606424</v>
      </c>
      <c r="M10" s="378">
        <f t="shared" si="0"/>
        <v>362057186.15148318</v>
      </c>
      <c r="N10" s="258">
        <f t="shared" si="0"/>
        <v>265570804.31453127</v>
      </c>
      <c r="O10" s="259">
        <f t="shared" si="0"/>
        <v>283838694.76582283</v>
      </c>
      <c r="P10" s="259">
        <f t="shared" si="0"/>
        <v>195145773.07077608</v>
      </c>
      <c r="Q10" s="259">
        <f t="shared" si="0"/>
        <v>131177148.65266646</v>
      </c>
      <c r="R10" s="259">
        <f t="shared" si="0"/>
        <v>364489681.88838971</v>
      </c>
      <c r="S10" s="259">
        <f t="shared" si="0"/>
        <v>731451116.38403547</v>
      </c>
      <c r="T10" s="259">
        <f t="shared" si="0"/>
        <v>380516580.74229181</v>
      </c>
      <c r="U10" s="259">
        <f t="shared" si="0"/>
        <v>198925760.8381705</v>
      </c>
      <c r="V10" s="259">
        <f t="shared" si="0"/>
        <v>217377359.52074665</v>
      </c>
      <c r="W10" s="259">
        <f t="shared" si="0"/>
        <v>244413740.81002563</v>
      </c>
      <c r="X10" s="259">
        <f t="shared" si="0"/>
        <v>508684202.99961752</v>
      </c>
      <c r="Y10" s="259">
        <f t="shared" si="0"/>
        <v>755039726.74174798</v>
      </c>
      <c r="Z10" s="258">
        <f>+Z12+Z29</f>
        <v>464452942.18946016</v>
      </c>
      <c r="AA10" s="327">
        <f>+IFERROR(Z10/N10-1,"-")</f>
        <v>0.74888555008245916</v>
      </c>
      <c r="AB10" s="489">
        <f>+IFERROR(SUM(Z10)/SUM(N10)-1,"-")</f>
        <v>0.74888555008245916</v>
      </c>
      <c r="AC10" s="367"/>
      <c r="AD10" s="183"/>
      <c r="AE10" s="183"/>
      <c r="AF10" s="183"/>
      <c r="AG10" s="183"/>
    </row>
    <row r="11" spans="1:33" x14ac:dyDescent="0.25">
      <c r="A11" s="64"/>
      <c r="B11" s="101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379"/>
      <c r="N11" s="101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1"/>
      <c r="AA11" s="328"/>
      <c r="AB11" s="490"/>
      <c r="AC11" s="192"/>
    </row>
    <row r="12" spans="1:33" x14ac:dyDescent="0.25">
      <c r="A12" s="257" t="s">
        <v>97</v>
      </c>
      <c r="B12" s="258">
        <f>B14+B17+B21+B25</f>
        <v>275244901.72592974</v>
      </c>
      <c r="C12" s="259">
        <f t="shared" ref="C12:Y12" si="1">C14+C17+C21+C25</f>
        <v>250934041.07284319</v>
      </c>
      <c r="D12" s="259">
        <f t="shared" si="1"/>
        <v>239305279.76053688</v>
      </c>
      <c r="E12" s="259">
        <f t="shared" si="1"/>
        <v>224119734.53947878</v>
      </c>
      <c r="F12" s="259">
        <f t="shared" si="1"/>
        <v>231478342.14297202</v>
      </c>
      <c r="G12" s="259">
        <f t="shared" si="1"/>
        <v>210577698.17564237</v>
      </c>
      <c r="H12" s="259">
        <f t="shared" si="1"/>
        <v>224106073.57932499</v>
      </c>
      <c r="I12" s="259">
        <f t="shared" si="1"/>
        <v>205506522.09978032</v>
      </c>
      <c r="J12" s="259">
        <f t="shared" si="1"/>
        <v>196089484.78790465</v>
      </c>
      <c r="K12" s="259">
        <f t="shared" si="1"/>
        <v>234196985.77874863</v>
      </c>
      <c r="L12" s="259">
        <f t="shared" si="1"/>
        <v>220392328.39443445</v>
      </c>
      <c r="M12" s="378">
        <f t="shared" si="1"/>
        <v>235099485.63818601</v>
      </c>
      <c r="N12" s="258">
        <f t="shared" si="1"/>
        <v>263344156.83783191</v>
      </c>
      <c r="O12" s="259">
        <f t="shared" si="1"/>
        <v>283838694.76582283</v>
      </c>
      <c r="P12" s="259">
        <f t="shared" si="1"/>
        <v>195145773.07077608</v>
      </c>
      <c r="Q12" s="259">
        <f t="shared" si="1"/>
        <v>131177148.65266646</v>
      </c>
      <c r="R12" s="259">
        <f t="shared" si="1"/>
        <v>128617901.31807545</v>
      </c>
      <c r="S12" s="259">
        <f t="shared" si="1"/>
        <v>163882508.98785508</v>
      </c>
      <c r="T12" s="259">
        <f t="shared" si="1"/>
        <v>171600320.27256244</v>
      </c>
      <c r="U12" s="259">
        <f t="shared" si="1"/>
        <v>198813773.75618944</v>
      </c>
      <c r="V12" s="259">
        <f t="shared" si="1"/>
        <v>217377359.52074665</v>
      </c>
      <c r="W12" s="259">
        <f t="shared" si="1"/>
        <v>244413740.81002563</v>
      </c>
      <c r="X12" s="259">
        <f t="shared" si="1"/>
        <v>205821503.45968682</v>
      </c>
      <c r="Y12" s="259">
        <f t="shared" si="1"/>
        <v>232352488.77367213</v>
      </c>
      <c r="Z12" s="258">
        <f>+Z14+Z17+Z21+Z25</f>
        <v>243958626.66485208</v>
      </c>
      <c r="AA12" s="327">
        <f>+IFERROR(Z12/N12-1,"-")</f>
        <v>-7.361291173404505E-2</v>
      </c>
      <c r="AB12" s="489">
        <f>+IFERROR(SUM(Z12)/SUM(N12)-1,"-")</f>
        <v>-7.361291173404505E-2</v>
      </c>
      <c r="AC12" s="367"/>
      <c r="AD12" s="499"/>
    </row>
    <row r="13" spans="1:33" x14ac:dyDescent="0.25">
      <c r="A13" s="64"/>
      <c r="B13" s="101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79"/>
      <c r="N13" s="101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1"/>
      <c r="AA13" s="328"/>
      <c r="AB13" s="490"/>
      <c r="AC13" s="192"/>
      <c r="AD13" s="500"/>
    </row>
    <row r="14" spans="1:33" x14ac:dyDescent="0.25">
      <c r="A14" s="64" t="s">
        <v>98</v>
      </c>
      <c r="B14" s="101">
        <f t="shared" ref="B14:X14" si="2">+B15</f>
        <v>7004879.6846101144</v>
      </c>
      <c r="C14" s="100">
        <f t="shared" si="2"/>
        <v>10359088.546611063</v>
      </c>
      <c r="D14" s="100">
        <f t="shared" si="2"/>
        <v>8914998.2053846866</v>
      </c>
      <c r="E14" s="100">
        <f t="shared" si="2"/>
        <v>5524219.7077316958</v>
      </c>
      <c r="F14" s="100">
        <f t="shared" si="2"/>
        <v>4625193.820860846</v>
      </c>
      <c r="G14" s="100">
        <f t="shared" si="2"/>
        <v>5506237.7309148954</v>
      </c>
      <c r="H14" s="100">
        <f t="shared" si="2"/>
        <v>4921850.9247844424</v>
      </c>
      <c r="I14" s="100">
        <f t="shared" si="2"/>
        <v>5050754.4981988436</v>
      </c>
      <c r="J14" s="100">
        <f t="shared" si="2"/>
        <v>2239452.5248923013</v>
      </c>
      <c r="K14" s="100">
        <f t="shared" si="2"/>
        <v>4921602.6553167235</v>
      </c>
      <c r="L14" s="100">
        <f t="shared" si="2"/>
        <v>5713440.2337632207</v>
      </c>
      <c r="M14" s="379">
        <f t="shared" si="2"/>
        <v>7007459.7580083935</v>
      </c>
      <c r="N14" s="101">
        <f t="shared" si="2"/>
        <v>7477017.0019700835</v>
      </c>
      <c r="O14" s="100">
        <f t="shared" si="2"/>
        <v>11371152.359173845</v>
      </c>
      <c r="P14" s="100">
        <f t="shared" si="2"/>
        <v>6010215.8044683076</v>
      </c>
      <c r="Q14" s="100">
        <f t="shared" si="2"/>
        <v>2661691.2115922673</v>
      </c>
      <c r="R14" s="100">
        <f t="shared" si="2"/>
        <v>2376688.4527525017</v>
      </c>
      <c r="S14" s="100">
        <f t="shared" si="2"/>
        <v>4217010.9139518719</v>
      </c>
      <c r="T14" s="100">
        <f t="shared" si="2"/>
        <v>4307488.4620662108</v>
      </c>
      <c r="U14" s="100">
        <f t="shared" si="2"/>
        <v>4269823.8266594792</v>
      </c>
      <c r="V14" s="100">
        <f t="shared" si="2"/>
        <v>6704000.0444540139</v>
      </c>
      <c r="W14" s="100">
        <f t="shared" si="2"/>
        <v>10580714.734038375</v>
      </c>
      <c r="X14" s="100">
        <f t="shared" si="2"/>
        <v>6671366.2163298391</v>
      </c>
      <c r="Y14" s="100">
        <f t="shared" ref="Y14" si="3">+Y15</f>
        <v>10183265.485973611</v>
      </c>
      <c r="Z14" s="101">
        <f>+Z15</f>
        <v>8444412.5870616734</v>
      </c>
      <c r="AA14" s="328">
        <f>+IFERROR(Z14/N14-1,"-")</f>
        <v>0.12938255788861985</v>
      </c>
      <c r="AB14" s="490">
        <f t="shared" ref="AB13:AB33" si="4">+IFERROR(SUM(Z14)/SUM(N14)-1,"-")</f>
        <v>0.12938255788861985</v>
      </c>
      <c r="AC14" s="192"/>
      <c r="AD14" s="499"/>
    </row>
    <row r="15" spans="1:33" x14ac:dyDescent="0.25">
      <c r="A15" s="64" t="s">
        <v>99</v>
      </c>
      <c r="B15" s="101">
        <v>7004879.6846101144</v>
      </c>
      <c r="C15" s="100">
        <v>10359088.546611063</v>
      </c>
      <c r="D15" s="100">
        <v>8914998.2053846866</v>
      </c>
      <c r="E15" s="100">
        <v>5524219.7077316958</v>
      </c>
      <c r="F15" s="100">
        <v>4625193.820860846</v>
      </c>
      <c r="G15" s="100">
        <v>5506237.7309148954</v>
      </c>
      <c r="H15" s="100">
        <v>4921850.9247844424</v>
      </c>
      <c r="I15" s="100">
        <v>5050754.4981988436</v>
      </c>
      <c r="J15" s="100">
        <v>2239452.5248923013</v>
      </c>
      <c r="K15" s="100">
        <v>4921602.6553167235</v>
      </c>
      <c r="L15" s="100">
        <v>5713440.2337632207</v>
      </c>
      <c r="M15" s="379">
        <v>7007459.7580083935</v>
      </c>
      <c r="N15" s="101">
        <v>7477017.0019700835</v>
      </c>
      <c r="O15" s="100">
        <v>11371152.359173845</v>
      </c>
      <c r="P15" s="100">
        <v>6010215.8044683076</v>
      </c>
      <c r="Q15" s="100">
        <v>2661691.2115922673</v>
      </c>
      <c r="R15" s="100">
        <v>2376688.4527525017</v>
      </c>
      <c r="S15" s="100">
        <v>4217010.9139518719</v>
      </c>
      <c r="T15" s="100">
        <v>4307488.4620662108</v>
      </c>
      <c r="U15" s="100">
        <v>4269823.8266594792</v>
      </c>
      <c r="V15" s="100">
        <v>6704000.0444540139</v>
      </c>
      <c r="W15" s="100">
        <v>10580714.734038375</v>
      </c>
      <c r="X15" s="100">
        <v>6671366.2163298391</v>
      </c>
      <c r="Y15" s="100">
        <v>10183265.485973611</v>
      </c>
      <c r="Z15" s="101">
        <v>8444412.5870616734</v>
      </c>
      <c r="AA15" s="328">
        <f t="shared" ref="AA15:AA27" si="5">+IFERROR(Z15/N15-1,"-")</f>
        <v>0.12938255788861985</v>
      </c>
      <c r="AB15" s="490">
        <f t="shared" si="4"/>
        <v>0.12938255788861985</v>
      </c>
      <c r="AC15" s="192"/>
      <c r="AD15" s="499"/>
    </row>
    <row r="16" spans="1:33" x14ac:dyDescent="0.25">
      <c r="A16" s="377"/>
      <c r="B16" s="101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79"/>
      <c r="N16" s="101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  <c r="AA16" s="328"/>
      <c r="AB16" s="490"/>
      <c r="AC16" s="192"/>
      <c r="AD16" s="499"/>
    </row>
    <row r="17" spans="1:30" x14ac:dyDescent="0.25">
      <c r="A17" s="377" t="s">
        <v>100</v>
      </c>
      <c r="B17" s="101">
        <f>+B18+B19</f>
        <v>147823177.9754307</v>
      </c>
      <c r="C17" s="100">
        <f t="shared" ref="C17:Y17" si="6">+C18+C19</f>
        <v>133671840.98415977</v>
      </c>
      <c r="D17" s="100">
        <f t="shared" si="6"/>
        <v>108465828.61569531</v>
      </c>
      <c r="E17" s="100">
        <f t="shared" si="6"/>
        <v>87115250.134372637</v>
      </c>
      <c r="F17" s="100">
        <f t="shared" si="6"/>
        <v>99697531.370773554</v>
      </c>
      <c r="G17" s="100">
        <f t="shared" si="6"/>
        <v>83666289.988190159</v>
      </c>
      <c r="H17" s="100">
        <f t="shared" si="6"/>
        <v>120081498.93537891</v>
      </c>
      <c r="I17" s="100">
        <f t="shared" si="6"/>
        <v>95031395.686061502</v>
      </c>
      <c r="J17" s="100">
        <f t="shared" si="6"/>
        <v>100462688.79139823</v>
      </c>
      <c r="K17" s="100">
        <f t="shared" si="6"/>
        <v>108662271.83181038</v>
      </c>
      <c r="L17" s="100">
        <f t="shared" si="6"/>
        <v>92137859.643796533</v>
      </c>
      <c r="M17" s="379">
        <f t="shared" si="6"/>
        <v>101642389.99264394</v>
      </c>
      <c r="N17" s="101">
        <f t="shared" si="6"/>
        <v>137656660.71908084</v>
      </c>
      <c r="O17" s="100">
        <f t="shared" si="6"/>
        <v>144401527.09482324</v>
      </c>
      <c r="P17" s="100">
        <f t="shared" si="6"/>
        <v>67996529.087129116</v>
      </c>
      <c r="Q17" s="100">
        <f t="shared" si="6"/>
        <v>61633496.312246293</v>
      </c>
      <c r="R17" s="100">
        <f t="shared" si="6"/>
        <v>50018031.220075876</v>
      </c>
      <c r="S17" s="100">
        <f t="shared" si="6"/>
        <v>67587588.063962072</v>
      </c>
      <c r="T17" s="100">
        <f t="shared" si="6"/>
        <v>83967915.280122787</v>
      </c>
      <c r="U17" s="100">
        <f t="shared" si="6"/>
        <v>99133554.544821009</v>
      </c>
      <c r="V17" s="100">
        <f t="shared" si="6"/>
        <v>120408631.11880122</v>
      </c>
      <c r="W17" s="100">
        <f t="shared" si="6"/>
        <v>127843420.21820304</v>
      </c>
      <c r="X17" s="100">
        <f t="shared" si="6"/>
        <v>107793299.61738779</v>
      </c>
      <c r="Y17" s="100">
        <f t="shared" si="6"/>
        <v>125245736.02716859</v>
      </c>
      <c r="Z17" s="101">
        <f>+Z18+Z19</f>
        <v>133897338.22786132</v>
      </c>
      <c r="AA17" s="328">
        <f t="shared" si="5"/>
        <v>-2.7309412211380391E-2</v>
      </c>
      <c r="AB17" s="490">
        <f t="shared" si="4"/>
        <v>-2.7309412211380391E-2</v>
      </c>
      <c r="AC17" s="192"/>
      <c r="AD17" s="499"/>
    </row>
    <row r="18" spans="1:30" x14ac:dyDescent="0.25">
      <c r="A18" s="377" t="s">
        <v>99</v>
      </c>
      <c r="B18" s="101">
        <v>141003843.72432938</v>
      </c>
      <c r="C18" s="100">
        <v>127123813.57960764</v>
      </c>
      <c r="D18" s="100">
        <v>99710683.351378128</v>
      </c>
      <c r="E18" s="100">
        <v>78492091.9845929</v>
      </c>
      <c r="F18" s="100">
        <v>90530336.486822203</v>
      </c>
      <c r="G18" s="100">
        <v>76480324.863373712</v>
      </c>
      <c r="H18" s="100">
        <v>111978956.62627465</v>
      </c>
      <c r="I18" s="100">
        <v>86042612.910330027</v>
      </c>
      <c r="J18" s="100">
        <v>90837679.515675023</v>
      </c>
      <c r="K18" s="100">
        <v>100721047.10714078</v>
      </c>
      <c r="L18" s="100">
        <v>84567166.422703221</v>
      </c>
      <c r="M18" s="379">
        <v>94295559.765822902</v>
      </c>
      <c r="N18" s="101">
        <v>123210964.33765647</v>
      </c>
      <c r="O18" s="100">
        <v>129426195.75322999</v>
      </c>
      <c r="P18" s="100">
        <v>54217440.960293584</v>
      </c>
      <c r="Q18" s="100">
        <v>46465023.826379918</v>
      </c>
      <c r="R18" s="100">
        <v>37811129.605905533</v>
      </c>
      <c r="S18" s="100">
        <v>54269648.250085413</v>
      </c>
      <c r="T18" s="100">
        <v>69145395.686693996</v>
      </c>
      <c r="U18" s="100">
        <v>87049694.25186947</v>
      </c>
      <c r="V18" s="100">
        <v>105706366.451951</v>
      </c>
      <c r="W18" s="100">
        <v>112085478.61357749</v>
      </c>
      <c r="X18" s="100">
        <v>96256525.914193958</v>
      </c>
      <c r="Y18" s="100">
        <v>114314049.91795419</v>
      </c>
      <c r="Z18" s="101">
        <v>121925007.04669392</v>
      </c>
      <c r="AA18" s="328">
        <f t="shared" si="5"/>
        <v>-1.0437036166995761E-2</v>
      </c>
      <c r="AB18" s="490">
        <f t="shared" si="4"/>
        <v>-1.0437036166995761E-2</v>
      </c>
      <c r="AC18" s="192"/>
      <c r="AD18" s="499"/>
    </row>
    <row r="19" spans="1:30" x14ac:dyDescent="0.25">
      <c r="A19" s="377" t="s">
        <v>101</v>
      </c>
      <c r="B19" s="101">
        <v>6819334.2511013215</v>
      </c>
      <c r="C19" s="100">
        <v>6548027.4045521291</v>
      </c>
      <c r="D19" s="100">
        <v>8755145.264317181</v>
      </c>
      <c r="E19" s="100">
        <v>8623158.149779737</v>
      </c>
      <c r="F19" s="100">
        <v>9167194.8839513585</v>
      </c>
      <c r="G19" s="100">
        <v>7185965.1248164466</v>
      </c>
      <c r="H19" s="100">
        <v>8102542.3091042591</v>
      </c>
      <c r="I19" s="100">
        <v>8988782.7757314797</v>
      </c>
      <c r="J19" s="100">
        <v>9625009.2757232022</v>
      </c>
      <c r="K19" s="100">
        <v>7941224.7246696036</v>
      </c>
      <c r="L19" s="100">
        <v>7570693.2210933184</v>
      </c>
      <c r="M19" s="379">
        <v>7346830.2268210351</v>
      </c>
      <c r="N19" s="101">
        <v>14445696.381424377</v>
      </c>
      <c r="O19" s="100">
        <v>14975331.341593245</v>
      </c>
      <c r="P19" s="100">
        <v>13779088.126835538</v>
      </c>
      <c r="Q19" s="100">
        <v>15168472.485866375</v>
      </c>
      <c r="R19" s="100">
        <v>12206901.614170339</v>
      </c>
      <c r="S19" s="100">
        <v>13317939.813876651</v>
      </c>
      <c r="T19" s="100">
        <v>14822519.593428783</v>
      </c>
      <c r="U19" s="100">
        <v>12083860.292951543</v>
      </c>
      <c r="V19" s="100">
        <v>14702264.66685022</v>
      </c>
      <c r="W19" s="100">
        <v>15757941.604625551</v>
      </c>
      <c r="X19" s="100">
        <v>11536773.703193832</v>
      </c>
      <c r="Y19" s="100">
        <v>10931686.10921439</v>
      </c>
      <c r="Z19" s="101">
        <v>11972331.181167401</v>
      </c>
      <c r="AA19" s="328">
        <f t="shared" si="5"/>
        <v>-0.17121813548825926</v>
      </c>
      <c r="AB19" s="490">
        <f t="shared" si="4"/>
        <v>-0.17121813548825926</v>
      </c>
      <c r="AC19" s="192"/>
      <c r="AD19" s="499"/>
    </row>
    <row r="20" spans="1:30" x14ac:dyDescent="0.25">
      <c r="A20" s="377"/>
      <c r="B20" s="101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379"/>
      <c r="N20" s="101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328"/>
      <c r="AB20" s="490"/>
      <c r="AC20" s="192"/>
      <c r="AD20" s="499"/>
    </row>
    <row r="21" spans="1:30" x14ac:dyDescent="0.25">
      <c r="A21" s="377" t="s">
        <v>102</v>
      </c>
      <c r="B21" s="101">
        <f t="shared" ref="B21:X21" si="7">+B22+B23</f>
        <v>7170506.858968962</v>
      </c>
      <c r="C21" s="100">
        <f t="shared" si="7"/>
        <v>6502417.6914516017</v>
      </c>
      <c r="D21" s="100">
        <f t="shared" si="7"/>
        <v>5717015.8242717898</v>
      </c>
      <c r="E21" s="100">
        <f t="shared" si="7"/>
        <v>4652742.9190319087</v>
      </c>
      <c r="F21" s="100">
        <f t="shared" si="7"/>
        <v>5510105.4139776714</v>
      </c>
      <c r="G21" s="100">
        <f t="shared" si="7"/>
        <v>6028230.7479001973</v>
      </c>
      <c r="H21" s="100">
        <f t="shared" si="7"/>
        <v>4071545.7741416376</v>
      </c>
      <c r="I21" s="100">
        <f t="shared" si="7"/>
        <v>4821323.9959902298</v>
      </c>
      <c r="J21" s="100">
        <f t="shared" si="7"/>
        <v>4788324.7726885248</v>
      </c>
      <c r="K21" s="100">
        <f t="shared" si="7"/>
        <v>6299986.0075699622</v>
      </c>
      <c r="L21" s="100">
        <f t="shared" si="7"/>
        <v>5546117.1526682889</v>
      </c>
      <c r="M21" s="379">
        <f t="shared" si="7"/>
        <v>4773340.6448856611</v>
      </c>
      <c r="N21" s="101">
        <f t="shared" si="7"/>
        <v>5779338.4188272329</v>
      </c>
      <c r="O21" s="100">
        <f t="shared" si="7"/>
        <v>6416703.5749044018</v>
      </c>
      <c r="P21" s="100">
        <f t="shared" si="7"/>
        <v>4785618.5618476514</v>
      </c>
      <c r="Q21" s="100">
        <f t="shared" si="7"/>
        <v>2960959.0084931701</v>
      </c>
      <c r="R21" s="100">
        <f t="shared" si="7"/>
        <v>3325708.7472255034</v>
      </c>
      <c r="S21" s="100">
        <f t="shared" si="7"/>
        <v>3835898.0140742767</v>
      </c>
      <c r="T21" s="100">
        <f t="shared" si="7"/>
        <v>5596816.5423719659</v>
      </c>
      <c r="U21" s="100">
        <f t="shared" si="7"/>
        <v>6037207.6180311395</v>
      </c>
      <c r="V21" s="100">
        <f t="shared" si="7"/>
        <v>6360986.5341451839</v>
      </c>
      <c r="W21" s="100">
        <f t="shared" si="7"/>
        <v>6467630.9541963125</v>
      </c>
      <c r="X21" s="100">
        <f t="shared" si="7"/>
        <v>6579257.1214012876</v>
      </c>
      <c r="Y21" s="100">
        <f t="shared" ref="Y21" si="8">+Y22+Y23</f>
        <v>5166946.7534005595</v>
      </c>
      <c r="Z21" s="101">
        <f>+Z22+Z23</f>
        <v>5093212.7350803483</v>
      </c>
      <c r="AA21" s="328">
        <f t="shared" si="5"/>
        <v>-0.11872045449211055</v>
      </c>
      <c r="AB21" s="490">
        <f t="shared" si="4"/>
        <v>-0.11872045449211055</v>
      </c>
      <c r="AC21" s="192"/>
      <c r="AD21" s="499"/>
    </row>
    <row r="22" spans="1:30" x14ac:dyDescent="0.25">
      <c r="A22" s="377" t="s">
        <v>99</v>
      </c>
      <c r="B22" s="101">
        <v>6926508.3925387366</v>
      </c>
      <c r="C22" s="100">
        <v>5971567.9968145043</v>
      </c>
      <c r="D22" s="100">
        <v>5366967.9009687034</v>
      </c>
      <c r="E22" s="100">
        <v>4384609.3745214017</v>
      </c>
      <c r="F22" s="100">
        <v>5046142.1593096228</v>
      </c>
      <c r="G22" s="100">
        <v>5356341.0420350246</v>
      </c>
      <c r="H22" s="100">
        <v>3332859.1249144543</v>
      </c>
      <c r="I22" s="100">
        <v>3616887.3047210504</v>
      </c>
      <c r="J22" s="100">
        <v>3714185.1379654519</v>
      </c>
      <c r="K22" s="100">
        <v>4556124.3036653325</v>
      </c>
      <c r="L22" s="100">
        <v>4613783.3196663121</v>
      </c>
      <c r="M22" s="379">
        <v>4019877.3911272511</v>
      </c>
      <c r="N22" s="101">
        <v>2812435.8861795529</v>
      </c>
      <c r="O22" s="100">
        <v>3100753.6854746421</v>
      </c>
      <c r="P22" s="100">
        <v>1644192.3508089313</v>
      </c>
      <c r="Q22" s="100">
        <v>866674.86780069023</v>
      </c>
      <c r="R22" s="100">
        <v>1231424.6065330238</v>
      </c>
      <c r="S22" s="100">
        <v>1741613.8733817968</v>
      </c>
      <c r="T22" s="100">
        <v>2804437.6881153267</v>
      </c>
      <c r="U22" s="100">
        <v>2895781.4069924196</v>
      </c>
      <c r="V22" s="100">
        <v>2521465.6095423046</v>
      </c>
      <c r="W22" s="100">
        <v>2628110.0295934328</v>
      </c>
      <c r="X22" s="100">
        <v>2390688.8400163283</v>
      </c>
      <c r="Y22" s="100">
        <v>2374567.8991439198</v>
      </c>
      <c r="Z22" s="101">
        <v>2475357.559214748</v>
      </c>
      <c r="AA22" s="328">
        <f t="shared" si="5"/>
        <v>-0.11985280397722997</v>
      </c>
      <c r="AB22" s="490">
        <f t="shared" si="4"/>
        <v>-0.11985280397722997</v>
      </c>
      <c r="AC22" s="192"/>
      <c r="AD22" s="499"/>
    </row>
    <row r="23" spans="1:30" x14ac:dyDescent="0.25">
      <c r="A23" s="377" t="s">
        <v>101</v>
      </c>
      <c r="B23" s="101">
        <v>243998.46643022544</v>
      </c>
      <c r="C23" s="100">
        <v>530849.69463709788</v>
      </c>
      <c r="D23" s="100">
        <v>350047.92330308596</v>
      </c>
      <c r="E23" s="100">
        <v>268133.54451050708</v>
      </c>
      <c r="F23" s="100">
        <v>463963.25466804847</v>
      </c>
      <c r="G23" s="100">
        <v>671889.7058651729</v>
      </c>
      <c r="H23" s="100">
        <v>738686.64922718355</v>
      </c>
      <c r="I23" s="100">
        <v>1204436.6912691791</v>
      </c>
      <c r="J23" s="100">
        <v>1074139.6347230726</v>
      </c>
      <c r="K23" s="100">
        <v>1743861.7039046299</v>
      </c>
      <c r="L23" s="100">
        <v>932333.83300197683</v>
      </c>
      <c r="M23" s="379">
        <v>753463.25375841046</v>
      </c>
      <c r="N23" s="101">
        <v>2966902.53264768</v>
      </c>
      <c r="O23" s="100">
        <v>3315949.8894297597</v>
      </c>
      <c r="P23" s="100">
        <v>3141426.2110387199</v>
      </c>
      <c r="Q23" s="100">
        <v>2094284.1406924799</v>
      </c>
      <c r="R23" s="100">
        <v>2094284.1406924799</v>
      </c>
      <c r="S23" s="100">
        <v>2094284.1406924799</v>
      </c>
      <c r="T23" s="100">
        <v>2792378.8542566397</v>
      </c>
      <c r="U23" s="100">
        <v>3141426.2110387199</v>
      </c>
      <c r="V23" s="100">
        <v>3839520.9246028797</v>
      </c>
      <c r="W23" s="100">
        <v>3839520.9246028797</v>
      </c>
      <c r="X23" s="100">
        <v>4188568.2813849598</v>
      </c>
      <c r="Y23" s="100">
        <v>2792378.8542566397</v>
      </c>
      <c r="Z23" s="101">
        <v>2617855.1758655999</v>
      </c>
      <c r="AA23" s="328">
        <f t="shared" si="5"/>
        <v>-0.11764705882352944</v>
      </c>
      <c r="AB23" s="490">
        <f t="shared" si="4"/>
        <v>-0.11764705882352944</v>
      </c>
      <c r="AC23" s="192"/>
      <c r="AD23" s="499"/>
    </row>
    <row r="24" spans="1:30" x14ac:dyDescent="0.25">
      <c r="A24" s="377"/>
      <c r="B24" s="101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379"/>
      <c r="N24" s="101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  <c r="AA24" s="328"/>
      <c r="AB24" s="490"/>
      <c r="AC24" s="192"/>
      <c r="AD24" s="499"/>
    </row>
    <row r="25" spans="1:30" x14ac:dyDescent="0.25">
      <c r="A25" s="377" t="s">
        <v>103</v>
      </c>
      <c r="B25" s="101">
        <f>+B26+B27</f>
        <v>113246337.20691991</v>
      </c>
      <c r="C25" s="100">
        <f t="shared" ref="C25:Y25" si="9">+C26+C27</f>
        <v>100400693.85062073</v>
      </c>
      <c r="D25" s="100">
        <f t="shared" si="9"/>
        <v>116207437.1151851</v>
      </c>
      <c r="E25" s="100">
        <f t="shared" si="9"/>
        <v>126827521.77834256</v>
      </c>
      <c r="F25" s="100">
        <f t="shared" si="9"/>
        <v>121645511.53735995</v>
      </c>
      <c r="G25" s="100">
        <f t="shared" si="9"/>
        <v>115376939.70863712</v>
      </c>
      <c r="H25" s="100">
        <f t="shared" si="9"/>
        <v>95031177.945020005</v>
      </c>
      <c r="I25" s="100">
        <f t="shared" si="9"/>
        <v>100603047.91952975</v>
      </c>
      <c r="J25" s="100">
        <f t="shared" si="9"/>
        <v>88599018.698925599</v>
      </c>
      <c r="K25" s="100">
        <f t="shared" si="9"/>
        <v>114313125.28405157</v>
      </c>
      <c r="L25" s="100">
        <f t="shared" si="9"/>
        <v>116994911.36420643</v>
      </c>
      <c r="M25" s="379">
        <f t="shared" si="9"/>
        <v>121676295.24264802</v>
      </c>
      <c r="N25" s="101">
        <f t="shared" si="9"/>
        <v>112431140.69795376</v>
      </c>
      <c r="O25" s="100">
        <f t="shared" si="9"/>
        <v>121649311.73692133</v>
      </c>
      <c r="P25" s="100">
        <f t="shared" si="9"/>
        <v>116353409.617331</v>
      </c>
      <c r="Q25" s="100">
        <f t="shared" si="9"/>
        <v>63921002.12033473</v>
      </c>
      <c r="R25" s="100">
        <f t="shared" si="9"/>
        <v>72897472.898021564</v>
      </c>
      <c r="S25" s="100">
        <f t="shared" si="9"/>
        <v>88242011.995866865</v>
      </c>
      <c r="T25" s="100">
        <f t="shared" si="9"/>
        <v>77728099.988001496</v>
      </c>
      <c r="U25" s="100">
        <f t="shared" si="9"/>
        <v>89373187.766677797</v>
      </c>
      <c r="V25" s="100">
        <f t="shared" si="9"/>
        <v>83903741.823346213</v>
      </c>
      <c r="W25" s="100">
        <f t="shared" si="9"/>
        <v>99521974.903587908</v>
      </c>
      <c r="X25" s="100">
        <f t="shared" si="9"/>
        <v>84777580.504567876</v>
      </c>
      <c r="Y25" s="100">
        <f t="shared" si="9"/>
        <v>91756540.507129371</v>
      </c>
      <c r="Z25" s="101">
        <f>+Z26+Z27</f>
        <v>96523663.114848733</v>
      </c>
      <c r="AA25" s="328">
        <f t="shared" si="5"/>
        <v>-0.14148640211558883</v>
      </c>
      <c r="AB25" s="490">
        <f t="shared" si="4"/>
        <v>-0.14148640211558883</v>
      </c>
      <c r="AC25" s="192"/>
      <c r="AD25" s="499"/>
    </row>
    <row r="26" spans="1:30" x14ac:dyDescent="0.25">
      <c r="A26" s="377" t="s">
        <v>99</v>
      </c>
      <c r="B26" s="101">
        <v>82440897.335030019</v>
      </c>
      <c r="C26" s="100">
        <v>75698037.081863135</v>
      </c>
      <c r="D26" s="100">
        <v>86462688.300548971</v>
      </c>
      <c r="E26" s="100">
        <v>90839000.666886568</v>
      </c>
      <c r="F26" s="100">
        <v>93055313.946203336</v>
      </c>
      <c r="G26" s="100">
        <v>81740546.515738025</v>
      </c>
      <c r="H26" s="100">
        <v>74071206.640742928</v>
      </c>
      <c r="I26" s="100">
        <v>76554194.067910254</v>
      </c>
      <c r="J26" s="100">
        <v>64389846.238717094</v>
      </c>
      <c r="K26" s="100">
        <v>82965417.291905075</v>
      </c>
      <c r="L26" s="100">
        <v>85384079.552920789</v>
      </c>
      <c r="M26" s="379">
        <v>93353773.829603076</v>
      </c>
      <c r="N26" s="101">
        <v>92284256.231432647</v>
      </c>
      <c r="O26" s="100">
        <v>94037879.857861981</v>
      </c>
      <c r="P26" s="100">
        <v>84354687.787873045</v>
      </c>
      <c r="Q26" s="100">
        <v>30650417.481327578</v>
      </c>
      <c r="R26" s="100">
        <v>42921909.861766249</v>
      </c>
      <c r="S26" s="100">
        <v>45081931.000256263</v>
      </c>
      <c r="T26" s="100">
        <v>50187442.91456791</v>
      </c>
      <c r="U26" s="100">
        <v>59313930.412024237</v>
      </c>
      <c r="V26" s="100">
        <v>63055948.152965203</v>
      </c>
      <c r="W26" s="100">
        <v>80582981.239137128</v>
      </c>
      <c r="X26" s="100">
        <v>72285117.318708047</v>
      </c>
      <c r="Y26" s="100">
        <v>79496418.773362681</v>
      </c>
      <c r="Z26" s="101">
        <v>86729421.145406649</v>
      </c>
      <c r="AA26" s="328">
        <f t="shared" si="5"/>
        <v>-6.0192662463415814E-2</v>
      </c>
      <c r="AB26" s="490">
        <f t="shared" si="4"/>
        <v>-6.0192662463415814E-2</v>
      </c>
      <c r="AC26" s="192"/>
      <c r="AD26" s="500"/>
    </row>
    <row r="27" spans="1:30" x14ac:dyDescent="0.25">
      <c r="A27" s="64" t="s">
        <v>101</v>
      </c>
      <c r="B27" s="101">
        <v>30805439.871889882</v>
      </c>
      <c r="C27" s="100">
        <v>24702656.768757597</v>
      </c>
      <c r="D27" s="100">
        <v>29744748.814636126</v>
      </c>
      <c r="E27" s="100">
        <v>35988521.111455992</v>
      </c>
      <c r="F27" s="100">
        <v>28590197.591156621</v>
      </c>
      <c r="G27" s="100">
        <v>33636393.192899093</v>
      </c>
      <c r="H27" s="100">
        <v>20959971.304277074</v>
      </c>
      <c r="I27" s="100">
        <v>24048853.851619493</v>
      </c>
      <c r="J27" s="100">
        <v>24209172.460208502</v>
      </c>
      <c r="K27" s="100">
        <v>31347707.992146499</v>
      </c>
      <c r="L27" s="100">
        <v>31610831.811285645</v>
      </c>
      <c r="M27" s="379">
        <v>28322521.413044948</v>
      </c>
      <c r="N27" s="101">
        <v>20146884.466521107</v>
      </c>
      <c r="O27" s="100">
        <v>27611431.879059341</v>
      </c>
      <c r="P27" s="100">
        <v>31998721.829457961</v>
      </c>
      <c r="Q27" s="100">
        <v>33270584.639007147</v>
      </c>
      <c r="R27" s="100">
        <v>29975563.036255311</v>
      </c>
      <c r="S27" s="100">
        <v>43160080.99561061</v>
      </c>
      <c r="T27" s="100">
        <v>27540657.073433593</v>
      </c>
      <c r="U27" s="100">
        <v>30059257.354653563</v>
      </c>
      <c r="V27" s="100">
        <v>20847793.670381013</v>
      </c>
      <c r="W27" s="100">
        <v>18938993.664450776</v>
      </c>
      <c r="X27" s="100">
        <v>12492463.185859835</v>
      </c>
      <c r="Y27" s="100">
        <v>12260121.73376669</v>
      </c>
      <c r="Z27" s="101">
        <v>9794241.9694420807</v>
      </c>
      <c r="AA27" s="328">
        <f t="shared" si="5"/>
        <v>-0.51385823521658802</v>
      </c>
      <c r="AB27" s="490">
        <f t="shared" si="4"/>
        <v>-0.51385823521658802</v>
      </c>
      <c r="AC27" s="192"/>
      <c r="AD27" s="500"/>
    </row>
    <row r="28" spans="1:30" x14ac:dyDescent="0.25">
      <c r="A28" s="64"/>
      <c r="B28" s="101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379"/>
      <c r="N28" s="101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  <c r="AA28" s="100"/>
      <c r="AB28" s="491"/>
      <c r="AC28" s="192"/>
      <c r="AD28" s="500"/>
    </row>
    <row r="29" spans="1:30" x14ac:dyDescent="0.25">
      <c r="A29" s="257" t="s">
        <v>104</v>
      </c>
      <c r="B29" s="258">
        <f t="shared" ref="B29:X29" si="10">+B31+B33</f>
        <v>128999302.51172198</v>
      </c>
      <c r="C29" s="259">
        <f t="shared" si="10"/>
        <v>14196149.759753646</v>
      </c>
      <c r="D29" s="259">
        <f t="shared" si="10"/>
        <v>184393.53774047323</v>
      </c>
      <c r="E29" s="259">
        <f t="shared" si="10"/>
        <v>47555684.582591377</v>
      </c>
      <c r="F29" s="259">
        <f t="shared" si="10"/>
        <v>447533937.50476575</v>
      </c>
      <c r="G29" s="259">
        <f t="shared" si="10"/>
        <v>289672420.34377253</v>
      </c>
      <c r="H29" s="259">
        <f t="shared" si="10"/>
        <v>85326445.415131003</v>
      </c>
      <c r="I29" s="259">
        <f t="shared" si="10"/>
        <v>1496027.7337649625</v>
      </c>
      <c r="J29" s="259">
        <f t="shared" si="10"/>
        <v>29846.161063023435</v>
      </c>
      <c r="K29" s="259">
        <f t="shared" si="10"/>
        <v>899296.87300865841</v>
      </c>
      <c r="L29" s="259">
        <f t="shared" si="10"/>
        <v>299669823.92162979</v>
      </c>
      <c r="M29" s="378">
        <f t="shared" si="10"/>
        <v>126957700.51329719</v>
      </c>
      <c r="N29" s="258">
        <f t="shared" si="10"/>
        <v>2226647.4766993518</v>
      </c>
      <c r="O29" s="259">
        <f t="shared" si="10"/>
        <v>0</v>
      </c>
      <c r="P29" s="259">
        <f t="shared" si="10"/>
        <v>0</v>
      </c>
      <c r="Q29" s="259">
        <f t="shared" si="10"/>
        <v>0</v>
      </c>
      <c r="R29" s="259">
        <f t="shared" si="10"/>
        <v>235871780.57031429</v>
      </c>
      <c r="S29" s="259">
        <f t="shared" si="10"/>
        <v>567568607.39618039</v>
      </c>
      <c r="T29" s="259">
        <f t="shared" si="10"/>
        <v>208916260.46972936</v>
      </c>
      <c r="U29" s="259">
        <f t="shared" si="10"/>
        <v>111987.08198107113</v>
      </c>
      <c r="V29" s="259">
        <f t="shared" si="10"/>
        <v>0</v>
      </c>
      <c r="W29" s="259">
        <f t="shared" si="10"/>
        <v>0</v>
      </c>
      <c r="X29" s="259">
        <f t="shared" si="10"/>
        <v>302862699.5399307</v>
      </c>
      <c r="Y29" s="259">
        <f t="shared" ref="Y29" si="11">+Y31+Y33</f>
        <v>522687237.96807581</v>
      </c>
      <c r="Z29" s="258">
        <f>+Z31</f>
        <v>220494315.52460811</v>
      </c>
      <c r="AA29" s="259"/>
      <c r="AB29" s="492">
        <f t="shared" si="4"/>
        <v>98.025246623886602</v>
      </c>
      <c r="AC29" s="367"/>
      <c r="AD29" s="499"/>
    </row>
    <row r="30" spans="1:30" x14ac:dyDescent="0.25">
      <c r="A30" s="64"/>
      <c r="B30" s="101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379"/>
      <c r="N30" s="101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  <c r="AA30" s="100"/>
      <c r="AB30" s="491"/>
      <c r="AC30" s="192"/>
      <c r="AD30" s="500"/>
    </row>
    <row r="31" spans="1:30" x14ac:dyDescent="0.25">
      <c r="A31" s="64" t="s">
        <v>105</v>
      </c>
      <c r="B31" s="132">
        <v>128999302.51172198</v>
      </c>
      <c r="C31" s="133">
        <v>14196149.759753646</v>
      </c>
      <c r="D31" s="133">
        <v>184393.53774047323</v>
      </c>
      <c r="E31" s="133">
        <v>47555684.582591377</v>
      </c>
      <c r="F31" s="133">
        <v>447533937.50476575</v>
      </c>
      <c r="G31" s="133">
        <v>289672420.34377253</v>
      </c>
      <c r="H31" s="133">
        <v>85326445.415131003</v>
      </c>
      <c r="I31" s="133">
        <v>1496027.7337649625</v>
      </c>
      <c r="J31" s="133">
        <v>29846.161063023435</v>
      </c>
      <c r="K31" s="133">
        <v>899296.87300865841</v>
      </c>
      <c r="L31" s="15">
        <v>299404735.20201504</v>
      </c>
      <c r="M31" s="380">
        <v>126952245.53143853</v>
      </c>
      <c r="N31" s="132">
        <v>2226647.4766993518</v>
      </c>
      <c r="O31" s="133">
        <v>0</v>
      </c>
      <c r="P31" s="133">
        <v>0</v>
      </c>
      <c r="Q31" s="133">
        <v>0</v>
      </c>
      <c r="R31" s="133">
        <v>235871780.57031429</v>
      </c>
      <c r="S31" s="133">
        <v>567568607.39618039</v>
      </c>
      <c r="T31" s="133">
        <v>208916260.46972936</v>
      </c>
      <c r="U31" s="133">
        <v>111987.08198107113</v>
      </c>
      <c r="V31" s="133">
        <v>0</v>
      </c>
      <c r="W31" s="133">
        <v>0</v>
      </c>
      <c r="X31" s="15">
        <v>302862699.5399307</v>
      </c>
      <c r="Y31" s="15">
        <v>522687237.96807581</v>
      </c>
      <c r="Z31" s="99">
        <v>220494315.52460811</v>
      </c>
      <c r="AA31" s="328">
        <f t="shared" ref="AA31" si="12">+IFERROR(Z31/N31-1,"-")</f>
        <v>98.025246623886602</v>
      </c>
      <c r="AB31" s="490">
        <f t="shared" si="4"/>
        <v>98.025246623886602</v>
      </c>
      <c r="AC31" s="192"/>
    </row>
    <row r="32" spans="1:30" x14ac:dyDescent="0.25">
      <c r="A32" s="64"/>
      <c r="B32" s="132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381"/>
      <c r="N32" s="132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2"/>
      <c r="AA32" s="133"/>
      <c r="AB32" s="493"/>
      <c r="AC32" s="192"/>
    </row>
    <row r="33" spans="1:29" x14ac:dyDescent="0.25">
      <c r="A33" s="64" t="s">
        <v>106</v>
      </c>
      <c r="B33" s="132">
        <v>0</v>
      </c>
      <c r="C33" s="133">
        <v>0</v>
      </c>
      <c r="D33" s="133">
        <v>0</v>
      </c>
      <c r="E33" s="133">
        <v>0</v>
      </c>
      <c r="F33" s="133">
        <v>0</v>
      </c>
      <c r="G33" s="133">
        <v>0</v>
      </c>
      <c r="H33" s="133">
        <v>0</v>
      </c>
      <c r="I33" s="133">
        <v>0</v>
      </c>
      <c r="J33" s="133">
        <v>0</v>
      </c>
      <c r="K33" s="133">
        <v>0</v>
      </c>
      <c r="L33" s="133">
        <v>265088.71961474163</v>
      </c>
      <c r="M33" s="381">
        <v>5454.9818586626134</v>
      </c>
      <c r="N33" s="132">
        <v>0</v>
      </c>
      <c r="O33" s="133">
        <v>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0</v>
      </c>
      <c r="Y33" s="133">
        <v>0</v>
      </c>
      <c r="Z33" s="132">
        <v>0</v>
      </c>
      <c r="AA33" s="328" t="str">
        <f t="shared" ref="AA33" si="13">+IFERROR(Z33/N33-1,"-")</f>
        <v>-</v>
      </c>
      <c r="AB33" s="490" t="str">
        <f t="shared" si="4"/>
        <v>-</v>
      </c>
      <c r="AC33" s="192"/>
    </row>
    <row r="34" spans="1:29" x14ac:dyDescent="0.25">
      <c r="A34" s="65"/>
      <c r="B34" s="207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382"/>
      <c r="N34" s="207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207"/>
      <c r="AA34" s="146"/>
      <c r="AB34" s="494"/>
      <c r="AC34" s="192"/>
    </row>
    <row r="35" spans="1:29" s="63" customFormat="1" x14ac:dyDescent="0.25">
      <c r="A35" s="61" t="s">
        <v>202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62"/>
      <c r="AB35" s="145"/>
      <c r="AC35" s="192"/>
    </row>
    <row r="36" spans="1:29" x14ac:dyDescent="0.25">
      <c r="A36" s="2" t="s">
        <v>204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58"/>
      <c r="AB36" s="58"/>
      <c r="AC36" s="192"/>
    </row>
    <row r="37" spans="1:29" x14ac:dyDescent="0.25">
      <c r="A37" s="57"/>
      <c r="B37" s="10"/>
      <c r="C37" s="10"/>
      <c r="D37" s="10"/>
      <c r="E37" s="1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58"/>
      <c r="AB37" s="58"/>
      <c r="AC37" s="192"/>
    </row>
    <row r="38" spans="1:29" x14ac:dyDescent="0.25">
      <c r="A38" s="19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92"/>
    </row>
    <row r="39" spans="1:29" x14ac:dyDescent="0.25"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200"/>
    </row>
    <row r="41" spans="1:29" x14ac:dyDescent="0.25">
      <c r="B41" s="272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200"/>
    </row>
    <row r="42" spans="1:29" x14ac:dyDescent="0.25">
      <c r="B42" s="170"/>
    </row>
    <row r="45" spans="1:29" x14ac:dyDescent="0.25">
      <c r="B45" s="272"/>
    </row>
    <row r="46" spans="1:29" x14ac:dyDescent="0.25">
      <c r="B46" s="170"/>
    </row>
    <row r="52" spans="10:27" x14ac:dyDescent="0.25"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200"/>
    </row>
    <row r="53" spans="10:27" x14ac:dyDescent="0.25"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0:27" x14ac:dyDescent="0.25"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</row>
  </sheetData>
  <mergeCells count="4">
    <mergeCell ref="B7:M7"/>
    <mergeCell ref="A7:A8"/>
    <mergeCell ref="N7:Y7"/>
    <mergeCell ref="Z7:AA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B37"/>
  <sheetViews>
    <sheetView showGridLines="0" zoomScale="115" zoomScaleNormal="115" workbookViewId="0">
      <pane xSplit="1" ySplit="8" topLeftCell="N9" activePane="bottomRight" state="frozen"/>
      <selection activeCell="Y40" sqref="Y40"/>
      <selection pane="topRight" activeCell="Y40" sqref="Y40"/>
      <selection pane="bottomLeft" activeCell="Y40" sqref="Y40"/>
      <selection pane="bottomRight" activeCell="T23" sqref="T23"/>
    </sheetView>
  </sheetViews>
  <sheetFormatPr baseColWidth="10" defaultColWidth="9.109375" defaultRowHeight="14.4" x14ac:dyDescent="0.3"/>
  <cols>
    <col min="1" max="1" width="25.109375" customWidth="1"/>
    <col min="2" max="5" width="6.5546875" style="191" bestFit="1" customWidth="1"/>
    <col min="6" max="7" width="6.6640625" style="191" bestFit="1" customWidth="1"/>
    <col min="8" max="11" width="6.5546875" style="191" bestFit="1" customWidth="1"/>
    <col min="12" max="12" width="6.6640625" style="191" bestFit="1" customWidth="1"/>
    <col min="13" max="13" width="6.5546875" style="191" bestFit="1" customWidth="1"/>
    <col min="14" max="14" width="5.6640625" style="191" bestFit="1" customWidth="1"/>
    <col min="15" max="15" width="5.77734375" style="191" bestFit="1" customWidth="1"/>
    <col min="16" max="16" width="5.6640625" style="191" bestFit="1" customWidth="1"/>
    <col min="17" max="17" width="5.21875" style="191" bestFit="1" customWidth="1"/>
    <col min="18" max="18" width="6.33203125" style="191" bestFit="1" customWidth="1"/>
    <col min="19" max="19" width="6.6640625" style="191" bestFit="1" customWidth="1"/>
    <col min="20" max="20" width="6.33203125" style="191" bestFit="1" customWidth="1"/>
    <col min="21" max="21" width="5.6640625" style="307" bestFit="1" customWidth="1"/>
    <col min="22" max="22" width="5.6640625" style="310" bestFit="1" customWidth="1"/>
    <col min="23" max="23" width="5.77734375" style="310" bestFit="1" customWidth="1"/>
    <col min="24" max="24" width="6.33203125" style="310" bestFit="1" customWidth="1"/>
    <col min="25" max="25" width="6.6640625" style="310" bestFit="1" customWidth="1"/>
    <col min="26" max="26" width="7.88671875" style="310" customWidth="1"/>
    <col min="27" max="27" width="9.6640625" bestFit="1" customWidth="1"/>
  </cols>
  <sheetData>
    <row r="1" spans="1:27" x14ac:dyDescent="0.3">
      <c r="A1" s="22" t="s">
        <v>196</v>
      </c>
    </row>
    <row r="2" spans="1:27" x14ac:dyDescent="0.3">
      <c r="A2" s="22"/>
    </row>
    <row r="3" spans="1:27" x14ac:dyDescent="0.3">
      <c r="A3" s="22"/>
    </row>
    <row r="4" spans="1:27" x14ac:dyDescent="0.3">
      <c r="A4" s="11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5" customHeight="1" x14ac:dyDescent="0.3">
      <c r="A5" s="11" t="s">
        <v>244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x14ac:dyDescent="0.3">
      <c r="A6" s="11" t="s">
        <v>208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" customHeight="1" x14ac:dyDescent="0.3">
      <c r="A7" s="545" t="s">
        <v>0</v>
      </c>
      <c r="B7" s="533">
        <v>2019</v>
      </c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3">
        <v>2020</v>
      </c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5"/>
      <c r="Z7" s="534">
        <v>2021</v>
      </c>
      <c r="AA7" s="535"/>
    </row>
    <row r="8" spans="1:27" ht="27.6" customHeight="1" x14ac:dyDescent="0.3">
      <c r="A8" s="546"/>
      <c r="B8" s="369" t="s">
        <v>1</v>
      </c>
      <c r="C8" s="370" t="s">
        <v>2</v>
      </c>
      <c r="D8" s="369" t="s">
        <v>3</v>
      </c>
      <c r="E8" s="370" t="s">
        <v>4</v>
      </c>
      <c r="F8" s="267" t="s">
        <v>5</v>
      </c>
      <c r="G8" s="369" t="s">
        <v>6</v>
      </c>
      <c r="H8" s="369" t="s">
        <v>7</v>
      </c>
      <c r="I8" s="369" t="s">
        <v>8</v>
      </c>
      <c r="J8" s="369" t="s">
        <v>9</v>
      </c>
      <c r="K8" s="369" t="s">
        <v>10</v>
      </c>
      <c r="L8" s="369" t="s">
        <v>11</v>
      </c>
      <c r="M8" s="368" t="s">
        <v>12</v>
      </c>
      <c r="N8" s="369" t="s">
        <v>1</v>
      </c>
      <c r="O8" s="369" t="s">
        <v>2</v>
      </c>
      <c r="P8" s="369" t="s">
        <v>3</v>
      </c>
      <c r="Q8" s="369" t="s">
        <v>4</v>
      </c>
      <c r="R8" s="369" t="s">
        <v>5</v>
      </c>
      <c r="S8" s="369" t="s">
        <v>6</v>
      </c>
      <c r="T8" s="369" t="s">
        <v>7</v>
      </c>
      <c r="U8" s="369" t="s">
        <v>8</v>
      </c>
      <c r="V8" s="369" t="s">
        <v>9</v>
      </c>
      <c r="W8" s="369" t="s">
        <v>10</v>
      </c>
      <c r="X8" s="369" t="s">
        <v>11</v>
      </c>
      <c r="Y8" s="369" t="s">
        <v>12</v>
      </c>
      <c r="Z8" s="296" t="s">
        <v>1</v>
      </c>
      <c r="AA8" s="369" t="s">
        <v>265</v>
      </c>
    </row>
    <row r="9" spans="1:27" x14ac:dyDescent="0.3">
      <c r="A9" s="69" t="s">
        <v>13</v>
      </c>
      <c r="B9" s="151">
        <f t="shared" ref="B9:D9" si="0">SUM(B10,B18)</f>
        <v>144.62060300000002</v>
      </c>
      <c r="C9" s="47">
        <f t="shared" si="0"/>
        <v>104.67353907692308</v>
      </c>
      <c r="D9" s="47">
        <f t="shared" si="0"/>
        <v>73.130221384615382</v>
      </c>
      <c r="E9" s="47">
        <f t="shared" ref="E9:L9" si="1">SUM(E10,E18)</f>
        <v>70.591167307692302</v>
      </c>
      <c r="F9" s="47">
        <f t="shared" si="1"/>
        <v>328.72857700000003</v>
      </c>
      <c r="G9" s="47">
        <f t="shared" si="1"/>
        <v>236.66056599999999</v>
      </c>
      <c r="H9" s="47">
        <f t="shared" si="1"/>
        <v>105.72008599999999</v>
      </c>
      <c r="I9" s="47">
        <f t="shared" si="1"/>
        <v>44.259034999999997</v>
      </c>
      <c r="J9" s="47">
        <f t="shared" si="1"/>
        <v>33.392555999999999</v>
      </c>
      <c r="K9" s="47">
        <f t="shared" si="1"/>
        <v>43.894780000000004</v>
      </c>
      <c r="L9" s="47">
        <f t="shared" si="1"/>
        <v>223.97001025000003</v>
      </c>
      <c r="M9" s="47">
        <v>108.19999999999999</v>
      </c>
      <c r="N9" s="151">
        <v>45.5</v>
      </c>
      <c r="O9" s="47">
        <v>73.959999999999994</v>
      </c>
      <c r="P9" s="47">
        <f>SUM(P10,P18)</f>
        <v>24.71</v>
      </c>
      <c r="Q9" s="47">
        <f>SUM(Q10,Q18)</f>
        <v>12.410000000000002</v>
      </c>
      <c r="R9" s="47">
        <f>SUM(R10,R18)</f>
        <v>167.66000000000003</v>
      </c>
      <c r="S9" s="47">
        <v>401.24</v>
      </c>
      <c r="T9" s="47">
        <v>196.75</v>
      </c>
      <c r="U9" s="47">
        <v>53.48</v>
      </c>
      <c r="V9" s="47">
        <v>74.179999999999993</v>
      </c>
      <c r="W9" s="47">
        <v>65.000000000000014</v>
      </c>
      <c r="X9" s="47">
        <f t="shared" ref="X9" si="2">SUM(X10,X18)</f>
        <v>231.92000000000002</v>
      </c>
      <c r="Y9" s="374">
        <v>416.38000000000005</v>
      </c>
      <c r="Z9" s="439">
        <f>SUM(Z10,Z18)</f>
        <v>198.38</v>
      </c>
      <c r="AA9" s="440">
        <f>+IFERROR((Z9/N9-1),"-")</f>
        <v>3.3600000000000003</v>
      </c>
    </row>
    <row r="10" spans="1:27" x14ac:dyDescent="0.3">
      <c r="A10" s="70" t="s">
        <v>227</v>
      </c>
      <c r="B10" s="152">
        <f>SUM(B11:B12,B15)</f>
        <v>66.574404999999999</v>
      </c>
      <c r="C10" s="153">
        <f>SUM(C11:C12,C15)</f>
        <v>96.710181076923078</v>
      </c>
      <c r="D10" s="153">
        <f>SUM(D11:D12,D15)</f>
        <v>73.112271384615383</v>
      </c>
      <c r="E10" s="153">
        <f>SUM(E11:E12,E15)</f>
        <v>40.761441307692309</v>
      </c>
      <c r="F10" s="153">
        <f t="shared" ref="F10:L10" si="3">SUM(F11:F12,F15)</f>
        <v>38.362834999999997</v>
      </c>
      <c r="G10" s="153">
        <f t="shared" si="3"/>
        <v>54.343223999999999</v>
      </c>
      <c r="H10" s="153">
        <f t="shared" si="3"/>
        <v>51.129570999999991</v>
      </c>
      <c r="I10" s="153">
        <f t="shared" si="3"/>
        <v>43.421033999999999</v>
      </c>
      <c r="J10" s="153">
        <f t="shared" si="3"/>
        <v>33.375546</v>
      </c>
      <c r="K10" s="153">
        <f t="shared" si="3"/>
        <v>43.370490000000004</v>
      </c>
      <c r="L10" s="153">
        <f t="shared" si="3"/>
        <v>32.729214999999996</v>
      </c>
      <c r="M10" s="153">
        <v>28.43</v>
      </c>
      <c r="N10" s="152">
        <v>44.12</v>
      </c>
      <c r="O10" s="153">
        <v>73.959999999999994</v>
      </c>
      <c r="P10" s="153">
        <f>SUM(P11:P12,P15)</f>
        <v>24.71</v>
      </c>
      <c r="Q10" s="153">
        <f>SUM(Q11:Q12,Q15)</f>
        <v>12.410000000000002</v>
      </c>
      <c r="R10" s="153">
        <f>SUM(R11:R12,R15)</f>
        <v>14.11</v>
      </c>
      <c r="S10" s="153">
        <v>35.5</v>
      </c>
      <c r="T10" s="153">
        <v>63.11</v>
      </c>
      <c r="U10" s="153">
        <v>53.41</v>
      </c>
      <c r="V10" s="153">
        <v>74.179999999999993</v>
      </c>
      <c r="W10" s="153">
        <v>65.000000000000014</v>
      </c>
      <c r="X10" s="153">
        <f t="shared" ref="X10" si="4">SUM(X11:X12,X15)</f>
        <v>36.799999999999997</v>
      </c>
      <c r="Y10" s="449">
        <v>48.550000000000011</v>
      </c>
      <c r="Z10" s="450">
        <f>SUM(Z11:Z12,Z15)</f>
        <v>45.000000000000007</v>
      </c>
      <c r="AA10" s="453">
        <f t="shared" ref="AA10:AA19" si="5">+IFERROR((Z10/N10-1),"-")</f>
        <v>1.994560290117886E-2</v>
      </c>
    </row>
    <row r="11" spans="1:27" x14ac:dyDescent="0.3">
      <c r="A11" s="71" t="s">
        <v>15</v>
      </c>
      <c r="B11" s="445">
        <v>7.0970000000000004</v>
      </c>
      <c r="C11" s="446">
        <v>9.4320000000000004</v>
      </c>
      <c r="D11" s="446">
        <v>9.1750000000000007</v>
      </c>
      <c r="E11" s="446">
        <v>6.5519999999999996</v>
      </c>
      <c r="F11" s="446">
        <v>6.21</v>
      </c>
      <c r="G11" s="446">
        <v>7.2590000000000003</v>
      </c>
      <c r="H11" s="446">
        <v>6.6779999999999999</v>
      </c>
      <c r="I11" s="446">
        <v>7.1529999999999996</v>
      </c>
      <c r="J11" s="446">
        <v>4.6050000000000004</v>
      </c>
      <c r="K11" s="446">
        <v>7.5170000000000003</v>
      </c>
      <c r="L11" s="446">
        <v>7.0830000000000002</v>
      </c>
      <c r="M11" s="446">
        <v>6.2290000000000001</v>
      </c>
      <c r="N11" s="85">
        <v>7.25</v>
      </c>
      <c r="O11" s="21">
        <v>12.25</v>
      </c>
      <c r="P11" s="21">
        <v>7.71</v>
      </c>
      <c r="Q11" s="21">
        <v>5</v>
      </c>
      <c r="R11" s="21">
        <v>4.59</v>
      </c>
      <c r="S11" s="21">
        <v>7.12</v>
      </c>
      <c r="T11" s="21">
        <v>8.61</v>
      </c>
      <c r="U11" s="21">
        <v>7.89</v>
      </c>
      <c r="V11" s="21">
        <v>9.5</v>
      </c>
      <c r="W11" s="21">
        <v>11.67</v>
      </c>
      <c r="X11" s="21">
        <v>8.31</v>
      </c>
      <c r="Y11" s="342">
        <v>9.0500000000000007</v>
      </c>
      <c r="Z11" s="451">
        <v>8.27</v>
      </c>
      <c r="AA11" s="348">
        <f t="shared" si="5"/>
        <v>0.14068965517241372</v>
      </c>
    </row>
    <row r="12" spans="1:27" x14ac:dyDescent="0.3">
      <c r="A12" s="71" t="s">
        <v>16</v>
      </c>
      <c r="B12" s="85">
        <f>SUM(B13:B14)</f>
        <v>55.933</v>
      </c>
      <c r="C12" s="21">
        <f t="shared" ref="C12:L12" si="6">SUM(C13:C14)</f>
        <v>84.256</v>
      </c>
      <c r="D12" s="21">
        <f t="shared" si="6"/>
        <v>60.902000000000001</v>
      </c>
      <c r="E12" s="21">
        <f t="shared" si="6"/>
        <v>31.527999999999999</v>
      </c>
      <c r="F12" s="21">
        <f t="shared" si="6"/>
        <v>29.215999999999998</v>
      </c>
      <c r="G12" s="21">
        <f t="shared" si="6"/>
        <v>44.198</v>
      </c>
      <c r="H12" s="21">
        <f t="shared" si="6"/>
        <v>42.180999999999997</v>
      </c>
      <c r="I12" s="21">
        <f t="shared" si="6"/>
        <v>34.976999999999997</v>
      </c>
      <c r="J12" s="21">
        <f t="shared" si="6"/>
        <v>26.686</v>
      </c>
      <c r="K12" s="21">
        <f t="shared" si="6"/>
        <v>33.439</v>
      </c>
      <c r="L12" s="21">
        <f t="shared" si="6"/>
        <v>22.536999999999999</v>
      </c>
      <c r="M12" s="21">
        <v>19.64</v>
      </c>
      <c r="N12" s="85">
        <v>36.049999999999997</v>
      </c>
      <c r="O12" s="21">
        <v>59.39</v>
      </c>
      <c r="P12" s="21">
        <f>SUM(P13:P14)</f>
        <v>15.91</v>
      </c>
      <c r="Q12" s="21">
        <f>SUM(Q13:Q14)</f>
        <v>6.69</v>
      </c>
      <c r="R12" s="21">
        <f>SUM(R13:R14)</f>
        <v>8.59</v>
      </c>
      <c r="S12" s="21">
        <v>27.04</v>
      </c>
      <c r="T12" s="21">
        <v>52.29</v>
      </c>
      <c r="U12" s="21">
        <v>44.52</v>
      </c>
      <c r="V12" s="21">
        <v>63.29</v>
      </c>
      <c r="W12" s="21">
        <v>51.900000000000006</v>
      </c>
      <c r="X12" s="21">
        <f t="shared" ref="X12" si="7">SUM(X13:X14)</f>
        <v>27.01</v>
      </c>
      <c r="Y12" s="342">
        <v>37.080000000000005</v>
      </c>
      <c r="Z12" s="451">
        <f>SUM(Z13:Z14)</f>
        <v>34.6</v>
      </c>
      <c r="AA12" s="348">
        <f t="shared" si="5"/>
        <v>-4.0221914008321646E-2</v>
      </c>
    </row>
    <row r="13" spans="1:27" x14ac:dyDescent="0.3">
      <c r="A13" s="72" t="s">
        <v>17</v>
      </c>
      <c r="B13" s="445">
        <v>55.515999999999998</v>
      </c>
      <c r="C13" s="446">
        <v>83.834000000000003</v>
      </c>
      <c r="D13" s="446">
        <v>60.353000000000002</v>
      </c>
      <c r="E13" s="446">
        <v>31.013999999999999</v>
      </c>
      <c r="F13" s="446">
        <v>28.736999999999998</v>
      </c>
      <c r="G13" s="446">
        <v>43.8</v>
      </c>
      <c r="H13" s="446">
        <v>41.728999999999999</v>
      </c>
      <c r="I13" s="446">
        <v>34.402999999999999</v>
      </c>
      <c r="J13" s="446">
        <v>26.062000000000001</v>
      </c>
      <c r="K13" s="446">
        <v>33.002000000000002</v>
      </c>
      <c r="L13" s="446">
        <v>22.050999999999998</v>
      </c>
      <c r="M13" s="446">
        <v>19.178000000000001</v>
      </c>
      <c r="N13" s="85">
        <v>35.159999999999997</v>
      </c>
      <c r="O13" s="21">
        <v>58.55</v>
      </c>
      <c r="P13" s="21">
        <v>15.23</v>
      </c>
      <c r="Q13" s="21">
        <v>5.82</v>
      </c>
      <c r="R13" s="21">
        <v>7.93</v>
      </c>
      <c r="S13" s="21">
        <v>26.32</v>
      </c>
      <c r="T13" s="21">
        <v>51.55</v>
      </c>
      <c r="U13" s="21">
        <v>43.92</v>
      </c>
      <c r="V13" s="21">
        <v>62.8</v>
      </c>
      <c r="W13" s="21">
        <v>51.27</v>
      </c>
      <c r="X13" s="21">
        <v>26.5</v>
      </c>
      <c r="Y13" s="342">
        <v>36.49</v>
      </c>
      <c r="Z13" s="451">
        <v>33.96</v>
      </c>
      <c r="AA13" s="348">
        <f t="shared" si="5"/>
        <v>-3.4129692832764347E-2</v>
      </c>
    </row>
    <row r="14" spans="1:27" x14ac:dyDescent="0.3">
      <c r="A14" s="72" t="s">
        <v>18</v>
      </c>
      <c r="B14" s="445">
        <v>0.41699999999999998</v>
      </c>
      <c r="C14" s="446">
        <v>0.42199999999999999</v>
      </c>
      <c r="D14" s="446">
        <v>0.54900000000000004</v>
      </c>
      <c r="E14" s="446">
        <v>0.51400000000000001</v>
      </c>
      <c r="F14" s="446">
        <v>0.47899999999999998</v>
      </c>
      <c r="G14" s="446">
        <v>0.39800000000000002</v>
      </c>
      <c r="H14" s="446">
        <v>0.45200000000000001</v>
      </c>
      <c r="I14" s="446">
        <v>0.57399999999999995</v>
      </c>
      <c r="J14" s="446">
        <v>0.624</v>
      </c>
      <c r="K14" s="446">
        <v>0.437</v>
      </c>
      <c r="L14" s="446">
        <v>0.48599999999999999</v>
      </c>
      <c r="M14" s="446">
        <v>0.46400000000000002</v>
      </c>
      <c r="N14" s="85">
        <v>0.89</v>
      </c>
      <c r="O14" s="21">
        <v>0.84</v>
      </c>
      <c r="P14" s="21">
        <v>0.68</v>
      </c>
      <c r="Q14" s="21">
        <v>0.87</v>
      </c>
      <c r="R14" s="21">
        <v>0.66</v>
      </c>
      <c r="S14" s="21">
        <v>0.72</v>
      </c>
      <c r="T14" s="21">
        <v>0.74</v>
      </c>
      <c r="U14" s="21">
        <v>0.6</v>
      </c>
      <c r="V14" s="21">
        <v>0.49</v>
      </c>
      <c r="W14" s="21">
        <v>0.63</v>
      </c>
      <c r="X14" s="21">
        <v>0.51</v>
      </c>
      <c r="Y14" s="342">
        <v>0.59</v>
      </c>
      <c r="Z14" s="451">
        <v>0.64</v>
      </c>
      <c r="AA14" s="348">
        <f t="shared" si="5"/>
        <v>-0.2808988764044944</v>
      </c>
    </row>
    <row r="15" spans="1:27" x14ac:dyDescent="0.3">
      <c r="A15" s="71" t="s">
        <v>19</v>
      </c>
      <c r="B15" s="85">
        <f>SUM(B16:B17)</f>
        <v>3.5444049999999998</v>
      </c>
      <c r="C15" s="21">
        <f t="shared" ref="C15:L15" si="8">SUM(C16:C17)</f>
        <v>3.022181076923077</v>
      </c>
      <c r="D15" s="21">
        <f t="shared" si="8"/>
        <v>3.0352713846153847</v>
      </c>
      <c r="E15" s="21">
        <f t="shared" si="8"/>
        <v>2.6814413076923076</v>
      </c>
      <c r="F15" s="21">
        <f t="shared" si="8"/>
        <v>2.9368349999999999</v>
      </c>
      <c r="G15" s="21">
        <f t="shared" si="8"/>
        <v>2.8862239999999999</v>
      </c>
      <c r="H15" s="21">
        <f t="shared" si="8"/>
        <v>2.2705709999999999</v>
      </c>
      <c r="I15" s="21">
        <f t="shared" si="8"/>
        <v>1.291034</v>
      </c>
      <c r="J15" s="21">
        <f t="shared" si="8"/>
        <v>2.084546</v>
      </c>
      <c r="K15" s="21">
        <f t="shared" si="8"/>
        <v>2.4144900000000002</v>
      </c>
      <c r="L15" s="21">
        <f t="shared" si="8"/>
        <v>3.1092149999999998</v>
      </c>
      <c r="M15" s="21">
        <v>2.56</v>
      </c>
      <c r="N15" s="85">
        <v>0.82000000000000006</v>
      </c>
      <c r="O15" s="21">
        <v>2.3199999999999998</v>
      </c>
      <c r="P15" s="21">
        <f>SUM(P16:P17)</f>
        <v>1.0899999999999999</v>
      </c>
      <c r="Q15" s="21">
        <f>SUM(Q16:Q17)</f>
        <v>0.72</v>
      </c>
      <c r="R15" s="21">
        <f>SUM(R16:R17)</f>
        <v>0.93</v>
      </c>
      <c r="S15" s="21">
        <v>1.34</v>
      </c>
      <c r="T15" s="21">
        <v>2.21</v>
      </c>
      <c r="U15" s="21">
        <v>1</v>
      </c>
      <c r="V15" s="21">
        <v>1.3900000000000001</v>
      </c>
      <c r="W15" s="21">
        <v>1.4300000000000002</v>
      </c>
      <c r="X15" s="21">
        <f t="shared" ref="X15" si="9">SUM(X16:X17)</f>
        <v>1.48</v>
      </c>
      <c r="Y15" s="342">
        <v>2.42</v>
      </c>
      <c r="Z15" s="451">
        <f>SUM(Z16:Z17)</f>
        <v>2.13</v>
      </c>
      <c r="AA15" s="348">
        <f t="shared" si="5"/>
        <v>1.5975609756097557</v>
      </c>
    </row>
    <row r="16" spans="1:27" x14ac:dyDescent="0.3">
      <c r="A16" s="72" t="s">
        <v>17</v>
      </c>
      <c r="B16" s="445">
        <v>3.5179999999999998</v>
      </c>
      <c r="C16" s="446">
        <v>2.9660000000000002</v>
      </c>
      <c r="D16" s="446">
        <v>2.9990000000000001</v>
      </c>
      <c r="E16" s="446">
        <v>2.6539999999999999</v>
      </c>
      <c r="F16" s="446">
        <v>2.8919999999999999</v>
      </c>
      <c r="G16" s="446">
        <v>2.82</v>
      </c>
      <c r="H16" s="446">
        <v>2.198</v>
      </c>
      <c r="I16" s="446">
        <v>1.1719999999999999</v>
      </c>
      <c r="J16" s="446">
        <v>1.9810000000000001</v>
      </c>
      <c r="K16" s="446">
        <v>2.2400000000000002</v>
      </c>
      <c r="L16" s="446">
        <v>3.0169999999999999</v>
      </c>
      <c r="M16" s="446">
        <v>2.4889999999999999</v>
      </c>
      <c r="N16" s="85">
        <v>0.44</v>
      </c>
      <c r="O16" s="21">
        <v>1.89</v>
      </c>
      <c r="P16" s="21">
        <v>0.69</v>
      </c>
      <c r="Q16" s="21">
        <v>0.45</v>
      </c>
      <c r="R16" s="21">
        <v>0.66</v>
      </c>
      <c r="S16" s="21">
        <v>1.07</v>
      </c>
      <c r="T16" s="21">
        <v>1.85</v>
      </c>
      <c r="U16" s="21">
        <v>0.59</v>
      </c>
      <c r="V16" s="21">
        <v>0.89</v>
      </c>
      <c r="W16" s="21">
        <v>0.93</v>
      </c>
      <c r="X16" s="21">
        <v>0.94</v>
      </c>
      <c r="Y16" s="342">
        <v>2.06</v>
      </c>
      <c r="Z16" s="451">
        <v>1.79</v>
      </c>
      <c r="AA16" s="348">
        <f t="shared" si="5"/>
        <v>3.0681818181818183</v>
      </c>
    </row>
    <row r="17" spans="1:28" x14ac:dyDescent="0.3">
      <c r="A17" s="72" t="s">
        <v>18</v>
      </c>
      <c r="B17" s="445">
        <v>2.6405000000000001E-2</v>
      </c>
      <c r="C17" s="446">
        <v>5.6181076923076903E-2</v>
      </c>
      <c r="D17" s="446">
        <v>3.6271384615384601E-2</v>
      </c>
      <c r="E17" s="446">
        <v>2.7441307692307699E-2</v>
      </c>
      <c r="F17" s="446">
        <v>4.4835E-2</v>
      </c>
      <c r="G17" s="446">
        <v>6.6224000000000005E-2</v>
      </c>
      <c r="H17" s="446">
        <v>7.2570999999999997E-2</v>
      </c>
      <c r="I17" s="446">
        <v>0.119034</v>
      </c>
      <c r="J17" s="446">
        <v>0.10354600000000001</v>
      </c>
      <c r="K17" s="446">
        <v>0.17449000000000001</v>
      </c>
      <c r="L17" s="446">
        <v>9.2215000000000005E-2</v>
      </c>
      <c r="M17" s="446">
        <v>7.4897499999999992E-2</v>
      </c>
      <c r="N17" s="85">
        <v>0.38</v>
      </c>
      <c r="O17" s="21">
        <v>0.43</v>
      </c>
      <c r="P17" s="21">
        <v>0.4</v>
      </c>
      <c r="Q17" s="21">
        <v>0.27</v>
      </c>
      <c r="R17" s="21">
        <v>0.27</v>
      </c>
      <c r="S17" s="21">
        <v>0.27</v>
      </c>
      <c r="T17" s="21">
        <v>0.36</v>
      </c>
      <c r="U17" s="21">
        <v>0.41</v>
      </c>
      <c r="V17" s="21">
        <v>0.5</v>
      </c>
      <c r="W17" s="21">
        <v>0.5</v>
      </c>
      <c r="X17" s="21">
        <v>0.54</v>
      </c>
      <c r="Y17" s="342">
        <v>0.36</v>
      </c>
      <c r="Z17" s="451">
        <v>0.34</v>
      </c>
      <c r="AA17" s="348">
        <f t="shared" si="5"/>
        <v>-0.10526315789473684</v>
      </c>
    </row>
    <row r="18" spans="1:28" x14ac:dyDescent="0.3">
      <c r="A18" s="70" t="s">
        <v>228</v>
      </c>
      <c r="B18" s="154">
        <f t="shared" ref="B18:L18" si="10">SUM(B19:B20)</f>
        <v>78.046198000000004</v>
      </c>
      <c r="C18" s="155">
        <f t="shared" si="10"/>
        <v>7.9633579999999995</v>
      </c>
      <c r="D18" s="155">
        <f t="shared" si="10"/>
        <v>1.7950000000000001E-2</v>
      </c>
      <c r="E18" s="155">
        <f t="shared" si="10"/>
        <v>29.829726000000001</v>
      </c>
      <c r="F18" s="155">
        <f t="shared" si="10"/>
        <v>290.36574200000001</v>
      </c>
      <c r="G18" s="155">
        <f t="shared" si="10"/>
        <v>182.317342</v>
      </c>
      <c r="H18" s="155">
        <f t="shared" si="10"/>
        <v>54.590515000000003</v>
      </c>
      <c r="I18" s="155">
        <f t="shared" si="10"/>
        <v>0.838001</v>
      </c>
      <c r="J18" s="155">
        <f t="shared" si="10"/>
        <v>1.7010000000000004E-2</v>
      </c>
      <c r="K18" s="155">
        <f t="shared" si="10"/>
        <v>0.52429000000000003</v>
      </c>
      <c r="L18" s="155">
        <f t="shared" si="10"/>
        <v>191.24079525000002</v>
      </c>
      <c r="M18" s="155">
        <v>79.77</v>
      </c>
      <c r="N18" s="154">
        <v>1.3800000000000001</v>
      </c>
      <c r="O18" s="155">
        <v>0</v>
      </c>
      <c r="P18" s="155">
        <f>SUM(P19:P20)</f>
        <v>0</v>
      </c>
      <c r="Q18" s="155">
        <f>SUM(Q19:Q20)</f>
        <v>0</v>
      </c>
      <c r="R18" s="155">
        <f>SUM(R19:R20)</f>
        <v>153.55000000000001</v>
      </c>
      <c r="S18" s="155">
        <v>365.74</v>
      </c>
      <c r="T18" s="155">
        <v>133.63999999999999</v>
      </c>
      <c r="U18" s="155">
        <v>7.0000000000000007E-2</v>
      </c>
      <c r="V18" s="155">
        <v>0</v>
      </c>
      <c r="W18" s="155">
        <v>0</v>
      </c>
      <c r="X18" s="155">
        <f t="shared" ref="X18" si="11">SUM(X19:X20)</f>
        <v>195.12</v>
      </c>
      <c r="Y18" s="444">
        <v>367.83000000000004</v>
      </c>
      <c r="Z18" s="452">
        <f>SUM(Z19:Z20)</f>
        <v>153.38</v>
      </c>
      <c r="AA18" s="454">
        <f>+IFERROR((Z18/N18-1),"-")</f>
        <v>110.14492753623188</v>
      </c>
    </row>
    <row r="19" spans="1:28" x14ac:dyDescent="0.3">
      <c r="A19" s="71" t="s">
        <v>109</v>
      </c>
      <c r="B19" s="445">
        <v>69.890928000000002</v>
      </c>
      <c r="C19" s="446">
        <v>7.7566899999999999</v>
      </c>
      <c r="D19" s="446">
        <v>0</v>
      </c>
      <c r="E19" s="446">
        <v>25.140040000000003</v>
      </c>
      <c r="F19" s="446">
        <v>252.41031899999999</v>
      </c>
      <c r="G19" s="446">
        <v>161.56144</v>
      </c>
      <c r="H19" s="446">
        <v>47.293355000000005</v>
      </c>
      <c r="I19" s="446">
        <v>0.79501999999999995</v>
      </c>
      <c r="J19" s="446">
        <v>1.6370000000000003E-2</v>
      </c>
      <c r="K19" s="446">
        <v>0.51024000000000003</v>
      </c>
      <c r="L19" s="446">
        <v>170.83755625000001</v>
      </c>
      <c r="M19" s="446">
        <v>74.317813000000001</v>
      </c>
      <c r="N19" s="85">
        <v>1.31</v>
      </c>
      <c r="O19" s="21">
        <v>0</v>
      </c>
      <c r="P19" s="21">
        <v>0</v>
      </c>
      <c r="Q19" s="21">
        <v>0</v>
      </c>
      <c r="R19" s="21">
        <v>132.24</v>
      </c>
      <c r="S19" s="21">
        <v>320.32</v>
      </c>
      <c r="T19" s="21">
        <v>120.49</v>
      </c>
      <c r="U19" s="21">
        <v>7.0000000000000007E-2</v>
      </c>
      <c r="V19" s="21">
        <v>0</v>
      </c>
      <c r="W19" s="21">
        <v>0</v>
      </c>
      <c r="X19" s="21">
        <v>173.55</v>
      </c>
      <c r="Y19" s="342">
        <v>298.17</v>
      </c>
      <c r="Z19" s="451">
        <v>127.5</v>
      </c>
      <c r="AA19" s="348">
        <f t="shared" si="5"/>
        <v>96.328244274809151</v>
      </c>
    </row>
    <row r="20" spans="1:28" x14ac:dyDescent="0.3">
      <c r="A20" s="73" t="s">
        <v>110</v>
      </c>
      <c r="B20" s="447">
        <v>8.1552699999999998</v>
      </c>
      <c r="C20" s="448">
        <v>0.20666800000000002</v>
      </c>
      <c r="D20" s="448">
        <v>1.7950000000000001E-2</v>
      </c>
      <c r="E20" s="448">
        <v>4.689686</v>
      </c>
      <c r="F20" s="448">
        <v>37.955423000000003</v>
      </c>
      <c r="G20" s="448">
        <v>20.755901999999999</v>
      </c>
      <c r="H20" s="448">
        <v>7.2971599999999999</v>
      </c>
      <c r="I20" s="448">
        <v>4.2980999999999998E-2</v>
      </c>
      <c r="J20" s="448">
        <v>6.4000000000000005E-4</v>
      </c>
      <c r="K20" s="448">
        <v>1.405E-2</v>
      </c>
      <c r="L20" s="448">
        <v>20.403239000000003</v>
      </c>
      <c r="M20" s="448">
        <v>5.4690649999999996</v>
      </c>
      <c r="N20" s="79">
        <v>7.0000000000000007E-2</v>
      </c>
      <c r="O20" s="80">
        <v>0</v>
      </c>
      <c r="P20" s="80">
        <v>0</v>
      </c>
      <c r="Q20" s="80">
        <v>0</v>
      </c>
      <c r="R20" s="80">
        <v>21.31</v>
      </c>
      <c r="S20" s="80">
        <v>45.42</v>
      </c>
      <c r="T20" s="80">
        <v>13.15</v>
      </c>
      <c r="U20" s="80">
        <v>0</v>
      </c>
      <c r="V20" s="80">
        <v>0</v>
      </c>
      <c r="W20" s="80">
        <v>0</v>
      </c>
      <c r="X20" s="80">
        <v>21.57</v>
      </c>
      <c r="Y20" s="343">
        <v>69.66</v>
      </c>
      <c r="Z20" s="66">
        <v>25.88</v>
      </c>
      <c r="AA20" s="349">
        <f>+IFERROR((Z20/N20-1),"-")</f>
        <v>368.71428571428567</v>
      </c>
      <c r="AB20" s="16"/>
    </row>
    <row r="21" spans="1:28" x14ac:dyDescent="0.3">
      <c r="A21" s="1" t="s">
        <v>23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</row>
    <row r="22" spans="1:28" x14ac:dyDescent="0.3">
      <c r="A22" s="1" t="s">
        <v>24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</row>
    <row r="23" spans="1:28" x14ac:dyDescent="0.3">
      <c r="A23" s="2" t="s">
        <v>204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</row>
    <row r="24" spans="1:28" x14ac:dyDescent="0.3">
      <c r="B24" s="274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</row>
    <row r="25" spans="1:28" x14ac:dyDescent="0.3"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</row>
    <row r="26" spans="1:28" x14ac:dyDescent="0.3"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</row>
    <row r="27" spans="1:28" x14ac:dyDescent="0.3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</row>
    <row r="28" spans="1:28" x14ac:dyDescent="0.3"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</row>
    <row r="29" spans="1:28" x14ac:dyDescent="0.3"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</row>
    <row r="30" spans="1:28" x14ac:dyDescent="0.3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</row>
    <row r="31" spans="1:28" x14ac:dyDescent="0.3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</row>
    <row r="32" spans="1:28" x14ac:dyDescent="0.3"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2:26" x14ac:dyDescent="0.3"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2:26" x14ac:dyDescent="0.3"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2:26" x14ac:dyDescent="0.3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2:26" x14ac:dyDescent="0.3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2:26" x14ac:dyDescent="0.3"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</sheetData>
  <mergeCells count="4">
    <mergeCell ref="A7:A8"/>
    <mergeCell ref="B7:M7"/>
    <mergeCell ref="N7:Y7"/>
    <mergeCell ref="Z7:AA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C55"/>
  <sheetViews>
    <sheetView showGridLines="0" zoomScale="85" zoomScaleNormal="85" workbookViewId="0">
      <pane xSplit="1" ySplit="7" topLeftCell="N8" activePane="bottomRight" state="frozen"/>
      <selection activeCell="Y40" sqref="Y40"/>
      <selection pane="topRight" activeCell="Y40" sqref="Y40"/>
      <selection pane="bottomLeft" activeCell="Y40" sqref="Y40"/>
      <selection pane="bottomRight" activeCell="AC36" sqref="AC36"/>
    </sheetView>
  </sheetViews>
  <sheetFormatPr baseColWidth="10" defaultRowHeight="14.4" x14ac:dyDescent="0.3"/>
  <cols>
    <col min="1" max="1" width="12.5546875" customWidth="1"/>
    <col min="2" max="19" width="8.5546875" style="191" customWidth="1"/>
    <col min="20" max="21" width="8.5546875" style="307" customWidth="1"/>
    <col min="22" max="25" width="8.5546875" style="310" customWidth="1"/>
    <col min="26" max="26" width="9" style="310" customWidth="1"/>
    <col min="27" max="27" width="9.77734375" customWidth="1"/>
    <col min="29" max="29" width="14" bestFit="1" customWidth="1"/>
  </cols>
  <sheetData>
    <row r="1" spans="1:28" x14ac:dyDescent="0.3">
      <c r="A1" s="22" t="s">
        <v>196</v>
      </c>
    </row>
    <row r="2" spans="1:28" x14ac:dyDescent="0.3">
      <c r="A2" s="22"/>
    </row>
    <row r="3" spans="1:28" x14ac:dyDescent="0.3">
      <c r="A3" s="11" t="s">
        <v>111</v>
      </c>
    </row>
    <row r="4" spans="1:28" x14ac:dyDescent="0.3">
      <c r="A4" s="37" t="s">
        <v>245</v>
      </c>
    </row>
    <row r="5" spans="1:28" x14ac:dyDescent="0.3">
      <c r="A5" s="37" t="s">
        <v>209</v>
      </c>
    </row>
    <row r="6" spans="1:28" x14ac:dyDescent="0.3">
      <c r="A6" s="547" t="s">
        <v>26</v>
      </c>
      <c r="B6" s="514">
        <v>2019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6"/>
      <c r="N6" s="534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8" ht="25.2" x14ac:dyDescent="0.3">
      <c r="A7" s="548"/>
      <c r="B7" s="369" t="s">
        <v>1</v>
      </c>
      <c r="C7" s="370" t="s">
        <v>2</v>
      </c>
      <c r="D7" s="369" t="s">
        <v>3</v>
      </c>
      <c r="E7" s="370" t="s">
        <v>4</v>
      </c>
      <c r="F7" s="267" t="s">
        <v>5</v>
      </c>
      <c r="G7" s="369" t="s">
        <v>6</v>
      </c>
      <c r="H7" s="369" t="s">
        <v>7</v>
      </c>
      <c r="I7" s="369" t="s">
        <v>8</v>
      </c>
      <c r="J7" s="369" t="s">
        <v>9</v>
      </c>
      <c r="K7" s="369" t="s">
        <v>10</v>
      </c>
      <c r="L7" s="369" t="s">
        <v>11</v>
      </c>
      <c r="M7" s="369" t="s">
        <v>12</v>
      </c>
      <c r="N7" s="455" t="s">
        <v>1</v>
      </c>
      <c r="O7" s="291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5" t="s">
        <v>10</v>
      </c>
      <c r="X7" s="317" t="s">
        <v>11</v>
      </c>
      <c r="Y7" s="368" t="s">
        <v>12</v>
      </c>
      <c r="Z7" s="368" t="s">
        <v>1</v>
      </c>
      <c r="AA7" s="369" t="s">
        <v>265</v>
      </c>
    </row>
    <row r="8" spans="1:28" x14ac:dyDescent="0.3">
      <c r="A8" s="74" t="s">
        <v>13</v>
      </c>
      <c r="B8" s="77">
        <f>SUM(B9:B31)</f>
        <v>69890.928</v>
      </c>
      <c r="C8" s="77">
        <f t="shared" ref="C8:M8" si="0">SUM(C9:C31)</f>
        <v>7756.6900000000005</v>
      </c>
      <c r="D8" s="77">
        <f t="shared" si="0"/>
        <v>0</v>
      </c>
      <c r="E8" s="77">
        <f t="shared" si="0"/>
        <v>25140.040000000005</v>
      </c>
      <c r="F8" s="77">
        <f t="shared" si="0"/>
        <v>252410.31900000002</v>
      </c>
      <c r="G8" s="77">
        <f t="shared" si="0"/>
        <v>161561.44000000003</v>
      </c>
      <c r="H8" s="77">
        <f t="shared" si="0"/>
        <v>47293.354999999996</v>
      </c>
      <c r="I8" s="77">
        <f t="shared" si="0"/>
        <v>795.02</v>
      </c>
      <c r="J8" s="77">
        <f t="shared" si="0"/>
        <v>16.37</v>
      </c>
      <c r="K8" s="77">
        <f t="shared" si="0"/>
        <v>510.24</v>
      </c>
      <c r="L8" s="77">
        <f t="shared" si="0"/>
        <v>170837.55624999999</v>
      </c>
      <c r="M8" s="77">
        <f t="shared" si="0"/>
        <v>74317.813000000009</v>
      </c>
      <c r="N8" s="458">
        <f>SUM(N9:N31)</f>
        <v>1314.41</v>
      </c>
      <c r="O8" s="458">
        <f t="shared" ref="O8" si="1">SUM(O9:O31)</f>
        <v>0</v>
      </c>
      <c r="P8" s="458">
        <f t="shared" ref="P8" si="2">SUM(P9:P31)</f>
        <v>0</v>
      </c>
      <c r="Q8" s="458">
        <f t="shared" ref="Q8" si="3">SUM(Q9:Q31)</f>
        <v>0</v>
      </c>
      <c r="R8" s="458">
        <f t="shared" ref="R8" si="4">SUM(R9:R31)</f>
        <v>132235.41</v>
      </c>
      <c r="S8" s="458">
        <f t="shared" ref="S8" si="5">SUM(S9:S31)</f>
        <v>320315.66000000003</v>
      </c>
      <c r="T8" s="458">
        <f t="shared" ref="T8" si="6">SUM(T9:T31)</f>
        <v>120487.9</v>
      </c>
      <c r="U8" s="458">
        <f t="shared" ref="U8" si="7">SUM(U9:U31)</f>
        <v>65.099999999999994</v>
      </c>
      <c r="V8" s="458">
        <f t="shared" ref="V8" si="8">SUM(V9:V31)</f>
        <v>0</v>
      </c>
      <c r="W8" s="458">
        <f t="shared" ref="W8" si="9">SUM(W9:W31)</f>
        <v>0</v>
      </c>
      <c r="X8" s="458">
        <f t="shared" ref="X8" si="10">SUM(X9:X31)</f>
        <v>172888</v>
      </c>
      <c r="Y8" s="459">
        <f t="shared" ref="Y8" si="11">SUM(Y9:Y31)</f>
        <v>298167.47000000003</v>
      </c>
      <c r="Z8" s="457">
        <f>SUM(Z9:Z31)</f>
        <v>127500.56</v>
      </c>
      <c r="AA8" s="430">
        <f>+IFERROR((Z8/N8-1),"-")</f>
        <v>96.002122625360414</v>
      </c>
      <c r="AB8" s="307"/>
    </row>
    <row r="9" spans="1:28" x14ac:dyDescent="0.3">
      <c r="A9" s="81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340">
        <v>0</v>
      </c>
      <c r="N9" s="78">
        <v>0</v>
      </c>
      <c r="O9" s="190">
        <v>0</v>
      </c>
      <c r="P9" s="190">
        <v>0</v>
      </c>
      <c r="Q9" s="190">
        <v>0</v>
      </c>
      <c r="R9" s="190">
        <v>0</v>
      </c>
      <c r="S9" s="190">
        <v>0</v>
      </c>
      <c r="T9" s="190">
        <v>0</v>
      </c>
      <c r="U9" s="190">
        <v>0</v>
      </c>
      <c r="V9" s="190">
        <v>0</v>
      </c>
      <c r="W9" s="190">
        <v>0</v>
      </c>
      <c r="X9" s="190">
        <v>0</v>
      </c>
      <c r="Y9" s="436">
        <v>0</v>
      </c>
      <c r="Z9" s="85">
        <v>0</v>
      </c>
      <c r="AA9" s="421" t="str">
        <f t="shared" ref="AA9:AA31" si="12">+IFERROR((Z9/N9-1),"-")</f>
        <v>-</v>
      </c>
      <c r="AB9" s="307"/>
    </row>
    <row r="10" spans="1:28" x14ac:dyDescent="0.3">
      <c r="A10" s="81" t="s">
        <v>61</v>
      </c>
      <c r="B10" s="78">
        <v>0</v>
      </c>
      <c r="C10" s="190">
        <v>0</v>
      </c>
      <c r="D10" s="190">
        <v>0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190">
        <v>0</v>
      </c>
      <c r="M10" s="436">
        <v>0</v>
      </c>
      <c r="N10" s="78">
        <v>0</v>
      </c>
      <c r="O10" s="190">
        <v>0</v>
      </c>
      <c r="P10" s="190">
        <v>0</v>
      </c>
      <c r="Q10" s="190">
        <v>0</v>
      </c>
      <c r="R10" s="190">
        <v>33.75</v>
      </c>
      <c r="S10" s="190">
        <v>0</v>
      </c>
      <c r="T10" s="190">
        <v>0</v>
      </c>
      <c r="U10" s="190">
        <v>0</v>
      </c>
      <c r="V10" s="190">
        <v>0</v>
      </c>
      <c r="W10" s="190">
        <v>0</v>
      </c>
      <c r="X10" s="190">
        <v>0</v>
      </c>
      <c r="Y10" s="436">
        <v>0</v>
      </c>
      <c r="Z10" s="85">
        <v>0</v>
      </c>
      <c r="AA10" s="421" t="str">
        <f t="shared" si="12"/>
        <v>-</v>
      </c>
      <c r="AB10" s="307"/>
    </row>
    <row r="11" spans="1:28" x14ac:dyDescent="0.3">
      <c r="A11" s="81" t="s">
        <v>86</v>
      </c>
      <c r="B11" s="14">
        <v>0</v>
      </c>
      <c r="C11" s="14">
        <v>0</v>
      </c>
      <c r="D11" s="14">
        <v>0</v>
      </c>
      <c r="E11" s="14">
        <v>364.67500000000001</v>
      </c>
      <c r="F11" s="14">
        <v>6275.7209999999995</v>
      </c>
      <c r="G11" s="14">
        <v>14434.75</v>
      </c>
      <c r="H11" s="14">
        <v>9632.8249999999989</v>
      </c>
      <c r="I11" s="14">
        <v>0</v>
      </c>
      <c r="J11" s="14">
        <v>0</v>
      </c>
      <c r="K11" s="14">
        <v>0</v>
      </c>
      <c r="L11" s="14">
        <v>760.52</v>
      </c>
      <c r="M11" s="340">
        <v>1826.2809999999999</v>
      </c>
      <c r="N11" s="78">
        <v>119.68</v>
      </c>
      <c r="O11" s="190">
        <v>0</v>
      </c>
      <c r="P11" s="190">
        <v>0</v>
      </c>
      <c r="Q11" s="190">
        <v>0</v>
      </c>
      <c r="R11" s="190">
        <v>0</v>
      </c>
      <c r="S11" s="190">
        <v>14334.98</v>
      </c>
      <c r="T11" s="190">
        <v>10345.74</v>
      </c>
      <c r="U11" s="190">
        <v>0</v>
      </c>
      <c r="V11" s="190">
        <v>0</v>
      </c>
      <c r="W11" s="190">
        <v>0</v>
      </c>
      <c r="X11" s="313">
        <v>8540.39</v>
      </c>
      <c r="Y11" s="436">
        <v>11781.41</v>
      </c>
      <c r="Z11" s="85">
        <v>3066.68</v>
      </c>
      <c r="AA11" s="421">
        <f>+IFERROR((Z11/N11-1),"-")</f>
        <v>24.623997326203206</v>
      </c>
      <c r="AB11" s="307"/>
    </row>
    <row r="12" spans="1:28" x14ac:dyDescent="0.3">
      <c r="A12" s="81" t="s">
        <v>266</v>
      </c>
      <c r="B12" s="14">
        <v>6556.72</v>
      </c>
      <c r="C12" s="14">
        <v>0</v>
      </c>
      <c r="D12" s="14">
        <v>0</v>
      </c>
      <c r="E12" s="14">
        <v>2085.0300000000002</v>
      </c>
      <c r="F12" s="14">
        <v>53592.56</v>
      </c>
      <c r="G12" s="14">
        <v>54886.719999999994</v>
      </c>
      <c r="H12" s="14">
        <v>24759.91</v>
      </c>
      <c r="I12" s="14">
        <v>0</v>
      </c>
      <c r="J12" s="14">
        <v>0</v>
      </c>
      <c r="K12" s="14">
        <v>0</v>
      </c>
      <c r="L12" s="14">
        <v>48764.99749999999</v>
      </c>
      <c r="M12" s="340">
        <v>18308.195999999996</v>
      </c>
      <c r="N12" s="78">
        <v>1194.73</v>
      </c>
      <c r="O12" s="190">
        <v>0</v>
      </c>
      <c r="P12" s="190">
        <v>0</v>
      </c>
      <c r="Q12" s="190">
        <v>0</v>
      </c>
      <c r="R12" s="190">
        <v>33790.76</v>
      </c>
      <c r="S12" s="190">
        <v>80872.789999999994</v>
      </c>
      <c r="T12" s="190">
        <v>51269.14</v>
      </c>
      <c r="U12" s="190">
        <v>65.099999999999994</v>
      </c>
      <c r="V12" s="190">
        <v>0</v>
      </c>
      <c r="W12" s="190">
        <v>0</v>
      </c>
      <c r="X12" s="313">
        <v>54802.94</v>
      </c>
      <c r="Y12" s="436">
        <v>95153.39</v>
      </c>
      <c r="Z12" s="85">
        <v>43873.68</v>
      </c>
      <c r="AA12" s="421">
        <f t="shared" si="12"/>
        <v>35.722673742184426</v>
      </c>
      <c r="AB12" s="307"/>
    </row>
    <row r="13" spans="1:28" x14ac:dyDescent="0.3">
      <c r="A13" s="81" t="s">
        <v>62</v>
      </c>
      <c r="B13" s="14">
        <v>5042.8899999999994</v>
      </c>
      <c r="C13" s="14">
        <v>0</v>
      </c>
      <c r="D13" s="14">
        <v>0</v>
      </c>
      <c r="E13" s="14">
        <v>2540.42</v>
      </c>
      <c r="F13" s="14">
        <v>25188.25</v>
      </c>
      <c r="G13" s="14">
        <v>10459.89</v>
      </c>
      <c r="H13" s="14">
        <v>3270.3600000000006</v>
      </c>
      <c r="I13" s="14">
        <v>0</v>
      </c>
      <c r="J13" s="14">
        <v>0</v>
      </c>
      <c r="K13" s="14">
        <v>0</v>
      </c>
      <c r="L13" s="14">
        <v>26697.29</v>
      </c>
      <c r="M13" s="340">
        <v>6966.94</v>
      </c>
      <c r="N13" s="78">
        <v>0</v>
      </c>
      <c r="O13" s="190">
        <v>0</v>
      </c>
      <c r="P13" s="190">
        <v>0</v>
      </c>
      <c r="Q13" s="190">
        <v>0</v>
      </c>
      <c r="R13" s="190">
        <v>20604.75</v>
      </c>
      <c r="S13" s="190">
        <v>37290.050000000003</v>
      </c>
      <c r="T13" s="190">
        <v>11786.24</v>
      </c>
      <c r="U13" s="190">
        <v>0</v>
      </c>
      <c r="V13" s="190">
        <v>0</v>
      </c>
      <c r="W13" s="190">
        <v>0</v>
      </c>
      <c r="X13" s="313">
        <v>13718.19</v>
      </c>
      <c r="Y13" s="436">
        <v>43364.97</v>
      </c>
      <c r="Z13" s="85">
        <v>12965.19</v>
      </c>
      <c r="AA13" s="421" t="str">
        <f t="shared" si="12"/>
        <v>-</v>
      </c>
      <c r="AB13" s="307"/>
    </row>
    <row r="14" spans="1:28" x14ac:dyDescent="0.3">
      <c r="A14" s="81" t="s">
        <v>63</v>
      </c>
      <c r="B14" s="14">
        <v>17721.66</v>
      </c>
      <c r="C14" s="14">
        <v>0</v>
      </c>
      <c r="D14" s="14">
        <v>0</v>
      </c>
      <c r="E14" s="14">
        <v>5769.8099999999995</v>
      </c>
      <c r="F14" s="14">
        <v>44497.038</v>
      </c>
      <c r="G14" s="14">
        <v>17080.220000000005</v>
      </c>
      <c r="H14" s="14">
        <v>9120.5600000000013</v>
      </c>
      <c r="I14" s="14">
        <v>145.69999999999999</v>
      </c>
      <c r="J14" s="14">
        <v>16.37</v>
      </c>
      <c r="K14" s="14">
        <v>0</v>
      </c>
      <c r="L14" s="14">
        <v>59718.1895</v>
      </c>
      <c r="M14" s="340">
        <v>12035.699000000001</v>
      </c>
      <c r="N14" s="78">
        <v>0</v>
      </c>
      <c r="O14" s="190">
        <v>0</v>
      </c>
      <c r="P14" s="190">
        <v>0</v>
      </c>
      <c r="Q14" s="190">
        <v>0</v>
      </c>
      <c r="R14" s="190">
        <v>36156.28</v>
      </c>
      <c r="S14" s="190">
        <v>63093.79</v>
      </c>
      <c r="T14" s="190">
        <v>16806.39</v>
      </c>
      <c r="U14" s="190">
        <v>0</v>
      </c>
      <c r="V14" s="190">
        <v>0</v>
      </c>
      <c r="W14" s="190">
        <v>0</v>
      </c>
      <c r="X14" s="313">
        <v>24382.02</v>
      </c>
      <c r="Y14" s="436">
        <v>80170.28</v>
      </c>
      <c r="Z14" s="85">
        <v>34300.230000000003</v>
      </c>
      <c r="AA14" s="421" t="str">
        <f t="shared" si="12"/>
        <v>-</v>
      </c>
      <c r="AB14" s="307"/>
    </row>
    <row r="15" spans="1:28" x14ac:dyDescent="0.3">
      <c r="A15" s="81" t="s">
        <v>64</v>
      </c>
      <c r="B15" s="14">
        <v>1026</v>
      </c>
      <c r="C15" s="14">
        <v>0</v>
      </c>
      <c r="D15" s="14">
        <v>0</v>
      </c>
      <c r="E15" s="14">
        <v>417.75</v>
      </c>
      <c r="F15" s="14">
        <v>3290.25</v>
      </c>
      <c r="G15" s="14">
        <v>428.45</v>
      </c>
      <c r="H15" s="14">
        <v>367.85</v>
      </c>
      <c r="I15" s="14">
        <v>0</v>
      </c>
      <c r="J15" s="14">
        <v>0</v>
      </c>
      <c r="K15" s="14">
        <v>0</v>
      </c>
      <c r="L15" s="14">
        <v>4498.1137500000013</v>
      </c>
      <c r="M15" s="340">
        <v>600.67700000000002</v>
      </c>
      <c r="N15" s="78">
        <v>0</v>
      </c>
      <c r="O15" s="190">
        <v>0</v>
      </c>
      <c r="P15" s="190">
        <v>0</v>
      </c>
      <c r="Q15" s="190">
        <v>0</v>
      </c>
      <c r="R15" s="190">
        <v>356</v>
      </c>
      <c r="S15" s="190">
        <v>1261.25</v>
      </c>
      <c r="T15" s="190">
        <v>0</v>
      </c>
      <c r="U15" s="190">
        <v>0</v>
      </c>
      <c r="V15" s="190">
        <v>0</v>
      </c>
      <c r="W15" s="190">
        <v>0</v>
      </c>
      <c r="X15" s="313">
        <v>938</v>
      </c>
      <c r="Y15" s="436">
        <v>5578.81</v>
      </c>
      <c r="Z15" s="85">
        <v>2435.65</v>
      </c>
      <c r="AA15" s="421" t="str">
        <f t="shared" si="12"/>
        <v>-</v>
      </c>
      <c r="AB15" s="307"/>
    </row>
    <row r="16" spans="1:28" x14ac:dyDescent="0.3">
      <c r="A16" s="81" t="s">
        <v>78</v>
      </c>
      <c r="B16" s="78">
        <v>0</v>
      </c>
      <c r="C16" s="190">
        <v>0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436">
        <v>0</v>
      </c>
      <c r="N16" s="78">
        <v>0</v>
      </c>
      <c r="O16" s="190">
        <v>0</v>
      </c>
      <c r="P16" s="190">
        <v>0</v>
      </c>
      <c r="Q16" s="190">
        <v>0</v>
      </c>
      <c r="R16" s="190">
        <v>0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90">
        <v>0</v>
      </c>
      <c r="Y16" s="436">
        <v>0</v>
      </c>
      <c r="Z16" s="85">
        <v>0</v>
      </c>
      <c r="AA16" s="421" t="str">
        <f t="shared" si="12"/>
        <v>-</v>
      </c>
      <c r="AB16" s="307"/>
    </row>
    <row r="17" spans="1:28" x14ac:dyDescent="0.3">
      <c r="A17" s="81" t="s">
        <v>65</v>
      </c>
      <c r="B17" s="14">
        <v>212.16</v>
      </c>
      <c r="C17" s="14">
        <v>0</v>
      </c>
      <c r="D17" s="14">
        <v>0</v>
      </c>
      <c r="E17" s="14">
        <v>2767.9500000000003</v>
      </c>
      <c r="F17" s="14">
        <v>15615.65</v>
      </c>
      <c r="G17" s="14">
        <v>240.25</v>
      </c>
      <c r="H17" s="14">
        <v>0</v>
      </c>
      <c r="I17" s="14">
        <v>0</v>
      </c>
      <c r="J17" s="14">
        <v>0</v>
      </c>
      <c r="K17" s="14">
        <v>0</v>
      </c>
      <c r="L17" s="14">
        <v>7970.29</v>
      </c>
      <c r="M17" s="340">
        <v>8137.0720000000001</v>
      </c>
      <c r="N17" s="78">
        <v>0</v>
      </c>
      <c r="O17" s="190">
        <v>0</v>
      </c>
      <c r="P17" s="190">
        <v>0</v>
      </c>
      <c r="Q17" s="190">
        <v>0</v>
      </c>
      <c r="R17" s="190">
        <v>4147.46</v>
      </c>
      <c r="S17" s="190">
        <v>9941.68</v>
      </c>
      <c r="T17" s="190">
        <v>2108.52</v>
      </c>
      <c r="U17" s="190">
        <v>0</v>
      </c>
      <c r="V17" s="190">
        <v>0</v>
      </c>
      <c r="W17" s="190">
        <v>0</v>
      </c>
      <c r="X17" s="313">
        <v>7129.79</v>
      </c>
      <c r="Y17" s="436">
        <v>15168.35</v>
      </c>
      <c r="Z17" s="85">
        <v>2346.11</v>
      </c>
      <c r="AA17" s="421" t="str">
        <f>+IFERROR((Z17/N17-1),"-")</f>
        <v>-</v>
      </c>
      <c r="AB17" s="307"/>
    </row>
    <row r="18" spans="1:28" x14ac:dyDescent="0.3">
      <c r="A18" s="81" t="s">
        <v>88</v>
      </c>
      <c r="B18" s="14">
        <v>256.16800000000001</v>
      </c>
      <c r="C18" s="14">
        <v>0</v>
      </c>
      <c r="D18" s="14">
        <v>0</v>
      </c>
      <c r="E18" s="14">
        <v>2059.5</v>
      </c>
      <c r="F18" s="14">
        <v>12256.67</v>
      </c>
      <c r="G18" s="14">
        <v>0</v>
      </c>
      <c r="H18" s="14">
        <v>50.2</v>
      </c>
      <c r="I18" s="14">
        <v>0</v>
      </c>
      <c r="J18" s="14">
        <v>0</v>
      </c>
      <c r="K18" s="14">
        <v>0</v>
      </c>
      <c r="L18" s="14">
        <v>6188.9250000000002</v>
      </c>
      <c r="M18" s="340">
        <v>7208.415</v>
      </c>
      <c r="N18" s="78">
        <v>0</v>
      </c>
      <c r="O18" s="190">
        <v>0</v>
      </c>
      <c r="P18" s="190">
        <v>0</v>
      </c>
      <c r="Q18" s="190">
        <v>0</v>
      </c>
      <c r="R18" s="190">
        <v>3770.6</v>
      </c>
      <c r="S18" s="190">
        <v>20974.35</v>
      </c>
      <c r="T18" s="190">
        <v>6774.55</v>
      </c>
      <c r="U18" s="190">
        <v>0</v>
      </c>
      <c r="V18" s="190">
        <v>0</v>
      </c>
      <c r="W18" s="190">
        <v>0</v>
      </c>
      <c r="X18" s="313">
        <v>8024.45</v>
      </c>
      <c r="Y18" s="436">
        <v>9709.1</v>
      </c>
      <c r="Z18" s="85">
        <v>3854.05</v>
      </c>
      <c r="AA18" s="421" t="str">
        <f t="shared" si="12"/>
        <v>-</v>
      </c>
      <c r="AB18" s="307"/>
    </row>
    <row r="19" spans="1:28" x14ac:dyDescent="0.3">
      <c r="A19" s="81" t="s">
        <v>79</v>
      </c>
      <c r="B19" s="14">
        <v>234.65</v>
      </c>
      <c r="C19" s="14">
        <v>0</v>
      </c>
      <c r="D19" s="14">
        <v>0</v>
      </c>
      <c r="E19" s="14">
        <v>784</v>
      </c>
      <c r="F19" s="14">
        <v>6869.64</v>
      </c>
      <c r="G19" s="14">
        <v>198.2</v>
      </c>
      <c r="H19" s="14">
        <v>0</v>
      </c>
      <c r="I19" s="14">
        <v>0</v>
      </c>
      <c r="J19" s="14">
        <v>0</v>
      </c>
      <c r="K19" s="14">
        <v>0</v>
      </c>
      <c r="L19" s="14">
        <v>3228.5499999999997</v>
      </c>
      <c r="M19" s="340">
        <v>3937.4000000000005</v>
      </c>
      <c r="N19" s="78">
        <v>0</v>
      </c>
      <c r="O19" s="190">
        <v>0</v>
      </c>
      <c r="P19" s="190">
        <v>0</v>
      </c>
      <c r="Q19" s="190">
        <v>0</v>
      </c>
      <c r="R19" s="190">
        <v>4577.7</v>
      </c>
      <c r="S19" s="190">
        <v>11309.95</v>
      </c>
      <c r="T19" s="190">
        <v>4893.8999999999996</v>
      </c>
      <c r="U19" s="190">
        <v>0</v>
      </c>
      <c r="V19" s="190">
        <v>0</v>
      </c>
      <c r="W19" s="190">
        <v>0</v>
      </c>
      <c r="X19" s="313">
        <v>4561.3999999999996</v>
      </c>
      <c r="Y19" s="436">
        <v>7594.95</v>
      </c>
      <c r="Z19" s="85">
        <v>4384.45</v>
      </c>
      <c r="AA19" s="421" t="str">
        <f t="shared" si="12"/>
        <v>-</v>
      </c>
      <c r="AB19" s="307"/>
    </row>
    <row r="20" spans="1:28" x14ac:dyDescent="0.3">
      <c r="A20" s="81" t="s">
        <v>66</v>
      </c>
      <c r="B20" s="78">
        <v>0</v>
      </c>
      <c r="C20" s="190">
        <v>0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0</v>
      </c>
      <c r="M20" s="436">
        <v>0</v>
      </c>
      <c r="N20" s="78">
        <v>0</v>
      </c>
      <c r="O20" s="190">
        <v>0</v>
      </c>
      <c r="P20" s="190">
        <v>0</v>
      </c>
      <c r="Q20" s="190">
        <v>0</v>
      </c>
      <c r="R20" s="190">
        <v>0</v>
      </c>
      <c r="S20" s="190">
        <v>0</v>
      </c>
      <c r="T20" s="190">
        <v>0</v>
      </c>
      <c r="U20" s="190">
        <v>0</v>
      </c>
      <c r="V20" s="190">
        <v>0</v>
      </c>
      <c r="W20" s="190">
        <v>0</v>
      </c>
      <c r="X20" s="190">
        <v>0</v>
      </c>
      <c r="Y20" s="436">
        <v>0</v>
      </c>
      <c r="Z20" s="85">
        <v>0</v>
      </c>
      <c r="AA20" s="421" t="str">
        <f t="shared" si="12"/>
        <v>-</v>
      </c>
      <c r="AB20" s="307"/>
    </row>
    <row r="21" spans="1:28" x14ac:dyDescent="0.3">
      <c r="A21" s="81" t="s">
        <v>67</v>
      </c>
      <c r="B21" s="14">
        <v>631.42000000000007</v>
      </c>
      <c r="C21" s="14">
        <v>0</v>
      </c>
      <c r="D21" s="14">
        <v>0</v>
      </c>
      <c r="E21" s="14">
        <v>2040.1849999999999</v>
      </c>
      <c r="F21" s="14">
        <v>17154.900000000001</v>
      </c>
      <c r="G21" s="14">
        <v>2459.0500000000002</v>
      </c>
      <c r="H21" s="14">
        <v>0</v>
      </c>
      <c r="I21" s="14">
        <v>0</v>
      </c>
      <c r="J21" s="14">
        <v>0</v>
      </c>
      <c r="K21" s="14">
        <v>0</v>
      </c>
      <c r="L21" s="14">
        <v>3262.59</v>
      </c>
      <c r="M21" s="340">
        <v>8647.61</v>
      </c>
      <c r="N21" s="78">
        <v>0</v>
      </c>
      <c r="O21" s="190">
        <v>0</v>
      </c>
      <c r="P21" s="190">
        <v>0</v>
      </c>
      <c r="Q21" s="190">
        <v>0</v>
      </c>
      <c r="R21" s="190">
        <v>2056.11</v>
      </c>
      <c r="S21" s="190">
        <v>17954.669999999998</v>
      </c>
      <c r="T21" s="190">
        <v>6428.59</v>
      </c>
      <c r="U21" s="190">
        <v>0</v>
      </c>
      <c r="V21" s="190">
        <v>0</v>
      </c>
      <c r="W21" s="190">
        <v>0</v>
      </c>
      <c r="X21" s="313">
        <v>7313.23</v>
      </c>
      <c r="Y21" s="436">
        <v>6863.44</v>
      </c>
      <c r="Z21" s="85">
        <v>3268.14</v>
      </c>
      <c r="AA21" s="421" t="str">
        <f t="shared" si="12"/>
        <v>-</v>
      </c>
      <c r="AB21" s="307"/>
    </row>
    <row r="22" spans="1:28" x14ac:dyDescent="0.3">
      <c r="A22" s="81" t="s">
        <v>68</v>
      </c>
      <c r="B22" s="14">
        <v>4622.6500000000005</v>
      </c>
      <c r="C22" s="14">
        <v>0</v>
      </c>
      <c r="D22" s="14">
        <v>0</v>
      </c>
      <c r="E22" s="14">
        <v>2125.7000000000003</v>
      </c>
      <c r="F22" s="14">
        <v>30463.45</v>
      </c>
      <c r="G22" s="14">
        <v>8545.6</v>
      </c>
      <c r="H22" s="14">
        <v>91.649999999999991</v>
      </c>
      <c r="I22" s="14">
        <v>8.1999999999999993</v>
      </c>
      <c r="J22" s="14">
        <v>0</v>
      </c>
      <c r="K22" s="14">
        <v>47.39</v>
      </c>
      <c r="L22" s="14">
        <v>6048.2712499999998</v>
      </c>
      <c r="M22" s="340">
        <v>5884.1209999999992</v>
      </c>
      <c r="N22" s="78">
        <v>0</v>
      </c>
      <c r="O22" s="190">
        <v>0</v>
      </c>
      <c r="P22" s="190">
        <v>0</v>
      </c>
      <c r="Q22" s="190">
        <v>0</v>
      </c>
      <c r="R22" s="190">
        <v>17488.63</v>
      </c>
      <c r="S22" s="190">
        <v>45885.75</v>
      </c>
      <c r="T22" s="190">
        <v>9004.66</v>
      </c>
      <c r="U22" s="190">
        <v>0</v>
      </c>
      <c r="V22" s="190">
        <v>0</v>
      </c>
      <c r="W22" s="190">
        <v>0</v>
      </c>
      <c r="X22" s="313">
        <v>13891.56</v>
      </c>
      <c r="Y22" s="436">
        <v>15738.12</v>
      </c>
      <c r="Z22" s="85">
        <v>8448.11</v>
      </c>
      <c r="AA22" s="421" t="str">
        <f t="shared" si="12"/>
        <v>-</v>
      </c>
      <c r="AB22" s="307"/>
    </row>
    <row r="23" spans="1:28" x14ac:dyDescent="0.3">
      <c r="A23" s="75" t="s">
        <v>81</v>
      </c>
      <c r="B23" s="14">
        <v>412.34000000000003</v>
      </c>
      <c r="C23" s="14">
        <v>0</v>
      </c>
      <c r="D23" s="14">
        <v>0</v>
      </c>
      <c r="E23" s="14">
        <v>957.36</v>
      </c>
      <c r="F23" s="14">
        <v>13408.578000000001</v>
      </c>
      <c r="G23" s="14">
        <v>12416.369999999999</v>
      </c>
      <c r="H23" s="14">
        <v>0</v>
      </c>
      <c r="I23" s="14">
        <v>0</v>
      </c>
      <c r="J23" s="14">
        <v>0</v>
      </c>
      <c r="K23" s="14">
        <v>0</v>
      </c>
      <c r="L23" s="14">
        <v>1767.01</v>
      </c>
      <c r="M23" s="340">
        <v>357.13</v>
      </c>
      <c r="N23" s="78">
        <v>0</v>
      </c>
      <c r="O23" s="190">
        <v>0</v>
      </c>
      <c r="P23" s="190">
        <v>0</v>
      </c>
      <c r="Q23" s="190">
        <v>0</v>
      </c>
      <c r="R23" s="190">
        <v>8309.26</v>
      </c>
      <c r="S23" s="190">
        <v>11443.9</v>
      </c>
      <c r="T23" s="190">
        <v>1050.19</v>
      </c>
      <c r="U23" s="190">
        <v>0</v>
      </c>
      <c r="V23" s="190">
        <v>0</v>
      </c>
      <c r="W23" s="190">
        <v>0</v>
      </c>
      <c r="X23" s="313">
        <v>14191.32</v>
      </c>
      <c r="Y23" s="436">
        <v>4163.8999999999996</v>
      </c>
      <c r="Z23" s="85">
        <v>2458.11</v>
      </c>
      <c r="AA23" s="421" t="str">
        <f t="shared" si="12"/>
        <v>-</v>
      </c>
      <c r="AB23" s="307"/>
    </row>
    <row r="24" spans="1:28" x14ac:dyDescent="0.3">
      <c r="A24" s="75" t="s">
        <v>267</v>
      </c>
      <c r="B24" s="14">
        <v>2726.9300000000003</v>
      </c>
      <c r="C24" s="14">
        <v>0</v>
      </c>
      <c r="D24" s="14">
        <v>0</v>
      </c>
      <c r="E24" s="14">
        <v>3227.6600000000003</v>
      </c>
      <c r="F24" s="14">
        <v>23797.612000000001</v>
      </c>
      <c r="G24" s="14">
        <v>31407.760000000002</v>
      </c>
      <c r="H24" s="14">
        <v>0</v>
      </c>
      <c r="I24" s="14">
        <v>0</v>
      </c>
      <c r="J24" s="14">
        <v>0</v>
      </c>
      <c r="K24" s="14">
        <v>0</v>
      </c>
      <c r="L24" s="14">
        <v>1906.4592499999997</v>
      </c>
      <c r="M24" s="340">
        <v>408.27199999999999</v>
      </c>
      <c r="N24" s="78">
        <v>0</v>
      </c>
      <c r="O24" s="190">
        <v>0</v>
      </c>
      <c r="P24" s="190">
        <v>0</v>
      </c>
      <c r="Q24" s="190">
        <v>0</v>
      </c>
      <c r="R24" s="190">
        <v>944.11</v>
      </c>
      <c r="S24" s="190">
        <v>5952.5</v>
      </c>
      <c r="T24" s="190">
        <v>19.98</v>
      </c>
      <c r="U24" s="190">
        <v>0</v>
      </c>
      <c r="V24" s="190">
        <v>0</v>
      </c>
      <c r="W24" s="190">
        <v>0</v>
      </c>
      <c r="X24" s="313">
        <v>15394.71</v>
      </c>
      <c r="Y24" s="436">
        <v>2880.75</v>
      </c>
      <c r="Z24" s="85">
        <v>6100.16</v>
      </c>
      <c r="AA24" s="421" t="str">
        <f t="shared" si="12"/>
        <v>-</v>
      </c>
      <c r="AB24" s="307"/>
    </row>
    <row r="25" spans="1:28" x14ac:dyDescent="0.3">
      <c r="A25" s="75" t="s">
        <v>82</v>
      </c>
      <c r="B25" s="14">
        <v>8174</v>
      </c>
      <c r="C25" s="14">
        <v>1040</v>
      </c>
      <c r="D25" s="14">
        <v>0</v>
      </c>
      <c r="E25" s="14">
        <v>0</v>
      </c>
      <c r="F25" s="14">
        <v>0</v>
      </c>
      <c r="G25" s="14">
        <v>1403.9</v>
      </c>
      <c r="H25" s="14">
        <v>0</v>
      </c>
      <c r="I25" s="14">
        <v>70.75</v>
      </c>
      <c r="J25" s="14">
        <v>0</v>
      </c>
      <c r="K25" s="14">
        <v>22.25</v>
      </c>
      <c r="L25" s="14">
        <v>0</v>
      </c>
      <c r="M25" s="340">
        <v>0</v>
      </c>
      <c r="N25" s="78">
        <v>0</v>
      </c>
      <c r="O25" s="190">
        <v>0</v>
      </c>
      <c r="P25" s="190">
        <v>0</v>
      </c>
      <c r="Q25" s="190">
        <v>0</v>
      </c>
      <c r="R25" s="190">
        <v>0</v>
      </c>
      <c r="S25" s="190">
        <v>0</v>
      </c>
      <c r="T25" s="190">
        <v>0</v>
      </c>
      <c r="U25" s="190">
        <v>0</v>
      </c>
      <c r="V25" s="190">
        <v>0</v>
      </c>
      <c r="W25" s="190">
        <v>0</v>
      </c>
      <c r="X25" s="190">
        <v>0</v>
      </c>
      <c r="Y25" s="436">
        <v>0</v>
      </c>
      <c r="Z25" s="85">
        <v>0</v>
      </c>
      <c r="AA25" s="421" t="str">
        <f t="shared" si="12"/>
        <v>-</v>
      </c>
      <c r="AB25" s="307"/>
    </row>
    <row r="26" spans="1:28" x14ac:dyDescent="0.3">
      <c r="A26" s="75" t="s">
        <v>90</v>
      </c>
      <c r="B26" s="14">
        <v>5277.99</v>
      </c>
      <c r="C26" s="14">
        <v>942.63</v>
      </c>
      <c r="D26" s="14">
        <v>0</v>
      </c>
      <c r="E26" s="14">
        <v>0</v>
      </c>
      <c r="F26" s="14">
        <v>0</v>
      </c>
      <c r="G26" s="14">
        <v>268.7</v>
      </c>
      <c r="H26" s="14">
        <v>0</v>
      </c>
      <c r="I26" s="14">
        <v>18.54</v>
      </c>
      <c r="J26" s="14">
        <v>0</v>
      </c>
      <c r="K26" s="14">
        <v>0</v>
      </c>
      <c r="L26" s="14">
        <v>0</v>
      </c>
      <c r="M26" s="340">
        <v>0</v>
      </c>
      <c r="N26" s="78">
        <v>0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90">
        <v>0</v>
      </c>
      <c r="Y26" s="436">
        <v>0</v>
      </c>
      <c r="Z26" s="85">
        <v>0</v>
      </c>
      <c r="AA26" s="421" t="str">
        <f t="shared" si="12"/>
        <v>-</v>
      </c>
      <c r="AB26" s="307"/>
    </row>
    <row r="27" spans="1:28" x14ac:dyDescent="0.3">
      <c r="A27" s="82" t="s">
        <v>83</v>
      </c>
      <c r="B27" s="14">
        <v>6880.75</v>
      </c>
      <c r="C27" s="14">
        <v>2158.75</v>
      </c>
      <c r="D27" s="14">
        <v>0</v>
      </c>
      <c r="E27" s="14">
        <v>0</v>
      </c>
      <c r="F27" s="14">
        <v>0</v>
      </c>
      <c r="G27" s="14">
        <v>1392.2</v>
      </c>
      <c r="H27" s="14">
        <v>0</v>
      </c>
      <c r="I27" s="14">
        <v>0</v>
      </c>
      <c r="J27" s="14">
        <v>0</v>
      </c>
      <c r="K27" s="14">
        <v>437.75</v>
      </c>
      <c r="L27" s="14">
        <v>0</v>
      </c>
      <c r="M27" s="340">
        <v>0</v>
      </c>
      <c r="N27" s="78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90">
        <v>0</v>
      </c>
      <c r="Y27" s="436">
        <v>0</v>
      </c>
      <c r="Z27" s="85">
        <v>0</v>
      </c>
      <c r="AA27" s="421" t="str">
        <f t="shared" si="12"/>
        <v>-</v>
      </c>
      <c r="AB27" s="307"/>
    </row>
    <row r="28" spans="1:28" x14ac:dyDescent="0.3">
      <c r="A28" s="75" t="s">
        <v>91</v>
      </c>
      <c r="B28" s="14">
        <v>5895.7</v>
      </c>
      <c r="C28" s="14">
        <v>1664.25</v>
      </c>
      <c r="D28" s="14">
        <v>0</v>
      </c>
      <c r="E28" s="14">
        <v>0</v>
      </c>
      <c r="F28" s="14">
        <v>0</v>
      </c>
      <c r="G28" s="14">
        <v>957.5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340">
        <v>0</v>
      </c>
      <c r="N28" s="78">
        <v>0</v>
      </c>
      <c r="O28" s="190">
        <v>0</v>
      </c>
      <c r="P28" s="190">
        <v>0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v>0</v>
      </c>
      <c r="W28" s="190">
        <v>0</v>
      </c>
      <c r="X28" s="190">
        <v>0</v>
      </c>
      <c r="Y28" s="436">
        <v>0</v>
      </c>
      <c r="Z28" s="85">
        <v>0</v>
      </c>
      <c r="AA28" s="421" t="str">
        <f t="shared" si="12"/>
        <v>-</v>
      </c>
      <c r="AB28" s="307"/>
    </row>
    <row r="29" spans="1:28" x14ac:dyDescent="0.3">
      <c r="A29" s="75" t="s">
        <v>223</v>
      </c>
      <c r="B29" s="14">
        <v>4218.8999999999996</v>
      </c>
      <c r="C29" s="14">
        <v>1951.06</v>
      </c>
      <c r="D29" s="14">
        <v>0</v>
      </c>
      <c r="E29" s="14">
        <v>0</v>
      </c>
      <c r="F29" s="14">
        <v>0</v>
      </c>
      <c r="G29" s="14">
        <v>3609.8100000000004</v>
      </c>
      <c r="H29" s="14">
        <v>0</v>
      </c>
      <c r="I29" s="14">
        <v>551.83000000000004</v>
      </c>
      <c r="J29" s="14">
        <v>0</v>
      </c>
      <c r="K29" s="14">
        <v>0</v>
      </c>
      <c r="L29" s="14">
        <v>0</v>
      </c>
      <c r="M29" s="340">
        <v>0</v>
      </c>
      <c r="N29" s="78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0">
        <v>0</v>
      </c>
      <c r="Y29" s="436">
        <v>0</v>
      </c>
      <c r="Z29" s="85">
        <v>0</v>
      </c>
      <c r="AA29" s="421" t="str">
        <f t="shared" si="12"/>
        <v>-</v>
      </c>
      <c r="AB29" s="307"/>
    </row>
    <row r="30" spans="1:28" x14ac:dyDescent="0.3">
      <c r="A30" s="75" t="s">
        <v>70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1372.07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340">
        <v>0</v>
      </c>
      <c r="N30" s="91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340">
        <v>0</v>
      </c>
      <c r="Z30" s="91">
        <v>0</v>
      </c>
      <c r="AA30" s="421" t="str">
        <f t="shared" si="12"/>
        <v>-</v>
      </c>
      <c r="AB30" s="307"/>
    </row>
    <row r="31" spans="1:28" s="310" customFormat="1" x14ac:dyDescent="0.3">
      <c r="A31" s="76" t="s">
        <v>234</v>
      </c>
      <c r="B31" s="208">
        <v>0</v>
      </c>
      <c r="C31" s="292">
        <v>0</v>
      </c>
      <c r="D31" s="292">
        <v>0</v>
      </c>
      <c r="E31" s="292">
        <v>0</v>
      </c>
      <c r="F31" s="292">
        <v>0</v>
      </c>
      <c r="G31" s="292">
        <v>0</v>
      </c>
      <c r="H31" s="292">
        <v>0</v>
      </c>
      <c r="I31" s="292">
        <v>0</v>
      </c>
      <c r="J31" s="292">
        <v>0</v>
      </c>
      <c r="K31" s="292">
        <v>0</v>
      </c>
      <c r="L31" s="292">
        <v>26.350000000034925</v>
      </c>
      <c r="M31" s="456">
        <v>0</v>
      </c>
      <c r="N31" s="208">
        <v>0</v>
      </c>
      <c r="O31" s="292">
        <v>0</v>
      </c>
      <c r="P31" s="292">
        <v>0</v>
      </c>
      <c r="Q31" s="292">
        <v>0</v>
      </c>
      <c r="R31" s="292">
        <v>0</v>
      </c>
      <c r="S31" s="292">
        <v>0</v>
      </c>
      <c r="T31" s="292">
        <v>0</v>
      </c>
      <c r="U31" s="292">
        <v>0</v>
      </c>
      <c r="V31" s="292">
        <v>0</v>
      </c>
      <c r="W31" s="292">
        <v>0</v>
      </c>
      <c r="X31" s="292">
        <v>0</v>
      </c>
      <c r="Y31" s="456">
        <v>0</v>
      </c>
      <c r="Z31" s="208">
        <v>0</v>
      </c>
      <c r="AA31" s="460" t="str">
        <f t="shared" si="12"/>
        <v>-</v>
      </c>
    </row>
    <row r="32" spans="1:28" x14ac:dyDescent="0.3">
      <c r="A32" s="1" t="s">
        <v>23</v>
      </c>
      <c r="B32" s="143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</row>
    <row r="33" spans="1:29" x14ac:dyDescent="0.3">
      <c r="A33" s="1" t="s">
        <v>24</v>
      </c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310"/>
      <c r="O33" s="190"/>
      <c r="P33" s="190"/>
      <c r="Q33" s="190"/>
      <c r="R33" s="190"/>
      <c r="S33" s="190"/>
      <c r="T33" s="190"/>
      <c r="U33"/>
      <c r="AC33" s="307"/>
    </row>
    <row r="34" spans="1:29" x14ac:dyDescent="0.3">
      <c r="A34" s="2" t="s">
        <v>204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/>
      <c r="AC34" s="307"/>
    </row>
    <row r="35" spans="1:29" x14ac:dyDescent="0.3">
      <c r="U35"/>
    </row>
    <row r="36" spans="1:29" x14ac:dyDescent="0.3">
      <c r="U36"/>
    </row>
    <row r="37" spans="1:29" x14ac:dyDescent="0.3">
      <c r="U37"/>
    </row>
    <row r="38" spans="1:29" x14ac:dyDescent="0.3">
      <c r="U38"/>
    </row>
    <row r="39" spans="1:29" x14ac:dyDescent="0.3">
      <c r="U39"/>
    </row>
    <row r="40" spans="1:29" x14ac:dyDescent="0.3">
      <c r="U40"/>
    </row>
    <row r="41" spans="1:29" x14ac:dyDescent="0.3">
      <c r="U41"/>
    </row>
    <row r="42" spans="1:29" x14ac:dyDescent="0.3">
      <c r="U42"/>
    </row>
    <row r="43" spans="1:29" x14ac:dyDescent="0.3">
      <c r="U43"/>
    </row>
    <row r="44" spans="1:29" x14ac:dyDescent="0.3">
      <c r="U44"/>
    </row>
    <row r="45" spans="1:29" x14ac:dyDescent="0.3">
      <c r="U45"/>
    </row>
    <row r="46" spans="1:29" x14ac:dyDescent="0.3">
      <c r="U46"/>
    </row>
    <row r="47" spans="1:29" x14ac:dyDescent="0.3">
      <c r="U47"/>
    </row>
    <row r="48" spans="1:29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C77"/>
  <sheetViews>
    <sheetView showGridLines="0" zoomScale="85" zoomScaleNormal="85" workbookViewId="0">
      <pane xSplit="1" ySplit="7" topLeftCell="N8" activePane="bottomRight" state="frozen"/>
      <selection activeCell="Y40" sqref="Y40"/>
      <selection pane="topRight" activeCell="Y40" sqref="Y40"/>
      <selection pane="bottomLeft" activeCell="Y40" sqref="Y40"/>
      <selection pane="bottomRight" activeCell="X36" sqref="X36"/>
    </sheetView>
  </sheetViews>
  <sheetFormatPr baseColWidth="10" defaultRowHeight="14.4" x14ac:dyDescent="0.3"/>
  <cols>
    <col min="1" max="1" width="14" customWidth="1"/>
    <col min="2" max="19" width="10.77734375" style="191" customWidth="1"/>
    <col min="20" max="20" width="10.77734375" style="307" customWidth="1"/>
    <col min="21" max="25" width="10.77734375" style="310" customWidth="1"/>
    <col min="26" max="26" width="10.44140625" style="310" customWidth="1"/>
    <col min="27" max="27" width="10.44140625" customWidth="1"/>
  </cols>
  <sheetData>
    <row r="1" spans="1:27" x14ac:dyDescent="0.3">
      <c r="A1" s="22" t="s">
        <v>196</v>
      </c>
    </row>
    <row r="2" spans="1:27" x14ac:dyDescent="0.3">
      <c r="A2" s="22"/>
    </row>
    <row r="3" spans="1:27" ht="15" customHeight="1" x14ac:dyDescent="0.3">
      <c r="A3" s="11" t="s">
        <v>112</v>
      </c>
    </row>
    <row r="4" spans="1:27" x14ac:dyDescent="0.3">
      <c r="A4" s="37" t="s">
        <v>246</v>
      </c>
    </row>
    <row r="5" spans="1:27" x14ac:dyDescent="0.3">
      <c r="A5" s="37" t="s">
        <v>209</v>
      </c>
    </row>
    <row r="6" spans="1:27" x14ac:dyDescent="0.3">
      <c r="A6" s="547" t="s">
        <v>26</v>
      </c>
      <c r="B6" s="514">
        <v>2019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4">
        <v>2020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49">
        <v>2021</v>
      </c>
      <c r="AA6" s="550"/>
    </row>
    <row r="7" spans="1:27" ht="25.2" x14ac:dyDescent="0.3">
      <c r="A7" s="548"/>
      <c r="B7" s="249" t="s">
        <v>1</v>
      </c>
      <c r="C7" s="249" t="s">
        <v>2</v>
      </c>
      <c r="D7" s="249" t="s">
        <v>3</v>
      </c>
      <c r="E7" s="249" t="s">
        <v>4</v>
      </c>
      <c r="F7" s="267" t="s">
        <v>5</v>
      </c>
      <c r="G7" s="268" t="s">
        <v>6</v>
      </c>
      <c r="H7" s="267" t="s">
        <v>7</v>
      </c>
      <c r="I7" s="271" t="s">
        <v>8</v>
      </c>
      <c r="J7" s="276" t="s">
        <v>9</v>
      </c>
      <c r="K7" s="282" t="s">
        <v>10</v>
      </c>
      <c r="L7" s="288" t="s">
        <v>11</v>
      </c>
      <c r="M7" s="290" t="s">
        <v>12</v>
      </c>
      <c r="N7" s="369" t="s">
        <v>1</v>
      </c>
      <c r="O7" s="369" t="s">
        <v>2</v>
      </c>
      <c r="P7" s="369" t="s">
        <v>3</v>
      </c>
      <c r="Q7" s="369" t="s">
        <v>4</v>
      </c>
      <c r="R7" s="267" t="s">
        <v>5</v>
      </c>
      <c r="S7" s="369" t="s">
        <v>6</v>
      </c>
      <c r="T7" s="267" t="s">
        <v>7</v>
      </c>
      <c r="U7" s="369" t="s">
        <v>8</v>
      </c>
      <c r="V7" s="369" t="s">
        <v>9</v>
      </c>
      <c r="W7" s="369" t="s">
        <v>10</v>
      </c>
      <c r="X7" s="369" t="s">
        <v>11</v>
      </c>
      <c r="Y7" s="368" t="s">
        <v>12</v>
      </c>
      <c r="Z7" s="371" t="s">
        <v>1</v>
      </c>
      <c r="AA7" s="371" t="s">
        <v>265</v>
      </c>
    </row>
    <row r="8" spans="1:27" x14ac:dyDescent="0.3">
      <c r="A8" s="462" t="s">
        <v>13</v>
      </c>
      <c r="B8" s="463">
        <f>SUM(B9:B31)</f>
        <v>8307.9699999999975</v>
      </c>
      <c r="C8" s="463">
        <f t="shared" ref="C8:X8" si="0">SUM(C9:C31)</f>
        <v>366.16700000000003</v>
      </c>
      <c r="D8" s="463">
        <f t="shared" si="0"/>
        <v>92.75</v>
      </c>
      <c r="E8" s="463">
        <f t="shared" si="0"/>
        <v>4961.5340000000006</v>
      </c>
      <c r="F8" s="463">
        <f t="shared" si="0"/>
        <v>39083.835999999996</v>
      </c>
      <c r="G8" s="463">
        <f t="shared" si="0"/>
        <v>21928.328000000005</v>
      </c>
      <c r="H8" s="463">
        <f t="shared" si="0"/>
        <v>7483.9839999999976</v>
      </c>
      <c r="I8" s="463">
        <f t="shared" si="0"/>
        <v>42.981000000000009</v>
      </c>
      <c r="J8" s="463">
        <f t="shared" si="0"/>
        <v>1.24</v>
      </c>
      <c r="K8" s="463">
        <f t="shared" si="0"/>
        <v>153</v>
      </c>
      <c r="L8" s="463">
        <f t="shared" si="0"/>
        <v>21243.599999999999</v>
      </c>
      <c r="M8" s="464">
        <f>SUM(M9:M31)</f>
        <v>5824.5079999999998</v>
      </c>
      <c r="N8" s="463">
        <f>SUM(N9:N31)</f>
        <v>68.31</v>
      </c>
      <c r="O8" s="463">
        <f t="shared" si="0"/>
        <v>0</v>
      </c>
      <c r="P8" s="463">
        <f t="shared" si="0"/>
        <v>0</v>
      </c>
      <c r="Q8" s="463">
        <f t="shared" si="0"/>
        <v>0</v>
      </c>
      <c r="R8" s="463">
        <f t="shared" si="0"/>
        <v>21313.190000000002</v>
      </c>
      <c r="S8" s="463">
        <f t="shared" si="0"/>
        <v>45424.800000000003</v>
      </c>
      <c r="T8" s="463">
        <f t="shared" si="0"/>
        <v>13148.619999999997</v>
      </c>
      <c r="U8" s="463">
        <f t="shared" si="0"/>
        <v>0</v>
      </c>
      <c r="V8" s="463">
        <f t="shared" si="0"/>
        <v>0</v>
      </c>
      <c r="W8" s="463">
        <f t="shared" si="0"/>
        <v>0</v>
      </c>
      <c r="X8" s="463">
        <f t="shared" si="0"/>
        <v>21574.720000000001</v>
      </c>
      <c r="Y8" s="464">
        <f>SUM(Y9:Y31)</f>
        <v>69665.33</v>
      </c>
      <c r="Z8" s="77">
        <f>SUM(Z9:Z31)</f>
        <v>25882.350000000002</v>
      </c>
      <c r="AA8" s="470">
        <f>+IFERROR((Z8/N8-1),"-")</f>
        <v>377.89547650417217</v>
      </c>
    </row>
    <row r="9" spans="1:27" x14ac:dyDescent="0.3">
      <c r="A9" s="465" t="s">
        <v>60</v>
      </c>
      <c r="B9" s="190">
        <v>0</v>
      </c>
      <c r="C9" s="190">
        <v>0</v>
      </c>
      <c r="D9" s="190">
        <v>0</v>
      </c>
      <c r="E9" s="190">
        <v>0</v>
      </c>
      <c r="F9" s="190">
        <v>0</v>
      </c>
      <c r="G9" s="190">
        <v>0</v>
      </c>
      <c r="H9" s="190">
        <v>0</v>
      </c>
      <c r="I9" s="190">
        <v>0</v>
      </c>
      <c r="J9" s="190">
        <v>0</v>
      </c>
      <c r="K9" s="190">
        <v>0</v>
      </c>
      <c r="L9" s="190">
        <v>0</v>
      </c>
      <c r="M9" s="436">
        <v>0</v>
      </c>
      <c r="N9" s="78">
        <v>0</v>
      </c>
      <c r="O9" s="190">
        <v>0</v>
      </c>
      <c r="P9" s="190">
        <v>0</v>
      </c>
      <c r="Q9" s="190">
        <v>0</v>
      </c>
      <c r="R9" s="190">
        <v>0</v>
      </c>
      <c r="S9" s="190">
        <v>0</v>
      </c>
      <c r="T9" s="190">
        <v>0</v>
      </c>
      <c r="U9" s="190">
        <v>0</v>
      </c>
      <c r="V9" s="190">
        <v>0</v>
      </c>
      <c r="W9" s="190">
        <v>0</v>
      </c>
      <c r="X9" s="190">
        <v>0</v>
      </c>
      <c r="Y9" s="190">
        <v>0</v>
      </c>
      <c r="Z9" s="85">
        <v>0</v>
      </c>
      <c r="AA9" s="348" t="str">
        <f t="shared" ref="AA9:AA31" si="1">+IFERROR((Z9/N9-1),"-")</f>
        <v>-</v>
      </c>
    </row>
    <row r="10" spans="1:27" x14ac:dyDescent="0.3">
      <c r="A10" s="465" t="s">
        <v>61</v>
      </c>
      <c r="B10" s="190">
        <v>0</v>
      </c>
      <c r="C10" s="190">
        <v>0</v>
      </c>
      <c r="D10" s="190">
        <v>0</v>
      </c>
      <c r="E10" s="190">
        <v>0</v>
      </c>
      <c r="F10" s="190">
        <v>0</v>
      </c>
      <c r="G10" s="190">
        <v>0</v>
      </c>
      <c r="H10" s="190">
        <v>0</v>
      </c>
      <c r="I10" s="190">
        <v>0</v>
      </c>
      <c r="J10" s="190">
        <v>0</v>
      </c>
      <c r="K10" s="190">
        <v>0</v>
      </c>
      <c r="L10" s="190">
        <v>0</v>
      </c>
      <c r="M10" s="436">
        <v>0</v>
      </c>
      <c r="N10" s="78">
        <v>0</v>
      </c>
      <c r="O10" s="190">
        <v>0</v>
      </c>
      <c r="P10" s="190">
        <v>0</v>
      </c>
      <c r="Q10" s="190">
        <v>0</v>
      </c>
      <c r="R10" s="190">
        <v>9.6</v>
      </c>
      <c r="S10" s="190">
        <v>0</v>
      </c>
      <c r="T10" s="190">
        <v>0</v>
      </c>
      <c r="U10" s="190">
        <v>0</v>
      </c>
      <c r="V10" s="190">
        <v>0</v>
      </c>
      <c r="W10" s="190">
        <v>0</v>
      </c>
      <c r="X10" s="190">
        <v>0</v>
      </c>
      <c r="Y10" s="190">
        <v>0</v>
      </c>
      <c r="Z10" s="85">
        <v>0</v>
      </c>
      <c r="AA10" s="348" t="str">
        <f t="shared" si="1"/>
        <v>-</v>
      </c>
    </row>
    <row r="11" spans="1:27" x14ac:dyDescent="0.3">
      <c r="A11" s="465" t="s">
        <v>86</v>
      </c>
      <c r="B11" s="14">
        <v>0</v>
      </c>
      <c r="C11" s="14">
        <v>0</v>
      </c>
      <c r="D11" s="14">
        <v>0</v>
      </c>
      <c r="E11" s="14">
        <v>34.1</v>
      </c>
      <c r="F11" s="14">
        <v>1154.577</v>
      </c>
      <c r="G11" s="14">
        <v>1862</v>
      </c>
      <c r="H11" s="14">
        <v>2083.0369999999998</v>
      </c>
      <c r="I11" s="14">
        <v>0</v>
      </c>
      <c r="J11" s="14">
        <v>0</v>
      </c>
      <c r="K11" s="14">
        <v>0</v>
      </c>
      <c r="L11" s="14">
        <v>87.82</v>
      </c>
      <c r="M11" s="340">
        <v>15.22</v>
      </c>
      <c r="N11" s="78">
        <v>3.03</v>
      </c>
      <c r="O11" s="190">
        <v>0</v>
      </c>
      <c r="P11" s="190">
        <v>0</v>
      </c>
      <c r="Q11" s="190">
        <v>0</v>
      </c>
      <c r="R11" s="190">
        <v>0</v>
      </c>
      <c r="S11" s="190">
        <v>2990.31</v>
      </c>
      <c r="T11" s="190">
        <v>1910.4</v>
      </c>
      <c r="U11" s="190">
        <v>0</v>
      </c>
      <c r="V11" s="190">
        <v>0</v>
      </c>
      <c r="W11" s="190">
        <v>0</v>
      </c>
      <c r="X11" s="461">
        <v>1332.93</v>
      </c>
      <c r="Y11" s="461">
        <v>3490.34</v>
      </c>
      <c r="Z11" s="85">
        <v>905.86</v>
      </c>
      <c r="AA11" s="348">
        <f t="shared" si="1"/>
        <v>297.96369636963698</v>
      </c>
    </row>
    <row r="12" spans="1:27" x14ac:dyDescent="0.3">
      <c r="A12" s="466" t="s">
        <v>266</v>
      </c>
      <c r="B12" s="14">
        <v>1414.1489999999999</v>
      </c>
      <c r="C12" s="14">
        <v>0</v>
      </c>
      <c r="D12" s="14">
        <v>0</v>
      </c>
      <c r="E12" s="14">
        <v>330.31300000000005</v>
      </c>
      <c r="F12" s="14">
        <v>9157.4709999999995</v>
      </c>
      <c r="G12" s="14">
        <v>9584.2750000000015</v>
      </c>
      <c r="H12" s="14">
        <v>3661.2429999999995</v>
      </c>
      <c r="I12" s="14">
        <v>0</v>
      </c>
      <c r="J12" s="14">
        <v>0</v>
      </c>
      <c r="K12" s="14">
        <v>0</v>
      </c>
      <c r="L12" s="14">
        <v>7020.152</v>
      </c>
      <c r="M12" s="340">
        <v>1360.6309999999999</v>
      </c>
      <c r="N12" s="78">
        <v>65.28</v>
      </c>
      <c r="O12" s="190">
        <v>0</v>
      </c>
      <c r="P12" s="190">
        <v>0</v>
      </c>
      <c r="Q12" s="190">
        <v>0</v>
      </c>
      <c r="R12" s="190">
        <v>6561.17</v>
      </c>
      <c r="S12" s="190">
        <v>13869.72</v>
      </c>
      <c r="T12" s="190">
        <v>5673.82</v>
      </c>
      <c r="U12" s="190">
        <v>0</v>
      </c>
      <c r="V12" s="190">
        <v>0</v>
      </c>
      <c r="W12" s="190">
        <v>0</v>
      </c>
      <c r="X12" s="190">
        <v>9258.07</v>
      </c>
      <c r="Y12" s="190">
        <v>28045.61</v>
      </c>
      <c r="Z12" s="85">
        <v>11628.33</v>
      </c>
      <c r="AA12" s="348">
        <f t="shared" si="1"/>
        <v>177.13005514705881</v>
      </c>
    </row>
    <row r="13" spans="1:27" x14ac:dyDescent="0.3">
      <c r="A13" s="465" t="s">
        <v>62</v>
      </c>
      <c r="B13" s="14">
        <v>1201.9000000000001</v>
      </c>
      <c r="C13" s="14">
        <v>0</v>
      </c>
      <c r="D13" s="14">
        <v>0</v>
      </c>
      <c r="E13" s="14">
        <v>587.75</v>
      </c>
      <c r="F13" s="14">
        <v>4082.16</v>
      </c>
      <c r="G13" s="14">
        <v>1813.8600000000001</v>
      </c>
      <c r="H13" s="14">
        <v>511.90000000000003</v>
      </c>
      <c r="I13" s="14">
        <v>0</v>
      </c>
      <c r="J13" s="14">
        <v>0</v>
      </c>
      <c r="K13" s="14">
        <v>0</v>
      </c>
      <c r="L13" s="14">
        <v>2315.2600000000002</v>
      </c>
      <c r="M13" s="340">
        <v>620.5</v>
      </c>
      <c r="N13" s="78">
        <v>0</v>
      </c>
      <c r="O13" s="190">
        <v>0</v>
      </c>
      <c r="P13" s="190">
        <v>0</v>
      </c>
      <c r="Q13" s="190">
        <v>0</v>
      </c>
      <c r="R13" s="190">
        <v>3764.29</v>
      </c>
      <c r="S13" s="190">
        <v>5528.84</v>
      </c>
      <c r="T13" s="190">
        <v>1337.68</v>
      </c>
      <c r="U13" s="190">
        <v>0</v>
      </c>
      <c r="V13" s="190">
        <v>0</v>
      </c>
      <c r="W13" s="190">
        <v>0</v>
      </c>
      <c r="X13" s="190">
        <v>2372.0100000000002</v>
      </c>
      <c r="Y13" s="190">
        <v>11751.01</v>
      </c>
      <c r="Z13" s="85">
        <v>3010.17</v>
      </c>
      <c r="AA13" s="348" t="str">
        <f t="shared" si="1"/>
        <v>-</v>
      </c>
    </row>
    <row r="14" spans="1:27" x14ac:dyDescent="0.3">
      <c r="A14" s="465" t="s">
        <v>63</v>
      </c>
      <c r="B14" s="14">
        <v>3367.6049999999996</v>
      </c>
      <c r="C14" s="14">
        <v>4.45</v>
      </c>
      <c r="D14" s="14">
        <v>1.25</v>
      </c>
      <c r="E14" s="14">
        <v>1228.7900000000002</v>
      </c>
      <c r="F14" s="14">
        <v>8118.19</v>
      </c>
      <c r="G14" s="14">
        <v>2805.2550000000001</v>
      </c>
      <c r="H14" s="14">
        <v>1182.6849999999999</v>
      </c>
      <c r="I14" s="14">
        <v>27.92</v>
      </c>
      <c r="J14" s="14">
        <v>1.24</v>
      </c>
      <c r="K14" s="14">
        <v>0</v>
      </c>
      <c r="L14" s="14">
        <v>8278.3880000000008</v>
      </c>
      <c r="M14" s="340">
        <v>1021.396</v>
      </c>
      <c r="N14" s="78">
        <v>0</v>
      </c>
      <c r="O14" s="190">
        <v>0</v>
      </c>
      <c r="P14" s="190">
        <v>0</v>
      </c>
      <c r="Q14" s="190">
        <v>0</v>
      </c>
      <c r="R14" s="190">
        <v>6518.96</v>
      </c>
      <c r="S14" s="190">
        <v>10036.77</v>
      </c>
      <c r="T14" s="190">
        <v>1456.74</v>
      </c>
      <c r="U14" s="190">
        <v>0</v>
      </c>
      <c r="V14" s="190">
        <v>0</v>
      </c>
      <c r="W14" s="190">
        <v>0</v>
      </c>
      <c r="X14" s="190">
        <v>3938.97</v>
      </c>
      <c r="Y14" s="190">
        <v>18657.25</v>
      </c>
      <c r="Z14" s="85">
        <v>6672.14</v>
      </c>
      <c r="AA14" s="348" t="str">
        <f t="shared" si="1"/>
        <v>-</v>
      </c>
    </row>
    <row r="15" spans="1:27" x14ac:dyDescent="0.3">
      <c r="A15" s="465" t="s">
        <v>64</v>
      </c>
      <c r="B15" s="14">
        <v>235.83999999999997</v>
      </c>
      <c r="C15" s="14">
        <v>0</v>
      </c>
      <c r="D15" s="14">
        <v>0</v>
      </c>
      <c r="E15" s="14">
        <v>98.18</v>
      </c>
      <c r="F15" s="14">
        <v>102.32</v>
      </c>
      <c r="G15" s="14">
        <v>57.88</v>
      </c>
      <c r="H15" s="14">
        <v>32.92</v>
      </c>
      <c r="I15" s="14">
        <v>0</v>
      </c>
      <c r="J15" s="14">
        <v>0</v>
      </c>
      <c r="K15" s="14">
        <v>0</v>
      </c>
      <c r="L15" s="14">
        <v>554.16700000000003</v>
      </c>
      <c r="M15" s="340">
        <v>43.914000000000001</v>
      </c>
      <c r="N15" s="78">
        <v>0</v>
      </c>
      <c r="O15" s="190">
        <v>0</v>
      </c>
      <c r="P15" s="190">
        <v>0</v>
      </c>
      <c r="Q15" s="190">
        <v>0</v>
      </c>
      <c r="R15" s="190">
        <v>65.16</v>
      </c>
      <c r="S15" s="190">
        <v>165.54</v>
      </c>
      <c r="T15" s="190">
        <v>0</v>
      </c>
      <c r="U15" s="190">
        <v>0</v>
      </c>
      <c r="V15" s="190">
        <v>0</v>
      </c>
      <c r="W15" s="190">
        <v>0</v>
      </c>
      <c r="X15" s="190">
        <v>161.99</v>
      </c>
      <c r="Y15" s="190">
        <v>842.59</v>
      </c>
      <c r="Z15" s="85">
        <v>367.87</v>
      </c>
      <c r="AA15" s="348" t="str">
        <f t="shared" si="1"/>
        <v>-</v>
      </c>
    </row>
    <row r="16" spans="1:27" x14ac:dyDescent="0.3">
      <c r="A16" s="465" t="s">
        <v>78</v>
      </c>
      <c r="B16" s="190">
        <v>0</v>
      </c>
      <c r="C16" s="190">
        <v>0</v>
      </c>
      <c r="D16" s="190">
        <v>0</v>
      </c>
      <c r="E16" s="190">
        <v>0</v>
      </c>
      <c r="F16" s="190"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436">
        <v>0</v>
      </c>
      <c r="N16" s="78">
        <v>0</v>
      </c>
      <c r="O16" s="190">
        <v>0</v>
      </c>
      <c r="P16" s="190">
        <v>0</v>
      </c>
      <c r="Q16" s="190">
        <v>0</v>
      </c>
      <c r="R16" s="190">
        <v>0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90">
        <v>0</v>
      </c>
      <c r="Y16" s="190">
        <v>0</v>
      </c>
      <c r="Z16" s="85">
        <v>0</v>
      </c>
      <c r="AA16" s="348" t="str">
        <f t="shared" si="1"/>
        <v>-</v>
      </c>
    </row>
    <row r="17" spans="1:27" x14ac:dyDescent="0.3">
      <c r="A17" s="465" t="s">
        <v>65</v>
      </c>
      <c r="B17" s="14">
        <v>16</v>
      </c>
      <c r="C17" s="14">
        <v>0</v>
      </c>
      <c r="D17" s="14">
        <v>0</v>
      </c>
      <c r="E17" s="14">
        <v>615.56200000000001</v>
      </c>
      <c r="F17" s="14">
        <v>1984.8890000000001</v>
      </c>
      <c r="G17" s="14">
        <v>21.841999999999999</v>
      </c>
      <c r="H17" s="14">
        <v>0</v>
      </c>
      <c r="I17" s="14">
        <v>0</v>
      </c>
      <c r="J17" s="14">
        <v>0</v>
      </c>
      <c r="K17" s="14">
        <v>0</v>
      </c>
      <c r="L17" s="14">
        <v>993.01800000000003</v>
      </c>
      <c r="M17" s="340">
        <v>674.23599999999999</v>
      </c>
      <c r="N17" s="78">
        <v>0</v>
      </c>
      <c r="O17" s="190">
        <v>0</v>
      </c>
      <c r="P17" s="190">
        <v>0</v>
      </c>
      <c r="Q17" s="190">
        <v>0</v>
      </c>
      <c r="R17" s="190">
        <v>563.5</v>
      </c>
      <c r="S17" s="190">
        <v>1175.93</v>
      </c>
      <c r="T17" s="190">
        <v>170.57</v>
      </c>
      <c r="U17" s="190">
        <v>0</v>
      </c>
      <c r="V17" s="190">
        <v>0</v>
      </c>
      <c r="W17" s="190">
        <v>0</v>
      </c>
      <c r="X17" s="190">
        <v>483.05</v>
      </c>
      <c r="Y17" s="190">
        <v>2198.91</v>
      </c>
      <c r="Z17" s="85">
        <v>327.89</v>
      </c>
      <c r="AA17" s="348" t="str">
        <f t="shared" si="1"/>
        <v>-</v>
      </c>
    </row>
    <row r="18" spans="1:27" x14ac:dyDescent="0.3">
      <c r="A18" s="465" t="s">
        <v>88</v>
      </c>
      <c r="B18" s="14">
        <v>21.806000000000001</v>
      </c>
      <c r="C18" s="14">
        <v>0</v>
      </c>
      <c r="D18" s="14">
        <v>0</v>
      </c>
      <c r="E18" s="14">
        <v>466.55600000000004</v>
      </c>
      <c r="F18" s="14">
        <v>883.32600000000002</v>
      </c>
      <c r="G18" s="14">
        <v>0</v>
      </c>
      <c r="H18" s="14">
        <v>9.4450000000000003</v>
      </c>
      <c r="I18" s="14">
        <v>0</v>
      </c>
      <c r="J18" s="14">
        <v>0</v>
      </c>
      <c r="K18" s="14">
        <v>0</v>
      </c>
      <c r="L18" s="14">
        <v>732.46900000000005</v>
      </c>
      <c r="M18" s="340">
        <v>294.60399999999998</v>
      </c>
      <c r="N18" s="78">
        <v>0</v>
      </c>
      <c r="O18" s="190">
        <v>0</v>
      </c>
      <c r="P18" s="190">
        <v>0</v>
      </c>
      <c r="Q18" s="190">
        <v>0</v>
      </c>
      <c r="R18" s="190">
        <v>498.61</v>
      </c>
      <c r="S18" s="190">
        <v>2777.95</v>
      </c>
      <c r="T18" s="190">
        <v>875.48</v>
      </c>
      <c r="U18" s="190">
        <v>0</v>
      </c>
      <c r="V18" s="190">
        <v>0</v>
      </c>
      <c r="W18" s="190">
        <v>0</v>
      </c>
      <c r="X18" s="190">
        <v>529.79999999999995</v>
      </c>
      <c r="Y18" s="190">
        <v>857.19</v>
      </c>
      <c r="Z18" s="85">
        <v>388.16</v>
      </c>
      <c r="AA18" s="348" t="str">
        <f t="shared" si="1"/>
        <v>-</v>
      </c>
    </row>
    <row r="19" spans="1:27" x14ac:dyDescent="0.3">
      <c r="A19" s="465" t="s">
        <v>79</v>
      </c>
      <c r="B19" s="14">
        <v>18.579999999999998</v>
      </c>
      <c r="C19" s="14">
        <v>0</v>
      </c>
      <c r="D19" s="14">
        <v>0</v>
      </c>
      <c r="E19" s="14">
        <v>197.46</v>
      </c>
      <c r="F19" s="14">
        <v>1217.72</v>
      </c>
      <c r="G19" s="14">
        <v>14.28</v>
      </c>
      <c r="H19" s="14">
        <v>0</v>
      </c>
      <c r="I19" s="14">
        <v>0</v>
      </c>
      <c r="J19" s="14">
        <v>0</v>
      </c>
      <c r="K19" s="14">
        <v>0</v>
      </c>
      <c r="L19" s="14">
        <v>436.74299999999999</v>
      </c>
      <c r="M19" s="340">
        <v>365.94000000000005</v>
      </c>
      <c r="N19" s="78">
        <v>0</v>
      </c>
      <c r="O19" s="190">
        <v>0</v>
      </c>
      <c r="P19" s="190">
        <v>0</v>
      </c>
      <c r="Q19" s="190">
        <v>0</v>
      </c>
      <c r="R19" s="190">
        <v>693.54</v>
      </c>
      <c r="S19" s="190">
        <v>1464.44</v>
      </c>
      <c r="T19" s="190">
        <v>401.49</v>
      </c>
      <c r="U19" s="190">
        <v>0</v>
      </c>
      <c r="V19" s="190">
        <v>0</v>
      </c>
      <c r="W19" s="190">
        <v>0</v>
      </c>
      <c r="X19" s="190">
        <v>275.49</v>
      </c>
      <c r="Y19" s="190">
        <v>1262.3399999999999</v>
      </c>
      <c r="Z19" s="85">
        <v>383.38</v>
      </c>
      <c r="AA19" s="348" t="str">
        <f t="shared" si="1"/>
        <v>-</v>
      </c>
    </row>
    <row r="20" spans="1:27" x14ac:dyDescent="0.3">
      <c r="A20" s="465" t="s">
        <v>66</v>
      </c>
      <c r="B20" s="14">
        <v>0</v>
      </c>
      <c r="C20" s="14">
        <v>2.25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3.07</v>
      </c>
      <c r="M20" s="340">
        <v>1.6</v>
      </c>
      <c r="N20" s="78">
        <v>0</v>
      </c>
      <c r="O20" s="190">
        <v>0</v>
      </c>
      <c r="P20" s="190">
        <v>0</v>
      </c>
      <c r="Q20" s="190">
        <v>0</v>
      </c>
      <c r="R20" s="190">
        <v>0</v>
      </c>
      <c r="S20" s="190">
        <v>0</v>
      </c>
      <c r="T20" s="190">
        <v>0</v>
      </c>
      <c r="U20" s="190">
        <v>0</v>
      </c>
      <c r="V20" s="190">
        <v>0</v>
      </c>
      <c r="W20" s="190">
        <v>0</v>
      </c>
      <c r="X20" s="190">
        <v>0</v>
      </c>
      <c r="Y20" s="190">
        <v>0</v>
      </c>
      <c r="Z20" s="85">
        <v>0</v>
      </c>
      <c r="AA20" s="348" t="str">
        <f t="shared" si="1"/>
        <v>-</v>
      </c>
    </row>
    <row r="21" spans="1:27" x14ac:dyDescent="0.3">
      <c r="A21" s="465" t="s">
        <v>67</v>
      </c>
      <c r="B21" s="14">
        <v>93.298000000000002</v>
      </c>
      <c r="C21" s="14">
        <v>0</v>
      </c>
      <c r="D21" s="14">
        <v>0</v>
      </c>
      <c r="E21" s="14">
        <v>389.613</v>
      </c>
      <c r="F21" s="14">
        <v>2946.6559999999999</v>
      </c>
      <c r="G21" s="14">
        <v>248.33600000000001</v>
      </c>
      <c r="H21" s="14">
        <v>0</v>
      </c>
      <c r="I21" s="14">
        <v>0</v>
      </c>
      <c r="J21" s="14">
        <v>0</v>
      </c>
      <c r="K21" s="14">
        <v>0</v>
      </c>
      <c r="L21" s="14">
        <v>316.714</v>
      </c>
      <c r="M21" s="340">
        <v>780.17700000000002</v>
      </c>
      <c r="N21" s="78">
        <v>0</v>
      </c>
      <c r="O21" s="190">
        <v>0</v>
      </c>
      <c r="P21" s="190">
        <v>0</v>
      </c>
      <c r="Q21" s="190">
        <v>0</v>
      </c>
      <c r="R21" s="190">
        <v>271.26</v>
      </c>
      <c r="S21" s="190">
        <v>1932.99</v>
      </c>
      <c r="T21" s="190">
        <v>589.47</v>
      </c>
      <c r="U21" s="190">
        <v>0</v>
      </c>
      <c r="V21" s="190">
        <v>0</v>
      </c>
      <c r="W21" s="190">
        <v>0</v>
      </c>
      <c r="X21" s="190">
        <v>382.11</v>
      </c>
      <c r="Y21" s="190">
        <v>1003.63</v>
      </c>
      <c r="Z21" s="85">
        <v>357.58</v>
      </c>
      <c r="AA21" s="348" t="str">
        <f t="shared" si="1"/>
        <v>-</v>
      </c>
    </row>
    <row r="22" spans="1:27" x14ac:dyDescent="0.3">
      <c r="A22" s="465" t="s">
        <v>68</v>
      </c>
      <c r="B22" s="14">
        <v>413.11099999999999</v>
      </c>
      <c r="C22" s="14">
        <v>84</v>
      </c>
      <c r="D22" s="14">
        <v>74.8</v>
      </c>
      <c r="E22" s="14">
        <v>579.88299999999992</v>
      </c>
      <c r="F22" s="14">
        <v>4687.9349999999995</v>
      </c>
      <c r="G22" s="14">
        <v>820.35700000000008</v>
      </c>
      <c r="H22" s="14">
        <v>2.754</v>
      </c>
      <c r="I22" s="14">
        <v>0.3</v>
      </c>
      <c r="J22" s="14">
        <v>0</v>
      </c>
      <c r="K22" s="14">
        <v>132.05000000000001</v>
      </c>
      <c r="L22" s="14">
        <v>365.97</v>
      </c>
      <c r="M22" s="340">
        <v>577.80700000000002</v>
      </c>
      <c r="N22" s="78">
        <v>0</v>
      </c>
      <c r="O22" s="190">
        <v>0</v>
      </c>
      <c r="P22" s="190">
        <v>0</v>
      </c>
      <c r="Q22" s="190">
        <v>0</v>
      </c>
      <c r="R22" s="190">
        <v>1728.49</v>
      </c>
      <c r="S22" s="190">
        <v>4527.59</v>
      </c>
      <c r="T22" s="190">
        <v>666.91</v>
      </c>
      <c r="U22" s="190">
        <v>0</v>
      </c>
      <c r="V22" s="190">
        <v>0</v>
      </c>
      <c r="W22" s="190">
        <v>0</v>
      </c>
      <c r="X22" s="190">
        <v>616.72</v>
      </c>
      <c r="Y22" s="190">
        <v>1020.13</v>
      </c>
      <c r="Z22" s="85">
        <v>701.47</v>
      </c>
      <c r="AA22" s="348" t="str">
        <f t="shared" si="1"/>
        <v>-</v>
      </c>
    </row>
    <row r="23" spans="1:27" x14ac:dyDescent="0.3">
      <c r="A23" s="467" t="s">
        <v>81</v>
      </c>
      <c r="B23" s="14">
        <v>31.196999999999999</v>
      </c>
      <c r="C23" s="14">
        <v>0</v>
      </c>
      <c r="D23" s="14">
        <v>0</v>
      </c>
      <c r="E23" s="14">
        <v>121.42999999999998</v>
      </c>
      <c r="F23" s="14">
        <v>1938.6210000000001</v>
      </c>
      <c r="G23" s="14">
        <v>1233.5900000000001</v>
      </c>
      <c r="H23" s="14">
        <v>0</v>
      </c>
      <c r="I23" s="14">
        <v>0</v>
      </c>
      <c r="J23" s="14">
        <v>0</v>
      </c>
      <c r="K23" s="14">
        <v>0</v>
      </c>
      <c r="L23" s="14">
        <v>44.54</v>
      </c>
      <c r="M23" s="340">
        <v>43.837999999999994</v>
      </c>
      <c r="N23" s="78">
        <v>0</v>
      </c>
      <c r="O23" s="190">
        <v>0</v>
      </c>
      <c r="P23" s="190">
        <v>0</v>
      </c>
      <c r="Q23" s="190">
        <v>0</v>
      </c>
      <c r="R23" s="190">
        <v>487.93</v>
      </c>
      <c r="S23" s="190">
        <v>644.58000000000004</v>
      </c>
      <c r="T23" s="190">
        <v>63.75</v>
      </c>
      <c r="U23" s="190">
        <v>0</v>
      </c>
      <c r="V23" s="190">
        <v>0</v>
      </c>
      <c r="W23" s="190">
        <v>0</v>
      </c>
      <c r="X23" s="190">
        <v>1084.19</v>
      </c>
      <c r="Y23" s="190">
        <v>332.16</v>
      </c>
      <c r="Z23" s="85">
        <v>312.17</v>
      </c>
      <c r="AA23" s="348" t="str">
        <f t="shared" si="1"/>
        <v>-</v>
      </c>
    </row>
    <row r="24" spans="1:27" x14ac:dyDescent="0.3">
      <c r="A24" s="467" t="s">
        <v>69</v>
      </c>
      <c r="B24" s="14">
        <v>134.05700000000002</v>
      </c>
      <c r="C24" s="14">
        <v>0</v>
      </c>
      <c r="D24" s="14">
        <v>0</v>
      </c>
      <c r="E24" s="14">
        <v>311.89700000000005</v>
      </c>
      <c r="F24" s="14">
        <v>2809.971</v>
      </c>
      <c r="G24" s="14">
        <v>2721.1480000000001</v>
      </c>
      <c r="H24" s="14">
        <v>0</v>
      </c>
      <c r="I24" s="14">
        <v>0</v>
      </c>
      <c r="J24" s="14">
        <v>0</v>
      </c>
      <c r="K24" s="14">
        <v>7.2</v>
      </c>
      <c r="L24" s="14">
        <v>88.759</v>
      </c>
      <c r="M24" s="340">
        <v>23.295000000000002</v>
      </c>
      <c r="N24" s="78">
        <v>0</v>
      </c>
      <c r="O24" s="190">
        <v>0</v>
      </c>
      <c r="P24" s="190">
        <v>0</v>
      </c>
      <c r="Q24" s="190">
        <v>0</v>
      </c>
      <c r="R24" s="190">
        <v>150.68</v>
      </c>
      <c r="S24" s="190">
        <v>310.14</v>
      </c>
      <c r="T24" s="190">
        <v>2.31</v>
      </c>
      <c r="U24" s="190">
        <v>0</v>
      </c>
      <c r="V24" s="190">
        <v>0</v>
      </c>
      <c r="W24" s="190">
        <v>0</v>
      </c>
      <c r="X24" s="190">
        <v>1139.3900000000001</v>
      </c>
      <c r="Y24" s="190">
        <v>204.17</v>
      </c>
      <c r="Z24" s="85">
        <v>827.33</v>
      </c>
      <c r="AA24" s="348" t="str">
        <f t="shared" si="1"/>
        <v>-</v>
      </c>
    </row>
    <row r="25" spans="1:27" x14ac:dyDescent="0.3">
      <c r="A25" s="467" t="s">
        <v>82</v>
      </c>
      <c r="B25" s="14">
        <v>458.94900000000001</v>
      </c>
      <c r="C25" s="14">
        <v>43.257999999999996</v>
      </c>
      <c r="D25" s="14">
        <v>0</v>
      </c>
      <c r="E25" s="14">
        <v>0</v>
      </c>
      <c r="F25" s="14">
        <v>0</v>
      </c>
      <c r="G25" s="14">
        <v>52.43</v>
      </c>
      <c r="H25" s="14">
        <v>0</v>
      </c>
      <c r="I25" s="14">
        <v>8.6199999999999992</v>
      </c>
      <c r="J25" s="14">
        <v>0</v>
      </c>
      <c r="K25" s="14">
        <v>0.15</v>
      </c>
      <c r="L25" s="14">
        <v>0</v>
      </c>
      <c r="M25" s="340">
        <v>0</v>
      </c>
      <c r="N25" s="78">
        <v>0</v>
      </c>
      <c r="O25" s="190">
        <v>0</v>
      </c>
      <c r="P25" s="190">
        <v>0</v>
      </c>
      <c r="Q25" s="190">
        <v>0</v>
      </c>
      <c r="R25" s="190">
        <v>0</v>
      </c>
      <c r="S25" s="190">
        <v>0</v>
      </c>
      <c r="T25" s="190">
        <v>0</v>
      </c>
      <c r="U25" s="190">
        <v>0</v>
      </c>
      <c r="V25" s="190">
        <v>0</v>
      </c>
      <c r="W25" s="190">
        <v>0</v>
      </c>
      <c r="X25" s="190">
        <v>0</v>
      </c>
      <c r="Y25" s="190">
        <v>0</v>
      </c>
      <c r="Z25" s="85">
        <v>0</v>
      </c>
      <c r="AA25" s="348" t="str">
        <f t="shared" si="1"/>
        <v>-</v>
      </c>
    </row>
    <row r="26" spans="1:27" x14ac:dyDescent="0.3">
      <c r="A26" s="465" t="s">
        <v>90</v>
      </c>
      <c r="B26" s="14">
        <v>255.45</v>
      </c>
      <c r="C26" s="14">
        <v>26.49</v>
      </c>
      <c r="D26" s="14">
        <v>0</v>
      </c>
      <c r="E26" s="14">
        <v>0</v>
      </c>
      <c r="F26" s="14">
        <v>0</v>
      </c>
      <c r="G26" s="14">
        <v>34.6</v>
      </c>
      <c r="H26" s="14">
        <v>0</v>
      </c>
      <c r="I26" s="14">
        <v>0.1</v>
      </c>
      <c r="J26" s="14">
        <v>0</v>
      </c>
      <c r="K26" s="14">
        <v>0</v>
      </c>
      <c r="L26" s="14">
        <v>0</v>
      </c>
      <c r="M26" s="340">
        <v>0</v>
      </c>
      <c r="N26" s="78">
        <v>0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90">
        <v>0</v>
      </c>
      <c r="Y26" s="190">
        <v>0</v>
      </c>
      <c r="Z26" s="85">
        <v>0</v>
      </c>
      <c r="AA26" s="348" t="str">
        <f t="shared" si="1"/>
        <v>-</v>
      </c>
    </row>
    <row r="27" spans="1:27" x14ac:dyDescent="0.3">
      <c r="A27" s="465" t="s">
        <v>83</v>
      </c>
      <c r="B27" s="14">
        <v>263.375</v>
      </c>
      <c r="C27" s="14">
        <v>71.834000000000003</v>
      </c>
      <c r="D27" s="14">
        <v>0</v>
      </c>
      <c r="E27" s="14">
        <v>0</v>
      </c>
      <c r="F27" s="14">
        <v>0</v>
      </c>
      <c r="G27" s="14">
        <v>93.86</v>
      </c>
      <c r="H27" s="14">
        <v>0</v>
      </c>
      <c r="I27" s="14">
        <v>0</v>
      </c>
      <c r="J27" s="14">
        <v>0</v>
      </c>
      <c r="K27" s="14">
        <v>13.6</v>
      </c>
      <c r="L27" s="14">
        <v>0</v>
      </c>
      <c r="M27" s="340">
        <v>0</v>
      </c>
      <c r="N27" s="78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90">
        <v>0</v>
      </c>
      <c r="Y27" s="190">
        <v>0</v>
      </c>
      <c r="Z27" s="85">
        <v>0</v>
      </c>
      <c r="AA27" s="348" t="str">
        <f t="shared" si="1"/>
        <v>-</v>
      </c>
    </row>
    <row r="28" spans="1:27" x14ac:dyDescent="0.3">
      <c r="A28" s="465" t="s">
        <v>91</v>
      </c>
      <c r="B28" s="14">
        <v>209.3</v>
      </c>
      <c r="C28" s="14">
        <v>52.3</v>
      </c>
      <c r="D28" s="14">
        <v>0</v>
      </c>
      <c r="E28" s="14">
        <v>0</v>
      </c>
      <c r="F28" s="14">
        <v>0</v>
      </c>
      <c r="G28" s="14">
        <v>122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340">
        <v>0</v>
      </c>
      <c r="N28" s="78">
        <v>0</v>
      </c>
      <c r="O28" s="190">
        <v>0</v>
      </c>
      <c r="P28" s="190">
        <v>0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v>0</v>
      </c>
      <c r="W28" s="190">
        <v>0</v>
      </c>
      <c r="X28" s="190">
        <v>0</v>
      </c>
      <c r="Y28" s="190">
        <v>0</v>
      </c>
      <c r="Z28" s="85">
        <v>0</v>
      </c>
      <c r="AA28" s="348" t="str">
        <f t="shared" si="1"/>
        <v>-</v>
      </c>
    </row>
    <row r="29" spans="1:27" x14ac:dyDescent="0.3">
      <c r="A29" s="465" t="s">
        <v>223</v>
      </c>
      <c r="B29" s="14">
        <v>173.35300000000001</v>
      </c>
      <c r="C29" s="14">
        <v>73.775000000000006</v>
      </c>
      <c r="D29" s="14">
        <v>0</v>
      </c>
      <c r="E29" s="14">
        <v>0</v>
      </c>
      <c r="F29" s="14">
        <v>0</v>
      </c>
      <c r="G29" s="14">
        <v>255.82499999999999</v>
      </c>
      <c r="H29" s="14">
        <v>0</v>
      </c>
      <c r="I29" s="14">
        <v>6.0410000000000004</v>
      </c>
      <c r="J29" s="14">
        <v>0</v>
      </c>
      <c r="K29" s="14">
        <v>0</v>
      </c>
      <c r="L29" s="14">
        <v>0</v>
      </c>
      <c r="M29" s="340">
        <v>0</v>
      </c>
      <c r="N29" s="78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0">
        <v>0</v>
      </c>
      <c r="Y29" s="190">
        <v>0</v>
      </c>
      <c r="Z29" s="85">
        <v>0</v>
      </c>
      <c r="AA29" s="348" t="str">
        <f t="shared" si="1"/>
        <v>-</v>
      </c>
    </row>
    <row r="30" spans="1:27" x14ac:dyDescent="0.3">
      <c r="A30" s="467" t="s">
        <v>70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176.99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340">
        <v>0</v>
      </c>
      <c r="N30" s="78">
        <v>0</v>
      </c>
      <c r="O30" s="190">
        <v>0</v>
      </c>
      <c r="P30" s="190">
        <v>0</v>
      </c>
      <c r="Q30" s="190">
        <v>0</v>
      </c>
      <c r="R30" s="190">
        <v>0</v>
      </c>
      <c r="S30" s="190">
        <v>0</v>
      </c>
      <c r="T30" s="190">
        <v>0</v>
      </c>
      <c r="U30" s="190">
        <v>0</v>
      </c>
      <c r="V30" s="190">
        <v>0</v>
      </c>
      <c r="W30" s="190">
        <v>0</v>
      </c>
      <c r="X30" s="190">
        <v>0</v>
      </c>
      <c r="Y30" s="190">
        <v>0</v>
      </c>
      <c r="Z30" s="78">
        <v>0</v>
      </c>
      <c r="AA30" s="348" t="str">
        <f t="shared" si="1"/>
        <v>-</v>
      </c>
    </row>
    <row r="31" spans="1:27" x14ac:dyDescent="0.3">
      <c r="A31" s="468" t="s">
        <v>72</v>
      </c>
      <c r="B31" s="292">
        <v>0</v>
      </c>
      <c r="C31" s="292">
        <v>7.8100000000000591</v>
      </c>
      <c r="D31" s="292">
        <v>16.700000000000003</v>
      </c>
      <c r="E31" s="292">
        <v>0</v>
      </c>
      <c r="F31" s="292">
        <v>0</v>
      </c>
      <c r="G31" s="292">
        <v>9.7999999999992724</v>
      </c>
      <c r="H31" s="292">
        <v>0</v>
      </c>
      <c r="I31" s="292">
        <v>0</v>
      </c>
      <c r="J31" s="292">
        <v>0</v>
      </c>
      <c r="K31" s="292">
        <v>0</v>
      </c>
      <c r="L31" s="292">
        <v>6.5299999999951979</v>
      </c>
      <c r="M31" s="456">
        <v>1.3500000000003638</v>
      </c>
      <c r="N31" s="208">
        <v>0</v>
      </c>
      <c r="O31" s="292">
        <v>0</v>
      </c>
      <c r="P31" s="292">
        <v>0</v>
      </c>
      <c r="Q31" s="292">
        <v>0</v>
      </c>
      <c r="R31" s="292">
        <v>0</v>
      </c>
      <c r="S31" s="292">
        <v>0</v>
      </c>
      <c r="T31" s="292">
        <v>0</v>
      </c>
      <c r="U31" s="292">
        <v>0</v>
      </c>
      <c r="V31" s="292">
        <v>0</v>
      </c>
      <c r="W31" s="292">
        <v>0</v>
      </c>
      <c r="X31" s="292">
        <v>0</v>
      </c>
      <c r="Y31" s="292">
        <v>0</v>
      </c>
      <c r="Z31" s="208">
        <v>0</v>
      </c>
      <c r="AA31" s="349" t="str">
        <f t="shared" si="1"/>
        <v>-</v>
      </c>
    </row>
    <row r="32" spans="1:27" x14ac:dyDescent="0.3">
      <c r="A32" s="1" t="s">
        <v>23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3"/>
    </row>
    <row r="33" spans="1:29" x14ac:dyDescent="0.3">
      <c r="A33" s="1" t="s">
        <v>24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4"/>
    </row>
    <row r="34" spans="1:29" x14ac:dyDescent="0.3">
      <c r="A34" s="2" t="s">
        <v>204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AA34" s="310"/>
      <c r="AB34" s="310"/>
      <c r="AC34" s="310"/>
    </row>
    <row r="35" spans="1:29" x14ac:dyDescent="0.3">
      <c r="B35" s="310"/>
      <c r="C35" s="310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AA35" s="310"/>
      <c r="AB35" s="310"/>
      <c r="AC35" s="310"/>
    </row>
    <row r="36" spans="1:29" x14ac:dyDescent="0.3">
      <c r="AA36" s="310"/>
      <c r="AB36" s="310"/>
      <c r="AC36" s="310"/>
    </row>
    <row r="37" spans="1:29" x14ac:dyDescent="0.3">
      <c r="S37"/>
      <c r="T37"/>
      <c r="AA37" s="310"/>
      <c r="AB37" s="310"/>
      <c r="AC37" s="310"/>
    </row>
    <row r="38" spans="1:29" x14ac:dyDescent="0.3">
      <c r="S38"/>
      <c r="T38"/>
      <c r="AA38" s="310"/>
      <c r="AB38" s="310"/>
      <c r="AC38" s="310"/>
    </row>
    <row r="39" spans="1:29" x14ac:dyDescent="0.3">
      <c r="S39"/>
      <c r="T39"/>
      <c r="AA39" s="310"/>
      <c r="AB39" s="310"/>
      <c r="AC39" s="310"/>
    </row>
    <row r="40" spans="1:29" x14ac:dyDescent="0.3">
      <c r="S40"/>
      <c r="T40"/>
      <c r="AA40" s="310"/>
      <c r="AB40" s="310"/>
      <c r="AC40" s="310"/>
    </row>
    <row r="41" spans="1:29" x14ac:dyDescent="0.3">
      <c r="S41"/>
      <c r="T41"/>
      <c r="AA41" s="310"/>
      <c r="AB41" s="310"/>
      <c r="AC41" s="310"/>
    </row>
    <row r="42" spans="1:29" x14ac:dyDescent="0.3">
      <c r="S42"/>
      <c r="T42"/>
      <c r="AA42" s="310"/>
      <c r="AB42" s="310"/>
      <c r="AC42" s="310"/>
    </row>
    <row r="43" spans="1:29" x14ac:dyDescent="0.3">
      <c r="S43"/>
      <c r="T43"/>
      <c r="AA43" s="310"/>
      <c r="AB43" s="310"/>
      <c r="AC43" s="310"/>
    </row>
    <row r="44" spans="1:29" x14ac:dyDescent="0.3">
      <c r="S44"/>
      <c r="T44"/>
      <c r="AA44" s="310"/>
      <c r="AB44" s="310"/>
      <c r="AC44" s="310"/>
    </row>
    <row r="45" spans="1:29" x14ac:dyDescent="0.3">
      <c r="S45"/>
      <c r="T45"/>
      <c r="AA45" s="310"/>
      <c r="AB45" s="310"/>
      <c r="AC45" s="310"/>
    </row>
    <row r="46" spans="1:29" x14ac:dyDescent="0.3">
      <c r="S46"/>
      <c r="T46"/>
      <c r="AA46" s="310"/>
      <c r="AB46" s="310"/>
      <c r="AC46" s="310"/>
    </row>
    <row r="47" spans="1:29" x14ac:dyDescent="0.3">
      <c r="S47"/>
      <c r="T47"/>
      <c r="AA47" s="310"/>
      <c r="AB47" s="310"/>
      <c r="AC47" s="310"/>
    </row>
    <row r="48" spans="1:29" x14ac:dyDescent="0.3">
      <c r="S48"/>
      <c r="T48"/>
      <c r="AA48" s="310"/>
      <c r="AB48" s="310"/>
      <c r="AC48" s="310"/>
    </row>
    <row r="49" spans="19:29" x14ac:dyDescent="0.3">
      <c r="S49"/>
      <c r="T49"/>
      <c r="AA49" s="310"/>
      <c r="AB49" s="310"/>
      <c r="AC49" s="310"/>
    </row>
    <row r="50" spans="19:29" x14ac:dyDescent="0.3">
      <c r="S50"/>
      <c r="T50"/>
      <c r="AA50" s="310"/>
      <c r="AB50" s="310"/>
      <c r="AC50" s="310"/>
    </row>
    <row r="51" spans="19:29" x14ac:dyDescent="0.3">
      <c r="S51"/>
      <c r="T51"/>
      <c r="AA51" s="310"/>
      <c r="AB51" s="310"/>
      <c r="AC51" s="310"/>
    </row>
    <row r="52" spans="19:29" x14ac:dyDescent="0.3">
      <c r="S52"/>
      <c r="T52"/>
      <c r="AA52" s="310"/>
      <c r="AB52" s="310"/>
      <c r="AC52" s="310"/>
    </row>
    <row r="53" spans="19:29" x14ac:dyDescent="0.3">
      <c r="S53"/>
      <c r="T53"/>
      <c r="AA53" s="310"/>
      <c r="AB53" s="310"/>
      <c r="AC53" s="310"/>
    </row>
    <row r="54" spans="19:29" x14ac:dyDescent="0.3">
      <c r="S54"/>
      <c r="T54"/>
      <c r="AA54" s="310"/>
      <c r="AB54" s="310"/>
      <c r="AC54" s="310"/>
    </row>
    <row r="55" spans="19:29" x14ac:dyDescent="0.3">
      <c r="S55"/>
      <c r="T55"/>
      <c r="AA55" s="310"/>
      <c r="AB55" s="310"/>
      <c r="AC55" s="310"/>
    </row>
    <row r="56" spans="19:29" x14ac:dyDescent="0.3">
      <c r="S56"/>
      <c r="T56"/>
      <c r="AA56" s="310"/>
      <c r="AB56" s="310"/>
      <c r="AC56" s="310"/>
    </row>
    <row r="57" spans="19:29" x14ac:dyDescent="0.3">
      <c r="S57"/>
      <c r="T57"/>
      <c r="AA57" s="310"/>
      <c r="AB57" s="310"/>
      <c r="AC57" s="310"/>
    </row>
    <row r="58" spans="19:29" x14ac:dyDescent="0.3">
      <c r="S58"/>
      <c r="T58"/>
      <c r="AA58" s="310"/>
      <c r="AB58" s="310"/>
      <c r="AC58" s="310"/>
    </row>
    <row r="59" spans="19:29" x14ac:dyDescent="0.3">
      <c r="S59"/>
      <c r="T59"/>
      <c r="AA59" s="310"/>
      <c r="AB59" s="310"/>
      <c r="AC59" s="310"/>
    </row>
    <row r="60" spans="19:29" x14ac:dyDescent="0.3">
      <c r="S60"/>
      <c r="T60"/>
      <c r="AA60" s="310"/>
      <c r="AB60" s="310"/>
      <c r="AC60" s="310"/>
    </row>
    <row r="61" spans="19:29" x14ac:dyDescent="0.3">
      <c r="S61"/>
      <c r="T61"/>
      <c r="AA61" s="310"/>
      <c r="AB61" s="310"/>
      <c r="AC61" s="310"/>
    </row>
    <row r="62" spans="19:29" x14ac:dyDescent="0.3">
      <c r="AA62" s="310"/>
      <c r="AB62" s="310"/>
      <c r="AC62" s="310"/>
    </row>
    <row r="63" spans="19:29" x14ac:dyDescent="0.3">
      <c r="AA63" s="310"/>
      <c r="AB63" s="310"/>
      <c r="AC63" s="310"/>
    </row>
    <row r="64" spans="19:29" x14ac:dyDescent="0.3">
      <c r="AA64" s="310"/>
      <c r="AB64" s="310"/>
      <c r="AC64" s="310"/>
    </row>
    <row r="65" spans="27:29" x14ac:dyDescent="0.3">
      <c r="AA65" s="310"/>
      <c r="AB65" s="310"/>
      <c r="AC65" s="310"/>
    </row>
    <row r="66" spans="27:29" x14ac:dyDescent="0.3">
      <c r="AA66" s="310"/>
      <c r="AB66" s="310"/>
      <c r="AC66" s="310"/>
    </row>
    <row r="67" spans="27:29" x14ac:dyDescent="0.3">
      <c r="AA67" s="310"/>
      <c r="AB67" s="310"/>
      <c r="AC67" s="310"/>
    </row>
    <row r="68" spans="27:29" x14ac:dyDescent="0.3">
      <c r="AA68" s="310"/>
      <c r="AB68" s="310"/>
      <c r="AC68" s="310"/>
    </row>
    <row r="69" spans="27:29" x14ac:dyDescent="0.3">
      <c r="AA69" s="310"/>
      <c r="AB69" s="310"/>
      <c r="AC69" s="310"/>
    </row>
    <row r="70" spans="27:29" x14ac:dyDescent="0.3">
      <c r="AA70" s="310"/>
      <c r="AB70" s="310"/>
      <c r="AC70" s="310"/>
    </row>
    <row r="71" spans="27:29" x14ac:dyDescent="0.3">
      <c r="AA71" s="310"/>
      <c r="AB71" s="310"/>
      <c r="AC71" s="310"/>
    </row>
    <row r="72" spans="27:29" x14ac:dyDescent="0.3">
      <c r="AA72" s="310"/>
      <c r="AB72" s="310"/>
      <c r="AC72" s="310"/>
    </row>
    <row r="73" spans="27:29" x14ac:dyDescent="0.3">
      <c r="AA73" s="310"/>
      <c r="AB73" s="310"/>
      <c r="AC73" s="310"/>
    </row>
    <row r="74" spans="27:29" x14ac:dyDescent="0.3">
      <c r="AA74" s="310"/>
      <c r="AB74" s="310"/>
      <c r="AC74" s="310"/>
    </row>
    <row r="75" spans="27:29" x14ac:dyDescent="0.3">
      <c r="AA75" s="310"/>
      <c r="AB75" s="310"/>
      <c r="AC75" s="310"/>
    </row>
    <row r="76" spans="27:29" x14ac:dyDescent="0.3">
      <c r="AA76" s="310"/>
      <c r="AB76" s="310"/>
      <c r="AC76" s="310"/>
    </row>
    <row r="77" spans="27:29" x14ac:dyDescent="0.3">
      <c r="AA77" s="310"/>
      <c r="AB77" s="310"/>
      <c r="AC77" s="310"/>
    </row>
  </sheetData>
  <sortState xmlns:xlrd2="http://schemas.microsoft.com/office/spreadsheetml/2017/richdata2" ref="AA54:AB73">
    <sortCondition descending="1" ref="AB52:AB73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AE24"/>
  <sheetViews>
    <sheetView showGridLines="0" zoomScaleNormal="100" workbookViewId="0">
      <pane xSplit="1" ySplit="7" topLeftCell="N8" activePane="bottomRight" state="frozen"/>
      <selection activeCell="Y40" sqref="Y40"/>
      <selection pane="topRight" activeCell="Y40" sqref="Y40"/>
      <selection pane="bottomLeft" activeCell="Y40" sqref="Y40"/>
      <selection pane="bottomRight" activeCell="Y24" sqref="Y24"/>
    </sheetView>
  </sheetViews>
  <sheetFormatPr baseColWidth="10" defaultRowHeight="14.4" x14ac:dyDescent="0.3"/>
  <cols>
    <col min="1" max="1" width="13.6640625" customWidth="1"/>
    <col min="2" max="5" width="8.77734375" style="191" bestFit="1" customWidth="1"/>
    <col min="6" max="6" width="7.88671875" style="191" bestFit="1" customWidth="1"/>
    <col min="7" max="14" width="8.77734375" style="191" bestFit="1" customWidth="1"/>
    <col min="15" max="15" width="9.6640625" style="191" bestFit="1" customWidth="1"/>
    <col min="16" max="19" width="8.77734375" style="191" bestFit="1" customWidth="1"/>
    <col min="20" max="20" width="8.77734375" style="307" bestFit="1" customWidth="1"/>
    <col min="21" max="22" width="8.77734375" style="310" bestFit="1" customWidth="1"/>
    <col min="23" max="23" width="9.6640625" style="310" bestFit="1" customWidth="1"/>
    <col min="24" max="25" width="8.77734375" style="310" bestFit="1" customWidth="1"/>
    <col min="26" max="26" width="9.109375" style="310" customWidth="1"/>
    <col min="27" max="27" width="12.5546875" customWidth="1"/>
    <col min="28" max="28" width="12.109375" bestFit="1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ht="15" customHeight="1" x14ac:dyDescent="0.3">
      <c r="A3" s="11" t="s">
        <v>113</v>
      </c>
    </row>
    <row r="4" spans="1:31" x14ac:dyDescent="0.3">
      <c r="A4" s="37" t="s">
        <v>247</v>
      </c>
    </row>
    <row r="5" spans="1:31" x14ac:dyDescent="0.3">
      <c r="A5" s="37" t="s">
        <v>209</v>
      </c>
    </row>
    <row r="6" spans="1:31" x14ac:dyDescent="0.3">
      <c r="A6" s="531" t="s">
        <v>26</v>
      </c>
      <c r="B6" s="514">
        <v>2019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6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5"/>
      <c r="Z6" s="533">
        <v>2021</v>
      </c>
      <c r="AA6" s="535"/>
    </row>
    <row r="7" spans="1:31" ht="27.75" customHeight="1" x14ac:dyDescent="0.3">
      <c r="A7" s="532"/>
      <c r="B7" s="369" t="s">
        <v>1</v>
      </c>
      <c r="C7" s="369" t="s">
        <v>2</v>
      </c>
      <c r="D7" s="369" t="s">
        <v>3</v>
      </c>
      <c r="E7" s="369" t="s">
        <v>4</v>
      </c>
      <c r="F7" s="267" t="s">
        <v>5</v>
      </c>
      <c r="G7" s="369" t="s">
        <v>6</v>
      </c>
      <c r="H7" s="369" t="s">
        <v>7</v>
      </c>
      <c r="I7" s="369" t="s">
        <v>8</v>
      </c>
      <c r="J7" s="369" t="s">
        <v>9</v>
      </c>
      <c r="K7" s="369" t="s">
        <v>10</v>
      </c>
      <c r="L7" s="369" t="s">
        <v>11</v>
      </c>
      <c r="M7" s="369" t="s">
        <v>12</v>
      </c>
      <c r="N7" s="369" t="s">
        <v>1</v>
      </c>
      <c r="O7" s="369" t="s">
        <v>2</v>
      </c>
      <c r="P7" s="369" t="s">
        <v>3</v>
      </c>
      <c r="Q7" s="369" t="s">
        <v>4</v>
      </c>
      <c r="R7" s="369" t="s">
        <v>5</v>
      </c>
      <c r="S7" s="369" t="s">
        <v>6</v>
      </c>
      <c r="T7" s="369" t="s">
        <v>7</v>
      </c>
      <c r="U7" s="369" t="s">
        <v>8</v>
      </c>
      <c r="V7" s="369" t="s">
        <v>9</v>
      </c>
      <c r="W7" s="369" t="s">
        <v>10</v>
      </c>
      <c r="X7" s="369" t="s">
        <v>11</v>
      </c>
      <c r="Y7" s="369" t="s">
        <v>12</v>
      </c>
      <c r="Z7" s="368" t="s">
        <v>1</v>
      </c>
      <c r="AA7" s="369" t="s">
        <v>265</v>
      </c>
    </row>
    <row r="8" spans="1:31" x14ac:dyDescent="0.3">
      <c r="A8" s="96" t="s">
        <v>13</v>
      </c>
      <c r="B8" s="483">
        <f>+SUM(B9:B21)</f>
        <v>7097.0867422000019</v>
      </c>
      <c r="C8" s="483">
        <f t="shared" ref="C8:Y8" si="0">+SUM(C9:C21)</f>
        <v>9431.5927914000004</v>
      </c>
      <c r="D8" s="483">
        <f t="shared" si="0"/>
        <v>9174.8434249999991</v>
      </c>
      <c r="E8" s="483">
        <f t="shared" si="0"/>
        <v>6552.0797409999996</v>
      </c>
      <c r="F8" s="483">
        <f>+SUM(F9:F21)</f>
        <v>6209.6831199999988</v>
      </c>
      <c r="G8" s="483">
        <f t="shared" si="0"/>
        <v>7258.6822731999982</v>
      </c>
      <c r="H8" s="483">
        <f t="shared" si="0"/>
        <v>6678.36816</v>
      </c>
      <c r="I8" s="483">
        <f t="shared" si="0"/>
        <v>7153.3506188000019</v>
      </c>
      <c r="J8" s="483">
        <f t="shared" si="0"/>
        <v>4604.7867201999989</v>
      </c>
      <c r="K8" s="483">
        <f t="shared" si="0"/>
        <v>7516.8875309999985</v>
      </c>
      <c r="L8" s="483">
        <f t="shared" si="0"/>
        <v>7083.4016619999975</v>
      </c>
      <c r="M8" s="484">
        <f t="shared" si="0"/>
        <v>6229.3976478600007</v>
      </c>
      <c r="N8" s="483">
        <f>+SUM(N9:N21)</f>
        <v>7248</v>
      </c>
      <c r="O8" s="483">
        <f t="shared" si="0"/>
        <v>12246.67</v>
      </c>
      <c r="P8" s="483">
        <f t="shared" si="0"/>
        <v>7710.04</v>
      </c>
      <c r="Q8" s="483">
        <f t="shared" si="0"/>
        <v>5033.76</v>
      </c>
      <c r="R8" s="483">
        <f>+SUM(R9:R21)</f>
        <v>4584.6900000000005</v>
      </c>
      <c r="S8" s="483">
        <f t="shared" si="0"/>
        <v>7122.1299999999992</v>
      </c>
      <c r="T8" s="483">
        <f t="shared" si="0"/>
        <v>8614.8799999999992</v>
      </c>
      <c r="U8" s="483">
        <f t="shared" si="0"/>
        <v>7887.7600000000011</v>
      </c>
      <c r="V8" s="483">
        <f t="shared" si="0"/>
        <v>9496.44</v>
      </c>
      <c r="W8" s="483">
        <f t="shared" si="0"/>
        <v>11672.580000000002</v>
      </c>
      <c r="X8" s="483">
        <f t="shared" si="0"/>
        <v>8311.76</v>
      </c>
      <c r="Y8" s="484">
        <f t="shared" si="0"/>
        <v>9046.11</v>
      </c>
      <c r="Z8" s="485">
        <f>SUM(Z9:Z21)</f>
        <v>8274.2199999999993</v>
      </c>
      <c r="AA8" s="470">
        <f>+IFERROR((Z8/N8-1),"-")</f>
        <v>0.14158664459161141</v>
      </c>
    </row>
    <row r="9" spans="1:31" x14ac:dyDescent="0.3">
      <c r="A9" s="474" t="s">
        <v>60</v>
      </c>
      <c r="B9" s="473">
        <v>1471.80053</v>
      </c>
      <c r="C9" s="473">
        <v>1323.9958999999999</v>
      </c>
      <c r="D9" s="473">
        <v>1620.7250400000003</v>
      </c>
      <c r="E9" s="473">
        <v>1486.9294499999999</v>
      </c>
      <c r="F9" s="473">
        <v>1737.7139999999999</v>
      </c>
      <c r="G9" s="473">
        <v>1469.7965099999994</v>
      </c>
      <c r="H9" s="473">
        <v>1646.7858449999997</v>
      </c>
      <c r="I9" s="473">
        <v>1890.6062900000002</v>
      </c>
      <c r="J9" s="473">
        <v>1818.6061099999995</v>
      </c>
      <c r="K9" s="473">
        <v>2138.1731149999996</v>
      </c>
      <c r="L9" s="473">
        <v>1558.4621299999999</v>
      </c>
      <c r="M9" s="475">
        <v>943.07804950000013</v>
      </c>
      <c r="N9" s="471">
        <v>1646.5</v>
      </c>
      <c r="O9" s="472">
        <v>1840.02</v>
      </c>
      <c r="P9" s="472">
        <v>1718.71</v>
      </c>
      <c r="Q9" s="472">
        <v>2130.96</v>
      </c>
      <c r="R9" s="472">
        <v>764.36</v>
      </c>
      <c r="S9" s="472">
        <v>2006.17</v>
      </c>
      <c r="T9" s="472">
        <v>2114.79</v>
      </c>
      <c r="U9" s="472">
        <v>1876.56</v>
      </c>
      <c r="V9" s="472">
        <v>1922.69</v>
      </c>
      <c r="W9" s="472">
        <v>1887.1</v>
      </c>
      <c r="X9" s="472">
        <v>1544.97</v>
      </c>
      <c r="Y9" s="476">
        <v>1129.3699999999999</v>
      </c>
      <c r="Z9" s="471">
        <v>1439.8</v>
      </c>
      <c r="AA9" s="348">
        <f t="shared" ref="AA9:AA21" si="1">+IFERROR((Z9/N9-1),"-")</f>
        <v>-0.12553902216823565</v>
      </c>
    </row>
    <row r="10" spans="1:31" s="191" customFormat="1" x14ac:dyDescent="0.3">
      <c r="A10" s="474" t="s">
        <v>234</v>
      </c>
      <c r="B10" s="473">
        <v>195.49880000000002</v>
      </c>
      <c r="C10" s="473">
        <v>146.07812999999999</v>
      </c>
      <c r="D10" s="473">
        <v>150.290145</v>
      </c>
      <c r="E10" s="473">
        <v>68.447451999999998</v>
      </c>
      <c r="F10" s="473">
        <v>148.8937</v>
      </c>
      <c r="G10" s="473">
        <v>104.20246000000002</v>
      </c>
      <c r="H10" s="473">
        <v>140.79908999999998</v>
      </c>
      <c r="I10" s="473">
        <v>154.16247999999996</v>
      </c>
      <c r="J10" s="473">
        <v>89.724560000000011</v>
      </c>
      <c r="K10" s="473">
        <v>48.611930000000001</v>
      </c>
      <c r="L10" s="473">
        <v>39.512452000000003</v>
      </c>
      <c r="M10" s="475">
        <v>16.27035536</v>
      </c>
      <c r="N10" s="471">
        <v>0</v>
      </c>
      <c r="O10" s="472">
        <v>0</v>
      </c>
      <c r="P10" s="472">
        <v>0</v>
      </c>
      <c r="Q10" s="472">
        <v>23.28</v>
      </c>
      <c r="R10" s="472">
        <v>15.5</v>
      </c>
      <c r="S10" s="472">
        <v>5.97</v>
      </c>
      <c r="T10" s="472">
        <v>83.82</v>
      </c>
      <c r="U10" s="472">
        <v>9.34</v>
      </c>
      <c r="V10" s="472">
        <v>36.71</v>
      </c>
      <c r="W10" s="472">
        <v>85.64</v>
      </c>
      <c r="X10" s="472">
        <v>0</v>
      </c>
      <c r="Y10" s="476">
        <v>45.48</v>
      </c>
      <c r="Z10" s="471">
        <v>59.99</v>
      </c>
      <c r="AA10" s="348" t="str">
        <f t="shared" si="1"/>
        <v>-</v>
      </c>
      <c r="AB10"/>
      <c r="AD10"/>
      <c r="AE10"/>
    </row>
    <row r="11" spans="1:31" s="191" customFormat="1" x14ac:dyDescent="0.3">
      <c r="A11" s="474" t="s">
        <v>258</v>
      </c>
      <c r="B11" s="473">
        <v>1011.1106</v>
      </c>
      <c r="C11" s="473">
        <v>1170.5974999999999</v>
      </c>
      <c r="D11" s="473">
        <v>929.04750000000013</v>
      </c>
      <c r="E11" s="473">
        <v>911.09200000000021</v>
      </c>
      <c r="F11" s="473">
        <v>942.78159999999968</v>
      </c>
      <c r="G11" s="473">
        <v>977.4285000000001</v>
      </c>
      <c r="H11" s="473">
        <v>689.43750000000011</v>
      </c>
      <c r="I11" s="473">
        <v>696.17899999999986</v>
      </c>
      <c r="J11" s="473">
        <v>298.21449999999999</v>
      </c>
      <c r="K11" s="473">
        <v>962.35170000000005</v>
      </c>
      <c r="L11" s="473">
        <v>719.9217799999999</v>
      </c>
      <c r="M11" s="475">
        <v>830.99296000000004</v>
      </c>
      <c r="N11" s="471">
        <v>578.64</v>
      </c>
      <c r="O11" s="472">
        <v>1374.31</v>
      </c>
      <c r="P11" s="472">
        <v>623.38</v>
      </c>
      <c r="Q11" s="472">
        <v>106.63</v>
      </c>
      <c r="R11" s="472">
        <v>487.77</v>
      </c>
      <c r="S11" s="472">
        <v>522.04999999999995</v>
      </c>
      <c r="T11" s="472">
        <v>579.08000000000004</v>
      </c>
      <c r="U11" s="472">
        <v>573.72</v>
      </c>
      <c r="V11" s="472">
        <v>878.46</v>
      </c>
      <c r="W11" s="472">
        <v>1160.3900000000001</v>
      </c>
      <c r="X11" s="472">
        <v>774.06</v>
      </c>
      <c r="Y11" s="476">
        <v>0</v>
      </c>
      <c r="Z11" s="471">
        <v>601.87</v>
      </c>
      <c r="AA11" s="348">
        <f t="shared" si="1"/>
        <v>4.0145859256186966E-2</v>
      </c>
      <c r="AB11"/>
      <c r="AD11"/>
      <c r="AE11"/>
    </row>
    <row r="12" spans="1:31" x14ac:dyDescent="0.3">
      <c r="A12" s="474" t="s">
        <v>62</v>
      </c>
      <c r="B12" s="473">
        <v>882.66390219999982</v>
      </c>
      <c r="C12" s="473">
        <v>1288.1865963999992</v>
      </c>
      <c r="D12" s="473">
        <v>1180.0070099999998</v>
      </c>
      <c r="E12" s="473">
        <v>773.22709499999996</v>
      </c>
      <c r="F12" s="473">
        <v>582.98736500000007</v>
      </c>
      <c r="G12" s="473">
        <v>730.19107500000018</v>
      </c>
      <c r="H12" s="473">
        <v>588.96281500000009</v>
      </c>
      <c r="I12" s="473">
        <v>671.30125380000004</v>
      </c>
      <c r="J12" s="473">
        <v>761.03536520000011</v>
      </c>
      <c r="K12" s="473">
        <v>772.18268</v>
      </c>
      <c r="L12" s="473">
        <v>650.55718999999988</v>
      </c>
      <c r="M12" s="475">
        <v>588.4833880000001</v>
      </c>
      <c r="N12" s="471">
        <v>1026.3900000000001</v>
      </c>
      <c r="O12" s="472">
        <v>981.71</v>
      </c>
      <c r="P12" s="472">
        <v>1285.58</v>
      </c>
      <c r="Q12" s="472">
        <v>447.01</v>
      </c>
      <c r="R12" s="472">
        <v>517.77</v>
      </c>
      <c r="S12" s="472">
        <v>962.26</v>
      </c>
      <c r="T12" s="472">
        <v>872.79</v>
      </c>
      <c r="U12" s="472">
        <v>1003.06</v>
      </c>
      <c r="V12" s="472">
        <v>909.44</v>
      </c>
      <c r="W12" s="472">
        <v>1007.25</v>
      </c>
      <c r="X12" s="472">
        <v>639.37</v>
      </c>
      <c r="Y12" s="476">
        <v>1785.98</v>
      </c>
      <c r="Z12" s="471">
        <v>592.12</v>
      </c>
      <c r="AA12" s="348">
        <f t="shared" si="1"/>
        <v>-0.42310427810091689</v>
      </c>
    </row>
    <row r="13" spans="1:31" x14ac:dyDescent="0.3">
      <c r="A13" s="474" t="s">
        <v>63</v>
      </c>
      <c r="B13" s="473">
        <v>2866.3272650000004</v>
      </c>
      <c r="C13" s="473">
        <v>4407.1199150000029</v>
      </c>
      <c r="D13" s="473">
        <v>3890.2825799999991</v>
      </c>
      <c r="E13" s="473">
        <v>2542.3571439999996</v>
      </c>
      <c r="F13" s="473">
        <v>2044.8502250000004</v>
      </c>
      <c r="G13" s="473">
        <v>2845.9700881999979</v>
      </c>
      <c r="H13" s="473">
        <v>2986.6477200000004</v>
      </c>
      <c r="I13" s="473">
        <v>3170.0071950000015</v>
      </c>
      <c r="J13" s="473">
        <v>1374.6191449999994</v>
      </c>
      <c r="K13" s="473">
        <v>2733.0927699999997</v>
      </c>
      <c r="L13" s="473">
        <v>3095.0146399999985</v>
      </c>
      <c r="M13" s="475">
        <v>2903.7782499999998</v>
      </c>
      <c r="N13" s="471">
        <v>3170.98</v>
      </c>
      <c r="O13" s="472">
        <v>7411.36</v>
      </c>
      <c r="P13" s="472">
        <v>3357.32</v>
      </c>
      <c r="Q13" s="472">
        <v>1774.47</v>
      </c>
      <c r="R13" s="472">
        <v>2196.56</v>
      </c>
      <c r="S13" s="472">
        <v>3144.69</v>
      </c>
      <c r="T13" s="472">
        <v>4228.18</v>
      </c>
      <c r="U13" s="472">
        <v>3718.74</v>
      </c>
      <c r="V13" s="472">
        <v>4767.76</v>
      </c>
      <c r="W13" s="472">
        <v>6219.02</v>
      </c>
      <c r="X13" s="472">
        <v>4795.82</v>
      </c>
      <c r="Y13" s="476">
        <v>5195.01</v>
      </c>
      <c r="Z13" s="471">
        <v>4430.21</v>
      </c>
      <c r="AA13" s="348">
        <f t="shared" si="1"/>
        <v>0.39711067241042208</v>
      </c>
    </row>
    <row r="14" spans="1:31" x14ac:dyDescent="0.3">
      <c r="A14" s="474" t="s">
        <v>64</v>
      </c>
      <c r="B14" s="472">
        <v>0</v>
      </c>
      <c r="C14" s="472">
        <v>0</v>
      </c>
      <c r="D14" s="472">
        <v>0</v>
      </c>
      <c r="E14" s="472">
        <v>0</v>
      </c>
      <c r="F14" s="472">
        <v>0</v>
      </c>
      <c r="G14" s="472">
        <v>0</v>
      </c>
      <c r="H14" s="472">
        <v>0</v>
      </c>
      <c r="I14" s="472">
        <v>0</v>
      </c>
      <c r="J14" s="472">
        <v>0</v>
      </c>
      <c r="K14" s="472">
        <v>0</v>
      </c>
      <c r="L14" s="472">
        <v>0</v>
      </c>
      <c r="M14" s="476">
        <v>0</v>
      </c>
      <c r="N14" s="471">
        <v>0</v>
      </c>
      <c r="O14" s="472">
        <v>0</v>
      </c>
      <c r="P14" s="472">
        <v>0</v>
      </c>
      <c r="Q14" s="472">
        <v>0</v>
      </c>
      <c r="R14" s="472">
        <v>0</v>
      </c>
      <c r="S14" s="472">
        <v>0</v>
      </c>
      <c r="T14" s="472">
        <v>23.52</v>
      </c>
      <c r="U14" s="472">
        <v>0</v>
      </c>
      <c r="V14" s="472">
        <v>71.58</v>
      </c>
      <c r="W14" s="472">
        <v>96.35</v>
      </c>
      <c r="X14" s="472">
        <v>52.43</v>
      </c>
      <c r="Y14" s="476">
        <v>25.21</v>
      </c>
      <c r="Z14" s="471">
        <v>40.98</v>
      </c>
      <c r="AA14" s="348" t="str">
        <f t="shared" si="1"/>
        <v>-</v>
      </c>
    </row>
    <row r="15" spans="1:31" x14ac:dyDescent="0.3">
      <c r="A15" s="474" t="s">
        <v>65</v>
      </c>
      <c r="B15" s="473">
        <v>34.317640000000004</v>
      </c>
      <c r="C15" s="473">
        <v>122.59050000000002</v>
      </c>
      <c r="D15" s="473">
        <v>62.551299999999998</v>
      </c>
      <c r="E15" s="473">
        <v>40.263500000000001</v>
      </c>
      <c r="F15" s="473">
        <v>27.442399999999999</v>
      </c>
      <c r="G15" s="473">
        <v>45.981200000000001</v>
      </c>
      <c r="H15" s="473">
        <v>56.851700000000001</v>
      </c>
      <c r="I15" s="473">
        <v>59.705900000000035</v>
      </c>
      <c r="J15" s="473">
        <v>20.667700000000004</v>
      </c>
      <c r="K15" s="473">
        <v>38.548836000000009</v>
      </c>
      <c r="L15" s="473">
        <v>56.183700000000002</v>
      </c>
      <c r="M15" s="475">
        <v>75.314424999999986</v>
      </c>
      <c r="N15" s="471">
        <v>60.83</v>
      </c>
      <c r="O15" s="472">
        <v>39.19</v>
      </c>
      <c r="P15" s="472">
        <v>0</v>
      </c>
      <c r="Q15" s="472">
        <v>66.45</v>
      </c>
      <c r="R15" s="472">
        <v>4.3099999999999996</v>
      </c>
      <c r="S15" s="472">
        <v>25.33</v>
      </c>
      <c r="T15" s="472">
        <v>0</v>
      </c>
      <c r="U15" s="472">
        <v>40.840000000000003</v>
      </c>
      <c r="V15" s="472">
        <v>29.19</v>
      </c>
      <c r="W15" s="472">
        <v>59.54</v>
      </c>
      <c r="X15" s="472">
        <v>29.8</v>
      </c>
      <c r="Y15" s="476">
        <v>69.23</v>
      </c>
      <c r="Z15" s="471">
        <v>63.57</v>
      </c>
      <c r="AA15" s="348">
        <f t="shared" si="1"/>
        <v>4.5043564030905925E-2</v>
      </c>
    </row>
    <row r="16" spans="1:31" x14ac:dyDescent="0.3">
      <c r="A16" s="474" t="s">
        <v>66</v>
      </c>
      <c r="B16" s="472">
        <v>0</v>
      </c>
      <c r="C16" s="472">
        <v>0</v>
      </c>
      <c r="D16" s="472">
        <v>0</v>
      </c>
      <c r="E16" s="472">
        <v>0</v>
      </c>
      <c r="F16" s="472">
        <v>0</v>
      </c>
      <c r="G16" s="472">
        <v>0</v>
      </c>
      <c r="H16" s="472">
        <v>0</v>
      </c>
      <c r="I16" s="472">
        <v>0</v>
      </c>
      <c r="J16" s="472">
        <v>0</v>
      </c>
      <c r="K16" s="472">
        <v>0</v>
      </c>
      <c r="L16" s="472">
        <v>0</v>
      </c>
      <c r="M16" s="476">
        <v>0</v>
      </c>
      <c r="N16" s="471">
        <v>56.08</v>
      </c>
      <c r="O16" s="472">
        <v>61.15</v>
      </c>
      <c r="P16" s="472">
        <v>86.1</v>
      </c>
      <c r="Q16" s="472">
        <v>0</v>
      </c>
      <c r="R16" s="472">
        <v>0</v>
      </c>
      <c r="S16" s="472">
        <v>0</v>
      </c>
      <c r="T16" s="472">
        <v>0</v>
      </c>
      <c r="U16" s="472">
        <v>0</v>
      </c>
      <c r="V16" s="472">
        <v>49.33</v>
      </c>
      <c r="W16" s="472">
        <v>0</v>
      </c>
      <c r="X16" s="472">
        <v>0</v>
      </c>
      <c r="Y16" s="476">
        <v>0</v>
      </c>
      <c r="Z16" s="471">
        <v>0</v>
      </c>
      <c r="AA16" s="348">
        <f t="shared" si="1"/>
        <v>-1</v>
      </c>
    </row>
    <row r="17" spans="1:28" x14ac:dyDescent="0.3">
      <c r="A17" s="474" t="s">
        <v>67</v>
      </c>
      <c r="B17" s="473">
        <v>40.729500000000002</v>
      </c>
      <c r="C17" s="473">
        <v>160.72938000000002</v>
      </c>
      <c r="D17" s="473">
        <v>108.34199999999998</v>
      </c>
      <c r="E17" s="473">
        <v>21.783000000000001</v>
      </c>
      <c r="F17" s="473">
        <v>25.6755</v>
      </c>
      <c r="G17" s="473">
        <v>0</v>
      </c>
      <c r="H17" s="473">
        <v>0</v>
      </c>
      <c r="I17" s="473">
        <v>0</v>
      </c>
      <c r="J17" s="473">
        <v>0</v>
      </c>
      <c r="K17" s="473">
        <v>39.229999999999997</v>
      </c>
      <c r="L17" s="473">
        <v>9.73</v>
      </c>
      <c r="M17" s="475">
        <v>16.295999999999999</v>
      </c>
      <c r="N17" s="471">
        <v>52.33</v>
      </c>
      <c r="O17" s="472">
        <v>192.18</v>
      </c>
      <c r="P17" s="472">
        <v>39.89</v>
      </c>
      <c r="Q17" s="472">
        <v>0</v>
      </c>
      <c r="R17" s="472">
        <v>0</v>
      </c>
      <c r="S17" s="472">
        <v>0</v>
      </c>
      <c r="T17" s="472">
        <v>2.54</v>
      </c>
      <c r="U17" s="472">
        <v>12.27</v>
      </c>
      <c r="V17" s="472">
        <v>5.05</v>
      </c>
      <c r="W17" s="472">
        <v>0.8</v>
      </c>
      <c r="X17" s="472">
        <v>15.87</v>
      </c>
      <c r="Y17" s="476">
        <v>32.25</v>
      </c>
      <c r="Z17" s="471">
        <v>26.64</v>
      </c>
      <c r="AA17" s="348">
        <f t="shared" si="1"/>
        <v>-0.49092298872539653</v>
      </c>
    </row>
    <row r="18" spans="1:28" x14ac:dyDescent="0.3">
      <c r="A18" s="474" t="s">
        <v>68</v>
      </c>
      <c r="B18" s="473">
        <v>108.57209999999999</v>
      </c>
      <c r="C18" s="473">
        <v>436.33258499999988</v>
      </c>
      <c r="D18" s="473">
        <v>221.48824999999999</v>
      </c>
      <c r="E18" s="473">
        <v>78.813000000000002</v>
      </c>
      <c r="F18" s="473">
        <v>160.99439999999998</v>
      </c>
      <c r="G18" s="473">
        <v>337.02644000000004</v>
      </c>
      <c r="H18" s="473">
        <v>82.084649999999996</v>
      </c>
      <c r="I18" s="473">
        <v>42.320999999999991</v>
      </c>
      <c r="J18" s="473">
        <v>4.8000000000000001E-2</v>
      </c>
      <c r="K18" s="473">
        <v>134.62299999999999</v>
      </c>
      <c r="L18" s="473">
        <v>278.77049999999997</v>
      </c>
      <c r="M18" s="475">
        <v>164.8485</v>
      </c>
      <c r="N18" s="471">
        <v>273.41000000000003</v>
      </c>
      <c r="O18" s="472">
        <v>259.08</v>
      </c>
      <c r="P18" s="472">
        <v>173.53</v>
      </c>
      <c r="Q18" s="472">
        <v>106.64</v>
      </c>
      <c r="R18" s="472">
        <v>36.44</v>
      </c>
      <c r="S18" s="472">
        <v>30.28</v>
      </c>
      <c r="T18" s="472">
        <v>339.45</v>
      </c>
      <c r="U18" s="472">
        <v>248.14</v>
      </c>
      <c r="V18" s="472">
        <v>328.07</v>
      </c>
      <c r="W18" s="472">
        <v>655.8</v>
      </c>
      <c r="X18" s="472">
        <v>235.36</v>
      </c>
      <c r="Y18" s="476">
        <v>462.72</v>
      </c>
      <c r="Z18" s="471">
        <v>690.34</v>
      </c>
      <c r="AA18" s="348">
        <f t="shared" si="1"/>
        <v>1.5249259354083611</v>
      </c>
    </row>
    <row r="19" spans="1:28" x14ac:dyDescent="0.3">
      <c r="A19" s="474" t="s">
        <v>267</v>
      </c>
      <c r="B19" s="473">
        <v>35.663405000000004</v>
      </c>
      <c r="C19" s="473">
        <v>0</v>
      </c>
      <c r="D19" s="473">
        <v>303.67509999999999</v>
      </c>
      <c r="E19" s="473">
        <v>273.66209999999995</v>
      </c>
      <c r="F19" s="473">
        <v>213.11409999999998</v>
      </c>
      <c r="G19" s="473">
        <v>49.706999999999994</v>
      </c>
      <c r="H19" s="473">
        <v>98.054240000000007</v>
      </c>
      <c r="I19" s="473">
        <v>181.78649999999996</v>
      </c>
      <c r="J19" s="473">
        <v>183.26584</v>
      </c>
      <c r="K19" s="473">
        <v>386.04749999999996</v>
      </c>
      <c r="L19" s="473">
        <v>211.12350000000001</v>
      </c>
      <c r="M19" s="475">
        <v>335.33588000000003</v>
      </c>
      <c r="N19" s="471">
        <v>362.49</v>
      </c>
      <c r="O19" s="472">
        <v>84.53</v>
      </c>
      <c r="P19" s="472">
        <v>425.53</v>
      </c>
      <c r="Q19" s="472">
        <v>378.32</v>
      </c>
      <c r="R19" s="472">
        <v>561.98</v>
      </c>
      <c r="S19" s="472">
        <v>425.38</v>
      </c>
      <c r="T19" s="472">
        <v>370.71</v>
      </c>
      <c r="U19" s="472">
        <v>405.09</v>
      </c>
      <c r="V19" s="472">
        <v>481.63</v>
      </c>
      <c r="W19" s="472">
        <v>500.69</v>
      </c>
      <c r="X19" s="472">
        <v>224.08</v>
      </c>
      <c r="Y19" s="476">
        <v>300.86</v>
      </c>
      <c r="Z19" s="471">
        <v>325.52</v>
      </c>
      <c r="AA19" s="348">
        <f t="shared" si="1"/>
        <v>-0.10198902038676938</v>
      </c>
    </row>
    <row r="20" spans="1:28" x14ac:dyDescent="0.3">
      <c r="A20" s="474" t="s">
        <v>71</v>
      </c>
      <c r="B20" s="473">
        <v>16.5</v>
      </c>
      <c r="C20" s="473">
        <v>10.065000000000001</v>
      </c>
      <c r="D20" s="473">
        <v>0</v>
      </c>
      <c r="E20" s="473">
        <v>0</v>
      </c>
      <c r="F20" s="473">
        <v>0</v>
      </c>
      <c r="G20" s="473">
        <v>0</v>
      </c>
      <c r="H20" s="473">
        <v>15.378</v>
      </c>
      <c r="I20" s="473">
        <v>8.2720000000000002</v>
      </c>
      <c r="J20" s="473">
        <v>3.641</v>
      </c>
      <c r="K20" s="473">
        <v>0</v>
      </c>
      <c r="L20" s="473">
        <v>0</v>
      </c>
      <c r="M20" s="475">
        <v>0</v>
      </c>
      <c r="N20" s="471">
        <v>20.350000000000001</v>
      </c>
      <c r="O20" s="472">
        <v>3.14</v>
      </c>
      <c r="P20" s="472">
        <v>0</v>
      </c>
      <c r="Q20" s="472">
        <v>0</v>
      </c>
      <c r="R20" s="472">
        <v>0</v>
      </c>
      <c r="S20" s="472">
        <v>0</v>
      </c>
      <c r="T20" s="472">
        <v>0</v>
      </c>
      <c r="U20" s="472">
        <v>0</v>
      </c>
      <c r="V20" s="472">
        <v>16.53</v>
      </c>
      <c r="W20" s="472">
        <v>0</v>
      </c>
      <c r="X20" s="472">
        <v>0</v>
      </c>
      <c r="Y20" s="476">
        <v>0</v>
      </c>
      <c r="Z20" s="471">
        <v>3.18</v>
      </c>
      <c r="AA20" s="348">
        <f t="shared" si="1"/>
        <v>-0.8437346437346438</v>
      </c>
      <c r="AB20" s="16"/>
    </row>
    <row r="21" spans="1:28" s="310" customFormat="1" x14ac:dyDescent="0.3">
      <c r="A21" s="477" t="s">
        <v>72</v>
      </c>
      <c r="B21" s="478">
        <v>433.90300000000116</v>
      </c>
      <c r="C21" s="478">
        <v>365.89728499999728</v>
      </c>
      <c r="D21" s="478">
        <v>708.43449999999939</v>
      </c>
      <c r="E21" s="478">
        <v>355.50500000000011</v>
      </c>
      <c r="F21" s="478">
        <v>325.22982999999931</v>
      </c>
      <c r="G21" s="478">
        <v>698.37900000000081</v>
      </c>
      <c r="H21" s="478">
        <v>373.36659999999938</v>
      </c>
      <c r="I21" s="478">
        <v>279.00900000000092</v>
      </c>
      <c r="J21" s="478">
        <v>54.964500000000044</v>
      </c>
      <c r="K21" s="478">
        <v>264.02600000000075</v>
      </c>
      <c r="L21" s="478">
        <v>464.12577000000056</v>
      </c>
      <c r="M21" s="479">
        <v>354.99984000000131</v>
      </c>
      <c r="N21" s="480">
        <v>0</v>
      </c>
      <c r="O21" s="481">
        <v>0</v>
      </c>
      <c r="P21" s="481">
        <v>0</v>
      </c>
      <c r="Q21" s="481">
        <v>0</v>
      </c>
      <c r="R21" s="481">
        <v>0</v>
      </c>
      <c r="S21" s="481">
        <v>0</v>
      </c>
      <c r="T21" s="481">
        <v>0</v>
      </c>
      <c r="U21" s="481">
        <v>0</v>
      </c>
      <c r="V21" s="481">
        <v>0</v>
      </c>
      <c r="W21" s="481">
        <v>0</v>
      </c>
      <c r="X21" s="481">
        <v>0</v>
      </c>
      <c r="Y21" s="482">
        <v>0</v>
      </c>
      <c r="Z21" s="480">
        <v>0</v>
      </c>
      <c r="AA21" s="349" t="str">
        <f t="shared" si="1"/>
        <v>-</v>
      </c>
      <c r="AB21" s="16"/>
    </row>
    <row r="22" spans="1:28" x14ac:dyDescent="0.3">
      <c r="A22" s="1" t="s">
        <v>23</v>
      </c>
    </row>
    <row r="23" spans="1:28" x14ac:dyDescent="0.3">
      <c r="A23" s="1" t="s">
        <v>24</v>
      </c>
      <c r="O23" s="310"/>
      <c r="P23" s="310"/>
      <c r="Q23" s="310"/>
      <c r="R23" s="310"/>
      <c r="S23" s="310"/>
      <c r="T23" s="310"/>
    </row>
    <row r="24" spans="1:28" x14ac:dyDescent="0.3">
      <c r="A24" s="2" t="s">
        <v>204</v>
      </c>
    </row>
  </sheetData>
  <sortState xmlns:xlrd2="http://schemas.microsoft.com/office/spreadsheetml/2017/richdata2" ref="V23:W34">
    <sortCondition descending="1" ref="W23:W34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AD68"/>
  <sheetViews>
    <sheetView showGridLines="0" zoomScale="80" zoomScaleNormal="80" workbookViewId="0">
      <pane xSplit="1" ySplit="7" topLeftCell="N8" activePane="bottomRight" state="frozen"/>
      <selection activeCell="W14" sqref="W14"/>
      <selection pane="topRight" activeCell="W14" sqref="W14"/>
      <selection pane="bottomLeft" activeCell="W14" sqref="W14"/>
      <selection pane="bottomRight" activeCell="AB23" sqref="AA23:AB23"/>
    </sheetView>
  </sheetViews>
  <sheetFormatPr baseColWidth="10" defaultRowHeight="14.4" x14ac:dyDescent="0.3"/>
  <cols>
    <col min="1" max="1" width="10.44140625" customWidth="1"/>
    <col min="2" max="3" width="10.33203125" style="191" bestFit="1" customWidth="1"/>
    <col min="4" max="5" width="10" style="191" bestFit="1" customWidth="1"/>
    <col min="6" max="6" width="10.33203125" style="191" bestFit="1" customWidth="1"/>
    <col min="7" max="7" width="9.5546875" style="191" bestFit="1" customWidth="1"/>
    <col min="8" max="8" width="10.33203125" style="191" bestFit="1" customWidth="1"/>
    <col min="9" max="9" width="10" style="191" bestFit="1" customWidth="1"/>
    <col min="10" max="10" width="10.33203125" style="191" bestFit="1" customWidth="1"/>
    <col min="11" max="12" width="10" style="191" bestFit="1" customWidth="1"/>
    <col min="13" max="14" width="10.109375" style="191" bestFit="1" customWidth="1"/>
    <col min="15" max="15" width="9.88671875" style="191" bestFit="1" customWidth="1"/>
    <col min="16" max="16" width="10.109375" style="191" bestFit="1" customWidth="1"/>
    <col min="17" max="17" width="8.88671875" style="191" bestFit="1" customWidth="1"/>
    <col min="18" max="18" width="9.33203125" style="191" bestFit="1" customWidth="1"/>
    <col min="19" max="19" width="10.5546875" style="191" bestFit="1" customWidth="1"/>
    <col min="20" max="20" width="10.109375" style="307" bestFit="1" customWidth="1"/>
    <col min="21" max="21" width="10.5546875" style="310" bestFit="1" customWidth="1"/>
    <col min="22" max="23" width="11.5546875" style="310"/>
    <col min="24" max="24" width="11.44140625" style="310"/>
    <col min="25" max="25" width="11.5546875" style="310"/>
    <col min="26" max="26" width="11.44140625" style="310"/>
    <col min="29" max="29" width="14" bestFit="1" customWidth="1"/>
  </cols>
  <sheetData>
    <row r="1" spans="1:30" x14ac:dyDescent="0.3">
      <c r="A1" s="22" t="s">
        <v>196</v>
      </c>
    </row>
    <row r="2" spans="1:30" x14ac:dyDescent="0.3">
      <c r="A2" s="22"/>
    </row>
    <row r="3" spans="1:30" ht="15" customHeight="1" x14ac:dyDescent="0.3">
      <c r="A3" s="11" t="s">
        <v>114</v>
      </c>
    </row>
    <row r="4" spans="1:30" x14ac:dyDescent="0.3">
      <c r="A4" s="37" t="s">
        <v>248</v>
      </c>
    </row>
    <row r="5" spans="1:30" x14ac:dyDescent="0.3">
      <c r="A5" s="37" t="s">
        <v>209</v>
      </c>
    </row>
    <row r="6" spans="1:30" x14ac:dyDescent="0.3">
      <c r="A6" s="551" t="s">
        <v>26</v>
      </c>
      <c r="B6" s="514">
        <v>2019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53">
        <v>2021</v>
      </c>
      <c r="AA6" s="553"/>
    </row>
    <row r="7" spans="1:30" ht="25.2" x14ac:dyDescent="0.3">
      <c r="A7" s="552"/>
      <c r="B7" s="249" t="s">
        <v>1</v>
      </c>
      <c r="C7" s="254" t="s">
        <v>2</v>
      </c>
      <c r="D7" s="249" t="s">
        <v>3</v>
      </c>
      <c r="E7" s="254" t="s">
        <v>4</v>
      </c>
      <c r="F7" s="267" t="s">
        <v>5</v>
      </c>
      <c r="G7" s="268" t="s">
        <v>6</v>
      </c>
      <c r="H7" s="269" t="s">
        <v>7</v>
      </c>
      <c r="I7" s="271" t="s">
        <v>8</v>
      </c>
      <c r="J7" s="276" t="s">
        <v>9</v>
      </c>
      <c r="K7" s="282" t="s">
        <v>10</v>
      </c>
      <c r="L7" s="288" t="s">
        <v>11</v>
      </c>
      <c r="M7" s="290" t="s">
        <v>12</v>
      </c>
      <c r="N7" s="291" t="s">
        <v>1</v>
      </c>
      <c r="O7" s="291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5" t="s">
        <v>10</v>
      </c>
      <c r="X7" s="317" t="s">
        <v>11</v>
      </c>
      <c r="Y7" s="368" t="s">
        <v>12</v>
      </c>
      <c r="Z7" s="369" t="s">
        <v>1</v>
      </c>
      <c r="AA7" s="369" t="s">
        <v>265</v>
      </c>
    </row>
    <row r="8" spans="1:30" x14ac:dyDescent="0.3">
      <c r="A8" s="469" t="s">
        <v>13</v>
      </c>
      <c r="B8" s="458">
        <f>SUM(B9:B35)</f>
        <v>55933.373486141259</v>
      </c>
      <c r="C8" s="458">
        <f t="shared" ref="C8:M8" si="0">SUM(C9:C35)</f>
        <v>84256.360680122758</v>
      </c>
      <c r="D8" s="458">
        <f t="shared" si="0"/>
        <v>60902.738013565322</v>
      </c>
      <c r="E8" s="458">
        <f t="shared" si="0"/>
        <v>31527.503081168939</v>
      </c>
      <c r="F8" s="458">
        <f t="shared" si="0"/>
        <v>29216.146113659059</v>
      </c>
      <c r="G8" s="458">
        <f t="shared" si="0"/>
        <v>44197.793691586638</v>
      </c>
      <c r="H8" s="458">
        <f t="shared" si="0"/>
        <v>42180.672540598622</v>
      </c>
      <c r="I8" s="458">
        <f t="shared" si="0"/>
        <v>34976.983364130145</v>
      </c>
      <c r="J8" s="458">
        <f t="shared" si="0"/>
        <v>26685.387739149814</v>
      </c>
      <c r="K8" s="458">
        <f t="shared" si="0"/>
        <v>33438.883090353731</v>
      </c>
      <c r="L8" s="458">
        <f t="shared" si="0"/>
        <v>22537.390789000008</v>
      </c>
      <c r="M8" s="459">
        <f t="shared" si="0"/>
        <v>19642.263139000006</v>
      </c>
      <c r="N8" s="458">
        <f>SUM(N9:N35)</f>
        <v>35158.97</v>
      </c>
      <c r="O8" s="463">
        <f>SUM(O9:O35)</f>
        <v>58551.109999999993</v>
      </c>
      <c r="P8" s="463">
        <f t="shared" ref="P8:Y8" si="1">SUM(P9:P35)</f>
        <v>15232.320000000002</v>
      </c>
      <c r="Q8" s="463">
        <f t="shared" si="1"/>
        <v>5821</v>
      </c>
      <c r="R8" s="463">
        <f t="shared" si="1"/>
        <v>7930.94</v>
      </c>
      <c r="S8" s="463">
        <f t="shared" si="1"/>
        <v>26323.680000000004</v>
      </c>
      <c r="T8" s="463">
        <f t="shared" si="1"/>
        <v>51546.780000000006</v>
      </c>
      <c r="U8" s="463">
        <f t="shared" si="1"/>
        <v>43323.650000000009</v>
      </c>
      <c r="V8" s="463">
        <f t="shared" si="1"/>
        <v>62799.739999999983</v>
      </c>
      <c r="W8" s="463">
        <f t="shared" si="1"/>
        <v>51265.279999999999</v>
      </c>
      <c r="X8" s="463">
        <f t="shared" si="1"/>
        <v>26496.480000000003</v>
      </c>
      <c r="Y8" s="463">
        <f t="shared" si="1"/>
        <v>36487.31</v>
      </c>
      <c r="Z8" s="77">
        <f>SUM(Z9:Z35)</f>
        <v>33961.770000000004</v>
      </c>
      <c r="AA8" s="495">
        <f>+IFERROR((Z8/N8-1),"-")</f>
        <v>-3.4051054396644687E-2</v>
      </c>
    </row>
    <row r="9" spans="1:30" x14ac:dyDescent="0.3">
      <c r="A9" s="123" t="s">
        <v>218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340">
        <v>1695.8613000000005</v>
      </c>
      <c r="N9" s="78">
        <v>1993.85</v>
      </c>
      <c r="O9" s="190">
        <v>1989.03</v>
      </c>
      <c r="P9" s="190">
        <v>1569.45</v>
      </c>
      <c r="Q9" s="190">
        <v>1932.14</v>
      </c>
      <c r="R9" s="190">
        <v>1769.7</v>
      </c>
      <c r="S9" s="190">
        <v>1847.69</v>
      </c>
      <c r="T9" s="190">
        <v>1191.4100000000001</v>
      </c>
      <c r="U9" s="190">
        <v>1362.32</v>
      </c>
      <c r="V9" s="190">
        <v>1026.8499999999999</v>
      </c>
      <c r="W9" s="190">
        <v>1366.86</v>
      </c>
      <c r="X9" s="190">
        <v>1083.0999999999999</v>
      </c>
      <c r="Y9" s="190">
        <v>894.68</v>
      </c>
      <c r="Z9" s="85">
        <v>1049.47</v>
      </c>
      <c r="AA9" s="442">
        <f t="shared" ref="AA9:AA35" si="2">+IFERROR((Z9/N9-1),"-")</f>
        <v>-0.47364646287333545</v>
      </c>
    </row>
    <row r="10" spans="1:30" x14ac:dyDescent="0.3">
      <c r="A10" s="123" t="s">
        <v>115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340">
        <v>477.99999999999994</v>
      </c>
      <c r="N10" s="78">
        <v>493.28</v>
      </c>
      <c r="O10" s="190">
        <v>555.29999999999995</v>
      </c>
      <c r="P10" s="190">
        <v>205.06</v>
      </c>
      <c r="Q10" s="190">
        <v>536.38</v>
      </c>
      <c r="R10" s="190">
        <v>522.03</v>
      </c>
      <c r="S10" s="190">
        <v>531.58000000000004</v>
      </c>
      <c r="T10" s="190">
        <v>272.73</v>
      </c>
      <c r="U10" s="190">
        <v>405.73</v>
      </c>
      <c r="V10" s="190">
        <v>97.39</v>
      </c>
      <c r="W10" s="190">
        <v>318.89</v>
      </c>
      <c r="X10" s="190">
        <v>835.91</v>
      </c>
      <c r="Y10" s="190">
        <v>763.65</v>
      </c>
      <c r="Z10" s="85">
        <v>884.63</v>
      </c>
      <c r="AA10" s="442">
        <f t="shared" si="2"/>
        <v>0.79336279597794368</v>
      </c>
      <c r="AC10" s="307"/>
    </row>
    <row r="11" spans="1:30" x14ac:dyDescent="0.3">
      <c r="A11" s="123" t="s">
        <v>75</v>
      </c>
      <c r="B11" s="78">
        <v>0</v>
      </c>
      <c r="C11" s="190">
        <v>0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436">
        <v>0</v>
      </c>
      <c r="N11" s="78">
        <v>26.23</v>
      </c>
      <c r="O11" s="190">
        <v>18.14</v>
      </c>
      <c r="P11" s="190">
        <v>0</v>
      </c>
      <c r="Q11" s="190">
        <v>0</v>
      </c>
      <c r="R11" s="190">
        <v>0</v>
      </c>
      <c r="S11" s="190">
        <v>0</v>
      </c>
      <c r="T11" s="190">
        <v>0</v>
      </c>
      <c r="U11" s="190">
        <v>0</v>
      </c>
      <c r="V11" s="190">
        <v>0</v>
      </c>
      <c r="W11" s="190">
        <v>0</v>
      </c>
      <c r="X11" s="190">
        <v>0</v>
      </c>
      <c r="Y11" s="190">
        <v>0</v>
      </c>
      <c r="Z11" s="85">
        <v>45.91</v>
      </c>
      <c r="AA11" s="442">
        <f t="shared" si="2"/>
        <v>0.75028593213877226</v>
      </c>
      <c r="AC11" s="307"/>
    </row>
    <row r="12" spans="1:30" x14ac:dyDescent="0.3">
      <c r="A12" s="123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340">
        <v>5053.1954500000002</v>
      </c>
      <c r="N12" s="78">
        <v>5675.22</v>
      </c>
      <c r="O12" s="190">
        <v>3644.26</v>
      </c>
      <c r="P12" s="190">
        <v>5468.38</v>
      </c>
      <c r="Q12" s="190">
        <v>1795.21</v>
      </c>
      <c r="R12" s="190">
        <v>2471.64</v>
      </c>
      <c r="S12" s="190">
        <v>13120.71</v>
      </c>
      <c r="T12" s="190">
        <v>29019</v>
      </c>
      <c r="U12" s="190">
        <v>23779.919999999998</v>
      </c>
      <c r="V12" s="190">
        <v>30425.26</v>
      </c>
      <c r="W12" s="190">
        <v>22187.15</v>
      </c>
      <c r="X12" s="190">
        <v>13004.65</v>
      </c>
      <c r="Y12" s="190">
        <v>19190.05</v>
      </c>
      <c r="Z12" s="85">
        <v>14161.94</v>
      </c>
      <c r="AA12" s="442">
        <f t="shared" si="2"/>
        <v>1.4953992972959638</v>
      </c>
      <c r="AC12" s="307"/>
    </row>
    <row r="13" spans="1:30" s="310" customFormat="1" x14ac:dyDescent="0.3">
      <c r="A13" s="71" t="s">
        <v>269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340">
        <v>0</v>
      </c>
      <c r="N13" s="78">
        <v>0</v>
      </c>
      <c r="O13" s="190">
        <v>0</v>
      </c>
      <c r="P13" s="190">
        <v>0</v>
      </c>
      <c r="Q13" s="190">
        <v>0</v>
      </c>
      <c r="R13" s="190">
        <v>0</v>
      </c>
      <c r="S13" s="190">
        <v>0</v>
      </c>
      <c r="T13" s="190">
        <v>0</v>
      </c>
      <c r="U13" s="190">
        <v>0</v>
      </c>
      <c r="V13" s="190">
        <v>0</v>
      </c>
      <c r="W13" s="190">
        <v>0</v>
      </c>
      <c r="X13" s="190">
        <v>0</v>
      </c>
      <c r="Y13" s="190">
        <v>0</v>
      </c>
      <c r="Z13" s="85">
        <v>133.56</v>
      </c>
      <c r="AA13" s="442" t="str">
        <f t="shared" si="2"/>
        <v>-</v>
      </c>
    </row>
    <row r="14" spans="1:30" x14ac:dyDescent="0.3">
      <c r="A14" s="123" t="s">
        <v>116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340">
        <v>2139.5879999999997</v>
      </c>
      <c r="N14" s="78">
        <v>1828.95</v>
      </c>
      <c r="O14" s="190">
        <v>1251</v>
      </c>
      <c r="P14" s="190">
        <v>157.19</v>
      </c>
      <c r="Q14" s="190">
        <v>140.80000000000001</v>
      </c>
      <c r="R14" s="190">
        <v>222.03</v>
      </c>
      <c r="S14" s="190">
        <v>2833.27</v>
      </c>
      <c r="T14" s="190">
        <v>7940.65</v>
      </c>
      <c r="U14" s="190">
        <v>5606.24</v>
      </c>
      <c r="V14" s="190">
        <v>8253.98</v>
      </c>
      <c r="W14" s="190">
        <v>8446.26</v>
      </c>
      <c r="X14" s="190">
        <v>6417.57</v>
      </c>
      <c r="Y14" s="190">
        <v>6313.48</v>
      </c>
      <c r="Z14" s="85">
        <v>5339.05</v>
      </c>
      <c r="AA14" s="442">
        <f t="shared" si="2"/>
        <v>1.9191886054840208</v>
      </c>
    </row>
    <row r="15" spans="1:30" x14ac:dyDescent="0.3">
      <c r="A15" s="123" t="s">
        <v>203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340">
        <v>352.68199999999996</v>
      </c>
      <c r="N15" s="78">
        <v>63.73</v>
      </c>
      <c r="O15" s="190">
        <v>116.97</v>
      </c>
      <c r="P15" s="190">
        <v>0</v>
      </c>
      <c r="Q15" s="190">
        <v>0</v>
      </c>
      <c r="R15" s="190">
        <v>0</v>
      </c>
      <c r="S15" s="190">
        <v>0</v>
      </c>
      <c r="T15" s="190">
        <v>292.93</v>
      </c>
      <c r="U15" s="190">
        <v>158.11000000000001</v>
      </c>
      <c r="V15" s="190">
        <v>201.11</v>
      </c>
      <c r="W15" s="190">
        <v>0</v>
      </c>
      <c r="X15" s="190">
        <v>158.49</v>
      </c>
      <c r="Y15" s="190">
        <v>686.58</v>
      </c>
      <c r="Z15" s="85">
        <v>393.05</v>
      </c>
      <c r="AA15" s="442">
        <f t="shared" si="2"/>
        <v>5.1674250745331873</v>
      </c>
    </row>
    <row r="16" spans="1:30" s="191" customFormat="1" x14ac:dyDescent="0.3">
      <c r="A16" s="123" t="s">
        <v>234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340">
        <v>685.23230000000001</v>
      </c>
      <c r="N16" s="78">
        <v>1143.3900000000001</v>
      </c>
      <c r="O16" s="190">
        <v>998.77</v>
      </c>
      <c r="P16" s="190">
        <v>438.24</v>
      </c>
      <c r="Q16" s="190">
        <v>81.03</v>
      </c>
      <c r="R16" s="190">
        <v>324.31</v>
      </c>
      <c r="S16" s="190">
        <v>941.62</v>
      </c>
      <c r="T16" s="190">
        <v>1480.14</v>
      </c>
      <c r="U16" s="190">
        <v>2143.4</v>
      </c>
      <c r="V16" s="190">
        <v>2265.81</v>
      </c>
      <c r="W16" s="190">
        <v>2274.04</v>
      </c>
      <c r="X16" s="190">
        <v>1441.66</v>
      </c>
      <c r="Y16" s="190">
        <v>1563.71</v>
      </c>
      <c r="Z16" s="85">
        <v>1386.85</v>
      </c>
      <c r="AA16" s="442">
        <f t="shared" si="2"/>
        <v>0.21292822221639152</v>
      </c>
      <c r="AB16"/>
      <c r="AC16"/>
      <c r="AD16"/>
    </row>
    <row r="17" spans="1:30" s="191" customFormat="1" x14ac:dyDescent="0.3">
      <c r="A17" s="123" t="s">
        <v>231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340">
        <v>239.95</v>
      </c>
      <c r="N17" s="78">
        <v>223.16</v>
      </c>
      <c r="O17" s="190">
        <v>43.52</v>
      </c>
      <c r="P17" s="190">
        <v>215.74</v>
      </c>
      <c r="Q17" s="190">
        <v>61.54</v>
      </c>
      <c r="R17" s="190">
        <v>0</v>
      </c>
      <c r="S17" s="190">
        <v>333.92</v>
      </c>
      <c r="T17" s="190">
        <v>610.01</v>
      </c>
      <c r="U17" s="190">
        <v>721.33</v>
      </c>
      <c r="V17" s="190">
        <v>701.64</v>
      </c>
      <c r="W17" s="190">
        <v>602.20000000000005</v>
      </c>
      <c r="X17" s="190">
        <v>152.63999999999999</v>
      </c>
      <c r="Y17" s="190">
        <v>268.3</v>
      </c>
      <c r="Z17" s="85">
        <v>179.06</v>
      </c>
      <c r="AA17" s="442">
        <f t="shared" si="2"/>
        <v>-0.19761606022584688</v>
      </c>
      <c r="AB17"/>
      <c r="AC17"/>
      <c r="AD17"/>
    </row>
    <row r="18" spans="1:30" x14ac:dyDescent="0.3">
      <c r="A18" s="123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340">
        <v>1436.0909999999997</v>
      </c>
      <c r="N18" s="78">
        <v>5618.14</v>
      </c>
      <c r="O18" s="190">
        <v>12550.82</v>
      </c>
      <c r="P18" s="190">
        <v>1754.46</v>
      </c>
      <c r="Q18" s="190">
        <v>830.39</v>
      </c>
      <c r="R18" s="190">
        <v>887.36</v>
      </c>
      <c r="S18" s="190">
        <v>591.16</v>
      </c>
      <c r="T18" s="190">
        <v>391.62</v>
      </c>
      <c r="U18" s="190">
        <v>201.48</v>
      </c>
      <c r="V18" s="190">
        <v>1859.93</v>
      </c>
      <c r="W18" s="190">
        <v>3692.29</v>
      </c>
      <c r="X18" s="190">
        <v>253.8</v>
      </c>
      <c r="Y18" s="190">
        <v>33.06</v>
      </c>
      <c r="Z18" s="85">
        <v>628.75</v>
      </c>
      <c r="AA18" s="442">
        <f t="shared" si="2"/>
        <v>-0.88808573656049872</v>
      </c>
    </row>
    <row r="19" spans="1:30" x14ac:dyDescent="0.3">
      <c r="A19" s="123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340">
        <v>190.54850000000002</v>
      </c>
      <c r="N19" s="78">
        <v>362.69</v>
      </c>
      <c r="O19" s="190">
        <v>0</v>
      </c>
      <c r="P19" s="190">
        <v>142.27000000000001</v>
      </c>
      <c r="Q19" s="190">
        <v>116.39</v>
      </c>
      <c r="R19" s="190">
        <v>431.89</v>
      </c>
      <c r="S19" s="190">
        <v>564.29</v>
      </c>
      <c r="T19" s="190">
        <v>513.64</v>
      </c>
      <c r="U19" s="190">
        <v>400.14</v>
      </c>
      <c r="V19" s="190">
        <v>420.88</v>
      </c>
      <c r="W19" s="190">
        <v>263.60000000000002</v>
      </c>
      <c r="X19" s="190">
        <v>1</v>
      </c>
      <c r="Y19" s="190">
        <v>168.13</v>
      </c>
      <c r="Z19" s="85">
        <v>162.83000000000001</v>
      </c>
      <c r="AA19" s="442">
        <f t="shared" si="2"/>
        <v>-0.55104910529653417</v>
      </c>
    </row>
    <row r="20" spans="1:30" x14ac:dyDescent="0.3">
      <c r="A20" s="123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340">
        <v>41.031999999999996</v>
      </c>
      <c r="N20" s="78">
        <v>45.1</v>
      </c>
      <c r="O20" s="190">
        <v>48.7</v>
      </c>
      <c r="P20" s="190">
        <v>0</v>
      </c>
      <c r="Q20" s="190">
        <v>36.51</v>
      </c>
      <c r="R20" s="190">
        <v>25.73</v>
      </c>
      <c r="S20" s="190">
        <v>0</v>
      </c>
      <c r="T20" s="190">
        <v>429.62</v>
      </c>
      <c r="U20" s="190">
        <v>347.67</v>
      </c>
      <c r="V20" s="190">
        <v>114.44</v>
      </c>
      <c r="W20" s="190">
        <v>140.88</v>
      </c>
      <c r="X20" s="190">
        <v>130.66</v>
      </c>
      <c r="Y20" s="190">
        <v>273.24</v>
      </c>
      <c r="Z20" s="85">
        <v>377.93</v>
      </c>
      <c r="AA20" s="442">
        <f t="shared" si="2"/>
        <v>7.3798226164079814</v>
      </c>
    </row>
    <row r="21" spans="1:30" s="191" customFormat="1" x14ac:dyDescent="0.3">
      <c r="A21" s="123" t="s">
        <v>232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340">
        <v>0</v>
      </c>
      <c r="N21" s="78">
        <v>31.49</v>
      </c>
      <c r="O21" s="190">
        <v>22.28</v>
      </c>
      <c r="P21" s="190">
        <v>2.4500000000000002</v>
      </c>
      <c r="Q21" s="190">
        <v>0</v>
      </c>
      <c r="R21" s="190">
        <v>0</v>
      </c>
      <c r="S21" s="190">
        <v>79.680000000000007</v>
      </c>
      <c r="T21" s="190">
        <v>48.52</v>
      </c>
      <c r="U21" s="190">
        <v>23.51</v>
      </c>
      <c r="V21" s="190">
        <v>133.38</v>
      </c>
      <c r="W21" s="190">
        <v>241.16</v>
      </c>
      <c r="X21" s="190">
        <v>88.7</v>
      </c>
      <c r="Y21" s="190">
        <v>31.4</v>
      </c>
      <c r="Z21" s="85">
        <v>43.11</v>
      </c>
      <c r="AA21" s="442">
        <f t="shared" si="2"/>
        <v>0.36900603366147999</v>
      </c>
      <c r="AB21"/>
      <c r="AC21"/>
      <c r="AD21"/>
    </row>
    <row r="22" spans="1:30" x14ac:dyDescent="0.3">
      <c r="A22" s="123" t="s">
        <v>117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340">
        <v>0</v>
      </c>
      <c r="N22" s="78">
        <v>0</v>
      </c>
      <c r="O22" s="190">
        <v>33.93</v>
      </c>
      <c r="P22" s="190">
        <v>9.49</v>
      </c>
      <c r="Q22" s="190">
        <v>0</v>
      </c>
      <c r="R22" s="190">
        <v>0</v>
      </c>
      <c r="S22" s="190">
        <v>0</v>
      </c>
      <c r="T22" s="190">
        <v>0</v>
      </c>
      <c r="U22" s="190">
        <v>0</v>
      </c>
      <c r="V22" s="190">
        <v>0</v>
      </c>
      <c r="W22" s="190">
        <v>0</v>
      </c>
      <c r="X22" s="190">
        <v>0</v>
      </c>
      <c r="Y22" s="190">
        <v>0</v>
      </c>
      <c r="Z22" s="85">
        <v>0</v>
      </c>
      <c r="AA22" s="442" t="str">
        <f t="shared" si="2"/>
        <v>-</v>
      </c>
    </row>
    <row r="23" spans="1:30" x14ac:dyDescent="0.3">
      <c r="A23" s="123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340">
        <v>1656.2431999999999</v>
      </c>
      <c r="N23" s="78">
        <v>8955.7199999999993</v>
      </c>
      <c r="O23" s="190">
        <v>22575.93</v>
      </c>
      <c r="P23" s="190">
        <v>1937.67</v>
      </c>
      <c r="Q23" s="190">
        <v>82.99</v>
      </c>
      <c r="R23" s="190">
        <v>328.04</v>
      </c>
      <c r="S23" s="190">
        <v>1474.36</v>
      </c>
      <c r="T23" s="190">
        <v>2960.81</v>
      </c>
      <c r="U23" s="190">
        <v>2903.8</v>
      </c>
      <c r="V23" s="190">
        <v>8713</v>
      </c>
      <c r="W23" s="190">
        <v>5781.58</v>
      </c>
      <c r="X23" s="190">
        <v>888.29</v>
      </c>
      <c r="Y23" s="190">
        <v>2241.1799999999998</v>
      </c>
      <c r="Z23" s="85">
        <v>3399.68</v>
      </c>
      <c r="AA23" s="442">
        <f t="shared" si="2"/>
        <v>-0.6203900970552898</v>
      </c>
    </row>
    <row r="24" spans="1:30" x14ac:dyDescent="0.3">
      <c r="A24" s="123" t="s">
        <v>222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340">
        <v>0</v>
      </c>
      <c r="N24" s="78">
        <v>0</v>
      </c>
      <c r="O24" s="190">
        <v>0</v>
      </c>
      <c r="P24" s="190">
        <v>0</v>
      </c>
      <c r="Q24" s="190">
        <v>0</v>
      </c>
      <c r="R24" s="190">
        <v>0</v>
      </c>
      <c r="S24" s="190">
        <v>0</v>
      </c>
      <c r="T24" s="190">
        <v>0</v>
      </c>
      <c r="U24" s="190">
        <v>0</v>
      </c>
      <c r="V24" s="190">
        <v>0</v>
      </c>
      <c r="W24" s="190">
        <v>0</v>
      </c>
      <c r="X24" s="190">
        <v>0</v>
      </c>
      <c r="Y24" s="190">
        <v>0</v>
      </c>
      <c r="Z24" s="85">
        <v>0</v>
      </c>
      <c r="AA24" s="442" t="str">
        <f t="shared" si="2"/>
        <v>-</v>
      </c>
    </row>
    <row r="25" spans="1:30" x14ac:dyDescent="0.3">
      <c r="A25" s="123" t="s">
        <v>260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340">
        <v>1304.5713499999999</v>
      </c>
      <c r="N25" s="78">
        <v>1114.8900000000001</v>
      </c>
      <c r="O25" s="190">
        <v>1417.13</v>
      </c>
      <c r="P25" s="190">
        <v>900.09</v>
      </c>
      <c r="Q25" s="190">
        <v>129.49</v>
      </c>
      <c r="R25" s="190">
        <v>552.95000000000005</v>
      </c>
      <c r="S25" s="190">
        <v>1904.24</v>
      </c>
      <c r="T25" s="190">
        <v>2696.69</v>
      </c>
      <c r="U25" s="190">
        <v>2677.57</v>
      </c>
      <c r="V25" s="190">
        <v>2802.07</v>
      </c>
      <c r="W25" s="190">
        <v>2280.94</v>
      </c>
      <c r="X25" s="190">
        <v>1400.08</v>
      </c>
      <c r="Y25" s="190">
        <v>1828.61</v>
      </c>
      <c r="Z25" s="85">
        <v>1779.26</v>
      </c>
      <c r="AA25" s="442">
        <f t="shared" si="2"/>
        <v>0.59590632259684795</v>
      </c>
    </row>
    <row r="26" spans="1:30" x14ac:dyDescent="0.3">
      <c r="A26" s="123" t="s">
        <v>118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340">
        <v>78.015000000000001</v>
      </c>
      <c r="N26" s="78">
        <v>119.49</v>
      </c>
      <c r="O26" s="190">
        <v>73.08</v>
      </c>
      <c r="P26" s="190">
        <v>93.52</v>
      </c>
      <c r="Q26" s="190">
        <v>0</v>
      </c>
      <c r="R26" s="190">
        <v>0</v>
      </c>
      <c r="S26" s="190">
        <v>84.88</v>
      </c>
      <c r="T26" s="190">
        <v>152.38999999999999</v>
      </c>
      <c r="U26" s="190">
        <v>80.150000000000006</v>
      </c>
      <c r="V26" s="190">
        <v>194.79</v>
      </c>
      <c r="W26" s="190">
        <v>198.11</v>
      </c>
      <c r="X26" s="190">
        <v>67.13</v>
      </c>
      <c r="Y26" s="190">
        <v>17.04</v>
      </c>
      <c r="Z26" s="85">
        <v>30.71</v>
      </c>
      <c r="AA26" s="442">
        <f t="shared" si="2"/>
        <v>-0.74299104527575532</v>
      </c>
    </row>
    <row r="27" spans="1:30" x14ac:dyDescent="0.3">
      <c r="A27" s="86" t="s">
        <v>80</v>
      </c>
      <c r="B27" s="78">
        <v>0</v>
      </c>
      <c r="C27" s="190">
        <v>0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436">
        <v>0</v>
      </c>
      <c r="N27" s="78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90">
        <v>0</v>
      </c>
      <c r="Y27" s="190">
        <v>0</v>
      </c>
      <c r="Z27" s="85">
        <v>0</v>
      </c>
      <c r="AA27" s="442" t="str">
        <f t="shared" si="2"/>
        <v>-</v>
      </c>
    </row>
    <row r="28" spans="1:30" x14ac:dyDescent="0.3">
      <c r="A28" s="86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340">
        <v>0</v>
      </c>
      <c r="N28" s="78">
        <v>5247.81</v>
      </c>
      <c r="O28" s="190">
        <v>11076.24</v>
      </c>
      <c r="P28" s="190">
        <v>1753.86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v>3730.27</v>
      </c>
      <c r="W28" s="190">
        <v>2484.9899999999998</v>
      </c>
      <c r="X28" s="190">
        <v>0</v>
      </c>
      <c r="Y28" s="190">
        <v>0</v>
      </c>
      <c r="Z28" s="85">
        <v>1052.97</v>
      </c>
      <c r="AA28" s="442">
        <f t="shared" si="2"/>
        <v>-0.7993505862445478</v>
      </c>
    </row>
    <row r="29" spans="1:30" x14ac:dyDescent="0.3">
      <c r="A29" s="86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340">
        <v>40.4375</v>
      </c>
      <c r="N29" s="78">
        <v>276.95999999999998</v>
      </c>
      <c r="O29" s="190">
        <v>924.2</v>
      </c>
      <c r="P29" s="190">
        <v>314.41000000000003</v>
      </c>
      <c r="Q29" s="190">
        <v>0</v>
      </c>
      <c r="R29" s="190">
        <v>15.98</v>
      </c>
      <c r="S29" s="190">
        <v>403.62</v>
      </c>
      <c r="T29" s="190">
        <v>792.68</v>
      </c>
      <c r="U29" s="190">
        <v>691.93</v>
      </c>
      <c r="V29" s="190">
        <v>663.48</v>
      </c>
      <c r="W29" s="190">
        <v>165.83</v>
      </c>
      <c r="X29" s="190">
        <v>56.52</v>
      </c>
      <c r="Y29" s="190">
        <v>222.94</v>
      </c>
      <c r="Z29" s="85">
        <v>331.36</v>
      </c>
      <c r="AA29" s="442">
        <f t="shared" si="2"/>
        <v>0.19641825534373214</v>
      </c>
    </row>
    <row r="30" spans="1:30" x14ac:dyDescent="0.3">
      <c r="A30" s="86" t="s">
        <v>83</v>
      </c>
      <c r="B30" s="78">
        <v>0</v>
      </c>
      <c r="C30" s="190">
        <v>0</v>
      </c>
      <c r="D30" s="190">
        <v>0</v>
      </c>
      <c r="E30" s="190">
        <v>0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0</v>
      </c>
      <c r="L30" s="190">
        <v>0</v>
      </c>
      <c r="M30" s="436">
        <v>0</v>
      </c>
      <c r="N30" s="78">
        <v>172.34</v>
      </c>
      <c r="O30" s="190">
        <v>138.18</v>
      </c>
      <c r="P30" s="190">
        <v>1.32</v>
      </c>
      <c r="Q30" s="190">
        <v>12.89</v>
      </c>
      <c r="R30" s="190">
        <v>5.6</v>
      </c>
      <c r="S30" s="190">
        <v>138.83000000000001</v>
      </c>
      <c r="T30" s="190">
        <v>201.98</v>
      </c>
      <c r="U30" s="190">
        <v>108.58</v>
      </c>
      <c r="V30" s="190">
        <v>24.77</v>
      </c>
      <c r="W30" s="190">
        <v>0</v>
      </c>
      <c r="X30" s="190">
        <v>0</v>
      </c>
      <c r="Y30" s="190">
        <v>169.39</v>
      </c>
      <c r="Z30" s="85">
        <v>0</v>
      </c>
      <c r="AA30" s="442">
        <f t="shared" si="2"/>
        <v>-1</v>
      </c>
    </row>
    <row r="31" spans="1:30" x14ac:dyDescent="0.3">
      <c r="A31" s="86" t="s">
        <v>233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340">
        <v>126.43550000000002</v>
      </c>
      <c r="N31" s="78">
        <v>207.37</v>
      </c>
      <c r="O31" s="190">
        <v>111.37</v>
      </c>
      <c r="P31" s="190">
        <v>47.09</v>
      </c>
      <c r="Q31" s="190">
        <v>18.7</v>
      </c>
      <c r="R31" s="190">
        <v>85.64</v>
      </c>
      <c r="S31" s="190">
        <v>338.15</v>
      </c>
      <c r="T31" s="190">
        <v>228.24</v>
      </c>
      <c r="U31" s="190">
        <v>116</v>
      </c>
      <c r="V31" s="190">
        <v>90.13</v>
      </c>
      <c r="W31" s="190">
        <v>41.85</v>
      </c>
      <c r="X31" s="190">
        <v>97.14</v>
      </c>
      <c r="Y31" s="190">
        <v>230.1</v>
      </c>
      <c r="Z31" s="85">
        <v>266.42</v>
      </c>
      <c r="AA31" s="442">
        <f t="shared" si="2"/>
        <v>0.28475671505039313</v>
      </c>
    </row>
    <row r="32" spans="1:30" x14ac:dyDescent="0.3">
      <c r="A32" s="86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340">
        <v>105.76000000000002</v>
      </c>
      <c r="N32" s="78">
        <v>11.93</v>
      </c>
      <c r="O32" s="190">
        <v>22.62</v>
      </c>
      <c r="P32" s="190">
        <v>0</v>
      </c>
      <c r="Q32" s="190">
        <v>0</v>
      </c>
      <c r="R32" s="190">
        <v>29.29</v>
      </c>
      <c r="S32" s="190">
        <v>425.13</v>
      </c>
      <c r="T32" s="190">
        <v>525.54</v>
      </c>
      <c r="U32" s="190">
        <v>469.91</v>
      </c>
      <c r="V32" s="190">
        <v>384.71</v>
      </c>
      <c r="W32" s="190">
        <v>0.21</v>
      </c>
      <c r="X32" s="190">
        <v>84.33</v>
      </c>
      <c r="Y32" s="190">
        <v>0</v>
      </c>
      <c r="Z32" s="85">
        <v>166.33</v>
      </c>
      <c r="AA32" s="442">
        <f t="shared" si="2"/>
        <v>12.942162615255659</v>
      </c>
    </row>
    <row r="33" spans="1:28" x14ac:dyDescent="0.3">
      <c r="A33" s="86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340">
        <v>489.72199999999998</v>
      </c>
      <c r="N33" s="78">
        <v>549.86</v>
      </c>
      <c r="O33" s="190">
        <v>395.97</v>
      </c>
      <c r="P33" s="190">
        <v>42.73</v>
      </c>
      <c r="Q33" s="190">
        <v>0</v>
      </c>
      <c r="R33" s="190">
        <v>5.24</v>
      </c>
      <c r="S33" s="190">
        <v>265.60000000000002</v>
      </c>
      <c r="T33" s="190">
        <v>1024.1600000000001</v>
      </c>
      <c r="U33" s="190">
        <v>611.52</v>
      </c>
      <c r="V33" s="190">
        <v>247.38</v>
      </c>
      <c r="W33" s="190">
        <v>280.02</v>
      </c>
      <c r="X33" s="190">
        <v>152.16999999999999</v>
      </c>
      <c r="Y33" s="190">
        <v>913.99</v>
      </c>
      <c r="Z33" s="85">
        <v>790.25</v>
      </c>
      <c r="AA33" s="442">
        <f t="shared" si="2"/>
        <v>0.43718401047539368</v>
      </c>
    </row>
    <row r="34" spans="1:28" x14ac:dyDescent="0.3">
      <c r="A34" s="86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340">
        <v>726.86199999999985</v>
      </c>
      <c r="N34" s="78">
        <v>997.37</v>
      </c>
      <c r="O34" s="190">
        <v>543.66999999999996</v>
      </c>
      <c r="P34" s="190">
        <v>178.9</v>
      </c>
      <c r="Q34" s="190">
        <v>46.54</v>
      </c>
      <c r="R34" s="190">
        <v>253.51</v>
      </c>
      <c r="S34" s="190">
        <v>444.95</v>
      </c>
      <c r="T34" s="190">
        <v>774.02</v>
      </c>
      <c r="U34" s="190">
        <v>514.34</v>
      </c>
      <c r="V34" s="190">
        <v>448.47</v>
      </c>
      <c r="W34" s="190">
        <v>498.42</v>
      </c>
      <c r="X34" s="190">
        <v>182.64</v>
      </c>
      <c r="Y34" s="190">
        <v>677.78</v>
      </c>
      <c r="Z34" s="78">
        <v>1358.65</v>
      </c>
      <c r="AA34" s="442">
        <f t="shared" si="2"/>
        <v>0.36223267192716846</v>
      </c>
      <c r="AB34" s="16"/>
    </row>
    <row r="35" spans="1:28" x14ac:dyDescent="0.3">
      <c r="A35" s="87" t="s">
        <v>72</v>
      </c>
      <c r="B35" s="208">
        <v>2193.0301597705184</v>
      </c>
      <c r="C35" s="292">
        <v>2452.5020806108951</v>
      </c>
      <c r="D35" s="292">
        <v>1879.619740410606</v>
      </c>
      <c r="E35" s="292">
        <v>1872.3858946974542</v>
      </c>
      <c r="F35" s="292">
        <v>2128.5374204868531</v>
      </c>
      <c r="G35" s="292">
        <v>3254.6278061012781</v>
      </c>
      <c r="H35" s="292">
        <v>3708.8013071322712</v>
      </c>
      <c r="I35" s="292">
        <v>3301.7922612880393</v>
      </c>
      <c r="J35" s="292">
        <v>3093.8796318839522</v>
      </c>
      <c r="K35" s="292">
        <v>3900.1767895536868</v>
      </c>
      <c r="L35" s="292">
        <v>2849.2000890000018</v>
      </c>
      <c r="M35" s="456">
        <v>2802.036039000006</v>
      </c>
      <c r="N35" s="208">
        <v>0</v>
      </c>
      <c r="O35" s="292">
        <v>0</v>
      </c>
      <c r="P35" s="292">
        <v>0</v>
      </c>
      <c r="Q35" s="292">
        <v>0</v>
      </c>
      <c r="R35" s="292">
        <v>0</v>
      </c>
      <c r="S35" s="292">
        <v>0</v>
      </c>
      <c r="T35" s="292">
        <v>0</v>
      </c>
      <c r="U35" s="292">
        <v>0</v>
      </c>
      <c r="V35" s="292">
        <v>0</v>
      </c>
      <c r="W35" s="292">
        <v>0</v>
      </c>
      <c r="X35" s="292">
        <v>0</v>
      </c>
      <c r="Y35" s="456">
        <v>0</v>
      </c>
      <c r="Z35" s="79">
        <v>0</v>
      </c>
      <c r="AA35" s="496" t="str">
        <f t="shared" si="2"/>
        <v>-</v>
      </c>
    </row>
    <row r="36" spans="1:28" x14ac:dyDescent="0.3">
      <c r="A36" s="1" t="s">
        <v>23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</row>
    <row r="37" spans="1:28" x14ac:dyDescent="0.3">
      <c r="A37" s="1" t="s">
        <v>24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</row>
    <row r="38" spans="1:28" x14ac:dyDescent="0.3">
      <c r="A38" s="2" t="s">
        <v>204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</row>
    <row r="40" spans="1:28" x14ac:dyDescent="0.3">
      <c r="T40" s="310"/>
    </row>
    <row r="41" spans="1:28" x14ac:dyDescent="0.3">
      <c r="T41" s="310"/>
    </row>
    <row r="42" spans="1:28" x14ac:dyDescent="0.3">
      <c r="T42" s="310"/>
    </row>
    <row r="43" spans="1:28" x14ac:dyDescent="0.3">
      <c r="T43" s="310"/>
    </row>
    <row r="44" spans="1:28" x14ac:dyDescent="0.3">
      <c r="T44" s="310"/>
    </row>
    <row r="45" spans="1:28" x14ac:dyDescent="0.3">
      <c r="T45" s="310"/>
    </row>
    <row r="46" spans="1:28" x14ac:dyDescent="0.3">
      <c r="T46" s="310"/>
    </row>
    <row r="47" spans="1:28" x14ac:dyDescent="0.3">
      <c r="T47" s="310"/>
    </row>
    <row r="48" spans="1:28" x14ac:dyDescent="0.3">
      <c r="T48" s="310"/>
    </row>
    <row r="49" spans="20:20" x14ac:dyDescent="0.3">
      <c r="T49" s="310"/>
    </row>
    <row r="50" spans="20:20" x14ac:dyDescent="0.3">
      <c r="T50" s="310"/>
    </row>
    <row r="51" spans="20:20" x14ac:dyDescent="0.3">
      <c r="T51" s="310"/>
    </row>
    <row r="52" spans="20:20" x14ac:dyDescent="0.3">
      <c r="T52" s="310"/>
    </row>
    <row r="53" spans="20:20" x14ac:dyDescent="0.3">
      <c r="T53" s="310"/>
    </row>
    <row r="54" spans="20:20" x14ac:dyDescent="0.3">
      <c r="T54" s="310"/>
    </row>
    <row r="55" spans="20:20" x14ac:dyDescent="0.3">
      <c r="T55" s="310"/>
    </row>
    <row r="56" spans="20:20" x14ac:dyDescent="0.3">
      <c r="T56" s="310"/>
    </row>
    <row r="57" spans="20:20" x14ac:dyDescent="0.3">
      <c r="T57" s="310"/>
    </row>
    <row r="58" spans="20:20" x14ac:dyDescent="0.3">
      <c r="T58" s="310"/>
    </row>
    <row r="59" spans="20:20" x14ac:dyDescent="0.3">
      <c r="T59" s="310"/>
    </row>
    <row r="60" spans="20:20" x14ac:dyDescent="0.3">
      <c r="T60" s="310"/>
    </row>
    <row r="61" spans="20:20" x14ac:dyDescent="0.3">
      <c r="T61" s="310"/>
    </row>
    <row r="62" spans="20:20" x14ac:dyDescent="0.3">
      <c r="T62" s="310"/>
    </row>
    <row r="63" spans="20:20" x14ac:dyDescent="0.3">
      <c r="T63" s="310"/>
    </row>
    <row r="64" spans="20:20" x14ac:dyDescent="0.3">
      <c r="T64" s="310"/>
    </row>
    <row r="65" spans="20:20" x14ac:dyDescent="0.3">
      <c r="T65" s="310"/>
    </row>
    <row r="66" spans="20:20" x14ac:dyDescent="0.3">
      <c r="T66" s="310"/>
    </row>
    <row r="67" spans="20:20" x14ac:dyDescent="0.3">
      <c r="T67" s="310"/>
    </row>
    <row r="68" spans="20:20" x14ac:dyDescent="0.3">
      <c r="T68" s="310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AD33"/>
  <sheetViews>
    <sheetView showGridLines="0" zoomScale="115" zoomScaleNormal="115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W25" sqref="W25"/>
    </sheetView>
  </sheetViews>
  <sheetFormatPr baseColWidth="10" defaultColWidth="9.109375" defaultRowHeight="14.4" x14ac:dyDescent="0.3"/>
  <cols>
    <col min="1" max="1" width="15.109375" customWidth="1"/>
    <col min="2" max="13" width="6.88671875" style="191" customWidth="1"/>
    <col min="14" max="19" width="10.33203125" style="191" customWidth="1"/>
    <col min="20" max="20" width="10.33203125" style="307" customWidth="1"/>
    <col min="21" max="21" width="10.33203125" style="310" customWidth="1"/>
    <col min="22" max="22" width="10.33203125" customWidth="1"/>
    <col min="23" max="26" width="10.33203125" style="310" customWidth="1"/>
    <col min="27" max="27" width="11" customWidth="1"/>
  </cols>
  <sheetData>
    <row r="1" spans="1:27" x14ac:dyDescent="0.3">
      <c r="A1" s="22" t="s">
        <v>196</v>
      </c>
    </row>
    <row r="3" spans="1:27" x14ac:dyDescent="0.3">
      <c r="A3" s="11" t="s">
        <v>119</v>
      </c>
    </row>
    <row r="4" spans="1:27" ht="15" customHeight="1" x14ac:dyDescent="0.3">
      <c r="A4" s="37" t="s">
        <v>249</v>
      </c>
    </row>
    <row r="5" spans="1:27" x14ac:dyDescent="0.3">
      <c r="A5" s="37" t="s">
        <v>208</v>
      </c>
    </row>
    <row r="6" spans="1:27" ht="15" customHeight="1" x14ac:dyDescent="0.3">
      <c r="A6" s="554" t="s">
        <v>0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7" ht="29.25" customHeight="1" x14ac:dyDescent="0.3">
      <c r="A7" s="547"/>
      <c r="B7" s="251" t="s">
        <v>1</v>
      </c>
      <c r="C7" s="373" t="s">
        <v>2</v>
      </c>
      <c r="D7" s="373" t="s">
        <v>3</v>
      </c>
      <c r="E7" s="373" t="s">
        <v>4</v>
      </c>
      <c r="F7" s="267" t="s">
        <v>5</v>
      </c>
      <c r="G7" s="373" t="s">
        <v>6</v>
      </c>
      <c r="H7" s="373" t="s">
        <v>7</v>
      </c>
      <c r="I7" s="373" t="s">
        <v>8</v>
      </c>
      <c r="J7" s="373" t="s">
        <v>9</v>
      </c>
      <c r="K7" s="373" t="s">
        <v>10</v>
      </c>
      <c r="L7" s="373" t="s">
        <v>11</v>
      </c>
      <c r="M7" s="372" t="s">
        <v>12</v>
      </c>
      <c r="N7" s="373" t="s">
        <v>1</v>
      </c>
      <c r="O7" s="373" t="s">
        <v>2</v>
      </c>
      <c r="P7" s="373" t="s">
        <v>3</v>
      </c>
      <c r="Q7" s="373" t="s">
        <v>4</v>
      </c>
      <c r="R7" s="373" t="s">
        <v>5</v>
      </c>
      <c r="S7" s="373" t="s">
        <v>6</v>
      </c>
      <c r="T7" s="373" t="s">
        <v>7</v>
      </c>
      <c r="U7" s="373" t="s">
        <v>8</v>
      </c>
      <c r="V7" s="373" t="s">
        <v>9</v>
      </c>
      <c r="W7" s="373" t="s">
        <v>10</v>
      </c>
      <c r="X7" s="373" t="s">
        <v>11</v>
      </c>
      <c r="Y7" s="372" t="s">
        <v>12</v>
      </c>
      <c r="Z7" s="372" t="s">
        <v>1</v>
      </c>
      <c r="AA7" s="373" t="s">
        <v>265</v>
      </c>
    </row>
    <row r="8" spans="1:27" s="1" customFormat="1" ht="12.6" customHeight="1" x14ac:dyDescent="0.2">
      <c r="A8" s="69" t="s">
        <v>13</v>
      </c>
      <c r="B8" s="151">
        <f>B9+B14+B18</f>
        <v>60.987684102751196</v>
      </c>
      <c r="C8" s="47">
        <f t="shared" ref="C8:M8" si="0">C9+C14+C18</f>
        <v>57.701352848837168</v>
      </c>
      <c r="D8" s="47">
        <f t="shared" si="0"/>
        <v>62.589016762565223</v>
      </c>
      <c r="E8" s="47">
        <f t="shared" si="0"/>
        <v>66.310186678113922</v>
      </c>
      <c r="F8" s="47">
        <f t="shared" si="0"/>
        <v>66.81594514015994</v>
      </c>
      <c r="G8" s="47">
        <f t="shared" si="0"/>
        <v>62.35017749758785</v>
      </c>
      <c r="H8" s="47">
        <f t="shared" si="0"/>
        <v>65.529561015603704</v>
      </c>
      <c r="I8" s="47">
        <f t="shared" si="0"/>
        <v>57.048506276634228</v>
      </c>
      <c r="J8" s="47">
        <f t="shared" si="0"/>
        <v>51.946907031737666</v>
      </c>
      <c r="K8" s="47">
        <f t="shared" si="0"/>
        <v>66.052941307571047</v>
      </c>
      <c r="L8" s="47">
        <f t="shared" si="0"/>
        <v>63.512751589537743</v>
      </c>
      <c r="M8" s="47">
        <f t="shared" si="0"/>
        <v>64.468349882450099</v>
      </c>
      <c r="N8" s="151">
        <f>N9+N14+N18</f>
        <v>69.17726252826435</v>
      </c>
      <c r="O8" s="47">
        <f t="shared" ref="O8" si="1">O9+O14+O18</f>
        <v>82.197452926238995</v>
      </c>
      <c r="P8" s="47">
        <f t="shared" ref="P8" si="2">P9+P14+P18</f>
        <v>63.304593396613456</v>
      </c>
      <c r="Q8" s="47">
        <f t="shared" ref="Q8" si="3">Q9+Q14+Q18</f>
        <v>40.931961820393475</v>
      </c>
      <c r="R8" s="47">
        <f t="shared" ref="R8" si="4">R9+R14+R18</f>
        <v>44.986429472089689</v>
      </c>
      <c r="S8" s="47">
        <f t="shared" ref="S8" si="5">S9+S14+S18</f>
        <v>53.252520351426504</v>
      </c>
      <c r="T8" s="47">
        <f t="shared" ref="T8" si="6">T9+T14+T18</f>
        <v>67.705558077306961</v>
      </c>
      <c r="U8" s="47">
        <f t="shared" ref="U8" si="7">U9+U14+U18</f>
        <v>69.137891745188256</v>
      </c>
      <c r="V8" s="47">
        <f t="shared" ref="V8" si="8">V9+V14+V18</f>
        <v>88.627759531518961</v>
      </c>
      <c r="W8" s="47">
        <f t="shared" ref="W8" si="9">W9+W14+W18</f>
        <v>73.663986485821496</v>
      </c>
      <c r="X8" s="47">
        <f t="shared" ref="X8" si="10">X9+X14+X18</f>
        <v>62.543122446522801</v>
      </c>
      <c r="Y8" s="47">
        <f t="shared" ref="Y8" si="11">Y9+Y14+Y18</f>
        <v>64.901294962231788</v>
      </c>
      <c r="Z8" s="67">
        <f>Z9+Z14+Z18</f>
        <v>65.000000000000014</v>
      </c>
      <c r="AA8" s="440">
        <f>+IFERROR((Z8/N8-1),"-")</f>
        <v>-6.0384906479316047E-2</v>
      </c>
    </row>
    <row r="9" spans="1:27" s="1" customFormat="1" ht="12.6" x14ac:dyDescent="0.25">
      <c r="A9" s="70" t="s">
        <v>227</v>
      </c>
      <c r="B9" s="152">
        <f>B10+B11+B12+B13</f>
        <v>56.058084102751195</v>
      </c>
      <c r="C9" s="153">
        <f t="shared" ref="C9:Z9" si="12">C10+C11+C12+C13</f>
        <v>54.948997848837166</v>
      </c>
      <c r="D9" s="153">
        <f t="shared" si="12"/>
        <v>59.059746762565226</v>
      </c>
      <c r="E9" s="153">
        <f t="shared" si="12"/>
        <v>62.010805678113925</v>
      </c>
      <c r="F9" s="153">
        <f t="shared" si="12"/>
        <v>60.438096140159942</v>
      </c>
      <c r="G9" s="153">
        <f t="shared" si="12"/>
        <v>57.19580749758785</v>
      </c>
      <c r="H9" s="153">
        <f t="shared" si="12"/>
        <v>60.815251015603707</v>
      </c>
      <c r="I9" s="153">
        <f t="shared" si="12"/>
        <v>54.18649627663423</v>
      </c>
      <c r="J9" s="153">
        <f t="shared" si="12"/>
        <v>48.598730031737666</v>
      </c>
      <c r="K9" s="153">
        <f t="shared" si="12"/>
        <v>59.361561307571044</v>
      </c>
      <c r="L9" s="153">
        <f t="shared" si="12"/>
        <v>57.709692089537747</v>
      </c>
      <c r="M9" s="153">
        <f t="shared" si="12"/>
        <v>59.021396382450099</v>
      </c>
      <c r="N9" s="152">
        <f t="shared" si="12"/>
        <v>64.204088843264344</v>
      </c>
      <c r="O9" s="153">
        <f t="shared" si="12"/>
        <v>75.802275317238994</v>
      </c>
      <c r="P9" s="153">
        <f t="shared" si="12"/>
        <v>57.732614447613457</v>
      </c>
      <c r="Q9" s="153">
        <f t="shared" si="12"/>
        <v>34.979640864393474</v>
      </c>
      <c r="R9" s="153">
        <f t="shared" si="12"/>
        <v>38.942373000089688</v>
      </c>
      <c r="S9" s="153">
        <f t="shared" si="12"/>
        <v>47.212590216426506</v>
      </c>
      <c r="T9" s="153">
        <f t="shared" si="12"/>
        <v>61.95644573230696</v>
      </c>
      <c r="U9" s="153">
        <f t="shared" si="12"/>
        <v>58.628496388188246</v>
      </c>
      <c r="V9" s="153">
        <f t="shared" si="12"/>
        <v>80.70837978351895</v>
      </c>
      <c r="W9" s="153">
        <f t="shared" si="12"/>
        <v>63.938861447821488</v>
      </c>
      <c r="X9" s="153">
        <f t="shared" si="12"/>
        <v>57.723458243522799</v>
      </c>
      <c r="Y9" s="153">
        <f t="shared" si="12"/>
        <v>57.136258254231777</v>
      </c>
      <c r="Z9" s="68">
        <f t="shared" si="12"/>
        <v>58.540000000000006</v>
      </c>
      <c r="AA9" s="453">
        <f t="shared" ref="AA9:AA14" si="13">+IFERROR((Z9/N9-1),"-")</f>
        <v>-8.8220064256212205E-2</v>
      </c>
    </row>
    <row r="10" spans="1:27" s="1" customFormat="1" ht="12.6" x14ac:dyDescent="0.25">
      <c r="A10" s="71" t="s">
        <v>15</v>
      </c>
      <c r="B10" s="445">
        <v>4.8892105199999998</v>
      </c>
      <c r="C10" s="446">
        <v>3.1568816019999972</v>
      </c>
      <c r="D10" s="446">
        <v>5.7990865050000018</v>
      </c>
      <c r="E10" s="446">
        <v>5.8602008999999997</v>
      </c>
      <c r="F10" s="446">
        <v>6.4121576449999997</v>
      </c>
      <c r="G10" s="446">
        <v>5.4875904224999994</v>
      </c>
      <c r="H10" s="446">
        <v>5.4513788999999964</v>
      </c>
      <c r="I10" s="446">
        <v>3.135477324999997</v>
      </c>
      <c r="J10" s="446">
        <v>3.44325152</v>
      </c>
      <c r="K10" s="446">
        <v>5.3031931949999986</v>
      </c>
      <c r="L10" s="446">
        <v>5.3761179809639996</v>
      </c>
      <c r="M10" s="446">
        <v>6.1176727033440006</v>
      </c>
      <c r="N10" s="85">
        <v>6.0807237539999992</v>
      </c>
      <c r="O10" s="21">
        <v>7.25891106</v>
      </c>
      <c r="P10" s="21">
        <v>5.5770213679999996</v>
      </c>
      <c r="Q10" s="21">
        <v>6.1001225250000006</v>
      </c>
      <c r="R10" s="21">
        <v>7.3668805800000001</v>
      </c>
      <c r="S10" s="21">
        <v>7.0517161230000003</v>
      </c>
      <c r="T10" s="21">
        <v>7.6435396199999994</v>
      </c>
      <c r="U10" s="21">
        <v>7.5479346000000005</v>
      </c>
      <c r="V10" s="21">
        <v>15.819809623999999</v>
      </c>
      <c r="W10" s="21">
        <v>8.5582349999999998</v>
      </c>
      <c r="X10" s="21">
        <v>7.5488812369999998</v>
      </c>
      <c r="Y10" s="21">
        <v>7.0706492000000001</v>
      </c>
      <c r="Z10" s="509">
        <v>5.82</v>
      </c>
      <c r="AA10" s="348">
        <f t="shared" si="13"/>
        <v>-4.287709235738435E-2</v>
      </c>
    </row>
    <row r="11" spans="1:27" s="1" customFormat="1" ht="12.6" x14ac:dyDescent="0.25">
      <c r="A11" s="71" t="s">
        <v>16</v>
      </c>
      <c r="B11" s="85">
        <v>11.991</v>
      </c>
      <c r="C11" s="21">
        <v>14.066000000000001</v>
      </c>
      <c r="D11" s="21">
        <v>12.541</v>
      </c>
      <c r="E11" s="21">
        <v>15.154</v>
      </c>
      <c r="F11" s="21">
        <v>10.901999999999999</v>
      </c>
      <c r="G11" s="21">
        <v>8.2059999999999995</v>
      </c>
      <c r="H11" s="21">
        <v>14.352</v>
      </c>
      <c r="I11" s="21">
        <v>6.8570000000000002</v>
      </c>
      <c r="J11" s="21">
        <v>8.5410000000000004</v>
      </c>
      <c r="K11" s="21">
        <v>10.557</v>
      </c>
      <c r="L11" s="21">
        <v>11.792999999999999</v>
      </c>
      <c r="M11" s="21">
        <v>10.282</v>
      </c>
      <c r="N11" s="85">
        <v>14.602049088999999</v>
      </c>
      <c r="O11" s="21">
        <v>19.1341593</v>
      </c>
      <c r="P11" s="21">
        <v>10.083949575999998</v>
      </c>
      <c r="Q11" s="21">
        <v>11.053510572999999</v>
      </c>
      <c r="R11" s="21">
        <v>7.611671716</v>
      </c>
      <c r="S11" s="21">
        <v>8.9912534889999982</v>
      </c>
      <c r="T11" s="21">
        <v>16.611812729999997</v>
      </c>
      <c r="U11" s="21">
        <v>11.131092745999998</v>
      </c>
      <c r="V11" s="21">
        <v>17.244595128</v>
      </c>
      <c r="W11" s="21">
        <v>12.309924502000008</v>
      </c>
      <c r="X11" s="21">
        <v>10.921358980999999</v>
      </c>
      <c r="Y11" s="21">
        <v>9.8415043750000013</v>
      </c>
      <c r="Z11" s="509">
        <v>8.89</v>
      </c>
      <c r="AA11" s="348">
        <f t="shared" si="13"/>
        <v>-0.39118133723457993</v>
      </c>
    </row>
    <row r="12" spans="1:27" s="1" customFormat="1" ht="12.6" x14ac:dyDescent="0.25">
      <c r="A12" s="71" t="s">
        <v>19</v>
      </c>
      <c r="B12" s="85">
        <v>0.44530494521289699</v>
      </c>
      <c r="C12" s="21">
        <v>0.67619986942119792</v>
      </c>
      <c r="D12" s="21">
        <v>0.42445603400542858</v>
      </c>
      <c r="E12" s="21">
        <v>0.30629622907721971</v>
      </c>
      <c r="F12" s="21">
        <v>0.262797652176254</v>
      </c>
      <c r="G12" s="21">
        <v>0.43129732632179602</v>
      </c>
      <c r="H12" s="21">
        <v>0.25763602561580701</v>
      </c>
      <c r="I12" s="21">
        <v>0.34028791437724498</v>
      </c>
      <c r="J12" s="21">
        <v>0.32906344491212097</v>
      </c>
      <c r="K12" s="21">
        <v>0.50266320813030807</v>
      </c>
      <c r="L12" s="21">
        <v>0.47161543738623002</v>
      </c>
      <c r="M12" s="21">
        <v>0.38417683130445895</v>
      </c>
      <c r="N12" s="85">
        <v>0.70112612800000007</v>
      </c>
      <c r="O12" s="21">
        <v>0.60223875599999999</v>
      </c>
      <c r="P12" s="21">
        <v>0.76192000000000004</v>
      </c>
      <c r="Q12" s="21">
        <v>0.32338</v>
      </c>
      <c r="R12" s="21">
        <v>0.372551091</v>
      </c>
      <c r="S12" s="21">
        <v>0.43440704000000002</v>
      </c>
      <c r="T12" s="21">
        <v>0.54244399999999993</v>
      </c>
      <c r="U12" s="21">
        <v>0.61175770200000001</v>
      </c>
      <c r="V12" s="21">
        <v>0.92252178399999996</v>
      </c>
      <c r="W12" s="21">
        <v>0.64685918499999995</v>
      </c>
      <c r="X12" s="21">
        <v>0.747333523</v>
      </c>
      <c r="Y12" s="21">
        <v>0.47909106699999998</v>
      </c>
      <c r="Z12" s="509">
        <v>0.53</v>
      </c>
      <c r="AA12" s="348">
        <f t="shared" si="13"/>
        <v>-0.24407324326672364</v>
      </c>
    </row>
    <row r="13" spans="1:27" s="1" customFormat="1" ht="12.6" x14ac:dyDescent="0.25">
      <c r="A13" s="71" t="s">
        <v>20</v>
      </c>
      <c r="B13" s="85">
        <v>38.7325686375383</v>
      </c>
      <c r="C13" s="21">
        <v>37.049916377415968</v>
      </c>
      <c r="D13" s="21">
        <v>40.2952042235598</v>
      </c>
      <c r="E13" s="21">
        <v>40.690308549036708</v>
      </c>
      <c r="F13" s="21">
        <v>42.861140842983687</v>
      </c>
      <c r="G13" s="21">
        <v>43.070919748766059</v>
      </c>
      <c r="H13" s="21">
        <v>40.754236089987899</v>
      </c>
      <c r="I13" s="21">
        <v>43.853731037256992</v>
      </c>
      <c r="J13" s="21">
        <v>36.285415066825543</v>
      </c>
      <c r="K13" s="21">
        <v>42.998704904440736</v>
      </c>
      <c r="L13" s="21">
        <v>40.068958671187517</v>
      </c>
      <c r="M13" s="21">
        <v>42.237546847801639</v>
      </c>
      <c r="N13" s="85">
        <v>42.820189872264343</v>
      </c>
      <c r="O13" s="21">
        <v>48.806966201238993</v>
      </c>
      <c r="P13" s="21">
        <v>41.309723503613462</v>
      </c>
      <c r="Q13" s="21">
        <v>17.50262776639347</v>
      </c>
      <c r="R13" s="21">
        <v>23.59126961308969</v>
      </c>
      <c r="S13" s="21">
        <v>30.735213564426509</v>
      </c>
      <c r="T13" s="21">
        <v>37.158649382306969</v>
      </c>
      <c r="U13" s="21">
        <v>39.33771134018825</v>
      </c>
      <c r="V13" s="21">
        <v>46.721453247518951</v>
      </c>
      <c r="W13" s="21">
        <v>42.423842760821479</v>
      </c>
      <c r="X13" s="21">
        <v>38.505884502522797</v>
      </c>
      <c r="Y13" s="21">
        <v>39.745013612231773</v>
      </c>
      <c r="Z13" s="509">
        <v>43.300000000000004</v>
      </c>
      <c r="AA13" s="348">
        <f t="shared" si="13"/>
        <v>1.1205231204414856E-2</v>
      </c>
    </row>
    <row r="14" spans="1:27" s="1" customFormat="1" ht="12.6" x14ac:dyDescent="0.25">
      <c r="A14" s="70" t="s">
        <v>228</v>
      </c>
      <c r="B14" s="154">
        <f>SUM(B15:B17)</f>
        <v>2.0951599999999999</v>
      </c>
      <c r="C14" s="155">
        <f t="shared" ref="C14:Z14" si="14">SUM(C15:C17)</f>
        <v>1.115985</v>
      </c>
      <c r="D14" s="155">
        <f t="shared" si="14"/>
        <v>1.9446599999999998</v>
      </c>
      <c r="E14" s="155">
        <f t="shared" si="14"/>
        <v>2.0060509999999998</v>
      </c>
      <c r="F14" s="155">
        <f t="shared" si="14"/>
        <v>4.0591089999999994</v>
      </c>
      <c r="G14" s="155">
        <f t="shared" si="14"/>
        <v>3.2290199999999998</v>
      </c>
      <c r="H14" s="155">
        <f t="shared" si="14"/>
        <v>3.2333699999999999</v>
      </c>
      <c r="I14" s="155">
        <f t="shared" si="14"/>
        <v>0.46861999999999993</v>
      </c>
      <c r="J14" s="155">
        <f t="shared" si="14"/>
        <v>0.58751700000000007</v>
      </c>
      <c r="K14" s="155">
        <f t="shared" si="14"/>
        <v>3.7757899999999998</v>
      </c>
      <c r="L14" s="155">
        <f t="shared" si="14"/>
        <v>3.2453594999999997</v>
      </c>
      <c r="M14" s="155">
        <f t="shared" si="14"/>
        <v>2.8526784999999997</v>
      </c>
      <c r="N14" s="154">
        <f t="shared" si="14"/>
        <v>2.0748600000000001</v>
      </c>
      <c r="O14" s="155">
        <f t="shared" si="14"/>
        <v>4.5088220000000003</v>
      </c>
      <c r="P14" s="155">
        <f t="shared" si="14"/>
        <v>3.9091200000000002</v>
      </c>
      <c r="Q14" s="155">
        <f t="shared" si="14"/>
        <v>5.1721850000000007</v>
      </c>
      <c r="R14" s="155">
        <f t="shared" si="14"/>
        <v>4.3928399999999996</v>
      </c>
      <c r="S14" s="155">
        <f t="shared" si="14"/>
        <v>4.4968000000000004</v>
      </c>
      <c r="T14" s="155">
        <f t="shared" si="14"/>
        <v>4.0639399999999997</v>
      </c>
      <c r="U14" s="155">
        <f t="shared" si="14"/>
        <v>9.5473980000000012</v>
      </c>
      <c r="V14" s="155">
        <f t="shared" si="14"/>
        <v>6.2513824299999996</v>
      </c>
      <c r="W14" s="155">
        <f t="shared" si="14"/>
        <v>8.0697279999999996</v>
      </c>
      <c r="X14" s="155">
        <f t="shared" si="14"/>
        <v>3.9249919999999996</v>
      </c>
      <c r="Y14" s="155">
        <f t="shared" si="14"/>
        <v>6.4684950000000008</v>
      </c>
      <c r="Z14" s="510">
        <f t="shared" si="14"/>
        <v>4.0599999999999996</v>
      </c>
      <c r="AA14" s="454">
        <f t="shared" si="13"/>
        <v>0.95675852828624541</v>
      </c>
    </row>
    <row r="15" spans="1:27" s="1" customFormat="1" ht="12.6" x14ac:dyDescent="0.25">
      <c r="A15" s="71" t="s">
        <v>120</v>
      </c>
      <c r="B15" s="445">
        <v>0.85609999999999997</v>
      </c>
      <c r="C15" s="446">
        <v>7.0059999999999997E-2</v>
      </c>
      <c r="D15" s="446">
        <v>6.191E-2</v>
      </c>
      <c r="E15" s="446">
        <v>8.3509E-2</v>
      </c>
      <c r="F15" s="446">
        <v>1.023485</v>
      </c>
      <c r="G15" s="446">
        <v>0.62524999999999997</v>
      </c>
      <c r="H15" s="446">
        <v>1.72956</v>
      </c>
      <c r="I15" s="446">
        <v>0.29158999999999996</v>
      </c>
      <c r="J15" s="446">
        <v>5.4259999999999996E-2</v>
      </c>
      <c r="K15" s="446">
        <v>0.22547</v>
      </c>
      <c r="L15" s="446">
        <v>0.49724699999999999</v>
      </c>
      <c r="M15" s="446">
        <v>1.1306375</v>
      </c>
      <c r="N15" s="85">
        <v>0</v>
      </c>
      <c r="O15" s="21">
        <v>2.3474400000000002</v>
      </c>
      <c r="P15" s="21">
        <v>1.2951600000000001</v>
      </c>
      <c r="Q15" s="21">
        <v>0.53604999999999992</v>
      </c>
      <c r="R15" s="21">
        <v>0.2087</v>
      </c>
      <c r="S15" s="21">
        <v>0.91317999999999999</v>
      </c>
      <c r="T15" s="21">
        <v>0.32191000000000003</v>
      </c>
      <c r="U15" s="21">
        <v>2.25345</v>
      </c>
      <c r="V15" s="21">
        <v>1.61693</v>
      </c>
      <c r="W15" s="21">
        <v>2.1723780000000001</v>
      </c>
      <c r="X15" s="21">
        <v>0.17962</v>
      </c>
      <c r="Y15" s="21">
        <v>0.24024000000000001</v>
      </c>
      <c r="Z15" s="509">
        <v>0.06</v>
      </c>
      <c r="AA15" s="348" t="str">
        <f>+IFERROR((Z15/N15-1),"-")</f>
        <v>-</v>
      </c>
    </row>
    <row r="16" spans="1:27" s="1" customFormat="1" ht="12.6" x14ac:dyDescent="0.25">
      <c r="A16" s="71" t="s">
        <v>121</v>
      </c>
      <c r="B16" s="445">
        <v>0.31164999999999998</v>
      </c>
      <c r="C16" s="446">
        <v>0.3029</v>
      </c>
      <c r="D16" s="446">
        <v>0.58299999999999996</v>
      </c>
      <c r="E16" s="446">
        <v>0.85975999999999997</v>
      </c>
      <c r="F16" s="446">
        <v>0.56811</v>
      </c>
      <c r="G16" s="446">
        <v>1.95919</v>
      </c>
      <c r="H16" s="446">
        <v>2.3620000000000002E-2</v>
      </c>
      <c r="I16" s="446">
        <v>2.9389999999999999E-2</v>
      </c>
      <c r="J16" s="446">
        <v>0.47692700000000005</v>
      </c>
      <c r="K16" s="446">
        <v>1.1903699999999999</v>
      </c>
      <c r="L16" s="446">
        <v>0.16955999999999999</v>
      </c>
      <c r="M16" s="446">
        <v>0.93838999999999995</v>
      </c>
      <c r="N16" s="85">
        <v>2.0748600000000001</v>
      </c>
      <c r="O16" s="21">
        <v>1.932922</v>
      </c>
      <c r="P16" s="21">
        <v>2.0152600000000001</v>
      </c>
      <c r="Q16" s="21">
        <v>2.5570050000000002</v>
      </c>
      <c r="R16" s="21">
        <v>2.0636900000000002</v>
      </c>
      <c r="S16" s="21">
        <v>2.6800999999999999</v>
      </c>
      <c r="T16" s="21">
        <v>2.34815</v>
      </c>
      <c r="U16" s="21">
        <v>3.8533680000000001</v>
      </c>
      <c r="V16" s="21">
        <v>1.9026524300000001</v>
      </c>
      <c r="W16" s="21">
        <v>4.9721299999999999</v>
      </c>
      <c r="X16" s="21">
        <v>3.5206419999999996</v>
      </c>
      <c r="Y16" s="21">
        <v>1.7472150000000002</v>
      </c>
      <c r="Z16" s="509">
        <v>1.99</v>
      </c>
      <c r="AA16" s="348">
        <f>+IFERROR((Z16/N16-1),"-")</f>
        <v>-4.0899145002554427E-2</v>
      </c>
    </row>
    <row r="17" spans="1:30" s="1" customFormat="1" ht="12.6" x14ac:dyDescent="0.25">
      <c r="A17" s="71" t="s">
        <v>110</v>
      </c>
      <c r="B17" s="445">
        <v>0.92740999999999996</v>
      </c>
      <c r="C17" s="446">
        <v>0.74302499999999994</v>
      </c>
      <c r="D17" s="446">
        <v>1.29975</v>
      </c>
      <c r="E17" s="446">
        <v>1.0627819999999999</v>
      </c>
      <c r="F17" s="446">
        <v>2.467514</v>
      </c>
      <c r="G17" s="446">
        <v>0.64458000000000004</v>
      </c>
      <c r="H17" s="446">
        <v>1.4801900000000001</v>
      </c>
      <c r="I17" s="446">
        <v>0.14763999999999999</v>
      </c>
      <c r="J17" s="446">
        <v>5.6329999999999998E-2</v>
      </c>
      <c r="K17" s="446">
        <v>2.35995</v>
      </c>
      <c r="L17" s="446">
        <v>2.5785524999999998</v>
      </c>
      <c r="M17" s="446">
        <v>0.78365099999999999</v>
      </c>
      <c r="N17" s="85">
        <v>0</v>
      </c>
      <c r="O17" s="21">
        <v>0.22846</v>
      </c>
      <c r="P17" s="21">
        <v>0.59870000000000001</v>
      </c>
      <c r="Q17" s="21">
        <v>2.0791300000000001</v>
      </c>
      <c r="R17" s="21">
        <v>2.1204499999999999</v>
      </c>
      <c r="S17" s="21">
        <v>0.90351999999999999</v>
      </c>
      <c r="T17" s="21">
        <v>1.39388</v>
      </c>
      <c r="U17" s="21">
        <v>3.4405799999999997</v>
      </c>
      <c r="V17" s="21">
        <v>2.7318000000000002</v>
      </c>
      <c r="W17" s="21">
        <v>0.92522000000000004</v>
      </c>
      <c r="X17" s="21">
        <v>0.22472999999999999</v>
      </c>
      <c r="Y17" s="21">
        <v>4.4810400000000001</v>
      </c>
      <c r="Z17" s="509">
        <v>2.0099999999999998</v>
      </c>
      <c r="AA17" s="348" t="str">
        <f>+IFERROR((Z17/N17-1),"-")</f>
        <v>-</v>
      </c>
      <c r="AB17" s="365"/>
    </row>
    <row r="18" spans="1:30" s="1" customFormat="1" ht="12.6" x14ac:dyDescent="0.25">
      <c r="A18" s="506" t="s">
        <v>72</v>
      </c>
      <c r="B18" s="507">
        <v>2.8344399999999998</v>
      </c>
      <c r="C18" s="508">
        <v>1.6363699999999999</v>
      </c>
      <c r="D18" s="508">
        <v>1.5846099999999999</v>
      </c>
      <c r="E18" s="508">
        <v>2.2933300000000001</v>
      </c>
      <c r="F18" s="508">
        <v>2.3187399999999996</v>
      </c>
      <c r="G18" s="508">
        <v>1.9253499999999999</v>
      </c>
      <c r="H18" s="508">
        <v>1.4809400000000001</v>
      </c>
      <c r="I18" s="508">
        <v>2.3933899999999997</v>
      </c>
      <c r="J18" s="508">
        <v>2.7606599999999997</v>
      </c>
      <c r="K18" s="508">
        <v>2.9155900000000003</v>
      </c>
      <c r="L18" s="508">
        <v>2.5576999999999996</v>
      </c>
      <c r="M18" s="508">
        <v>2.5942750000000001</v>
      </c>
      <c r="N18" s="507">
        <v>2.8983136849999998</v>
      </c>
      <c r="O18" s="508">
        <v>1.886355609</v>
      </c>
      <c r="P18" s="508">
        <v>1.6628589489999999</v>
      </c>
      <c r="Q18" s="508">
        <v>0.78013595600000007</v>
      </c>
      <c r="R18" s="508">
        <v>1.6512164720000002</v>
      </c>
      <c r="S18" s="508">
        <v>1.543130135</v>
      </c>
      <c r="T18" s="508">
        <v>1.6851723450000002</v>
      </c>
      <c r="U18" s="508">
        <v>0.961997357</v>
      </c>
      <c r="V18" s="508">
        <v>1.6679973180000001</v>
      </c>
      <c r="W18" s="508">
        <v>1.655397038</v>
      </c>
      <c r="X18" s="508">
        <v>0.89467220300000005</v>
      </c>
      <c r="Y18" s="508">
        <v>1.2965417079999999</v>
      </c>
      <c r="Z18" s="511">
        <v>2.4</v>
      </c>
      <c r="AA18" s="512">
        <f t="shared" ref="AA18" si="15">+IFERROR((Z18/N18-1),"-")</f>
        <v>-0.17193228171918873</v>
      </c>
    </row>
    <row r="19" spans="1:30" x14ac:dyDescent="0.3">
      <c r="A19" s="321" t="s">
        <v>23</v>
      </c>
    </row>
    <row r="20" spans="1:30" x14ac:dyDescent="0.3">
      <c r="A20" s="2" t="s">
        <v>122</v>
      </c>
      <c r="M20" s="135"/>
    </row>
    <row r="21" spans="1:30" x14ac:dyDescent="0.3">
      <c r="A21" s="2" t="s">
        <v>204</v>
      </c>
      <c r="V21" s="310"/>
    </row>
    <row r="22" spans="1:30" x14ac:dyDescent="0.3">
      <c r="V22" s="310"/>
    </row>
    <row r="23" spans="1:30" x14ac:dyDescent="0.3"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V23" s="310"/>
    </row>
    <row r="24" spans="1:30" x14ac:dyDescent="0.3"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V24" s="310"/>
      <c r="AD24" s="191"/>
    </row>
    <row r="25" spans="1:30" x14ac:dyDescent="0.3">
      <c r="V25" s="310"/>
    </row>
    <row r="26" spans="1:30" x14ac:dyDescent="0.3">
      <c r="V26" s="310"/>
    </row>
    <row r="27" spans="1:30" x14ac:dyDescent="0.3">
      <c r="V27" s="310"/>
    </row>
    <row r="28" spans="1:30" x14ac:dyDescent="0.3">
      <c r="V28" s="310"/>
    </row>
    <row r="29" spans="1:30" x14ac:dyDescent="0.3">
      <c r="V29" s="310"/>
    </row>
    <row r="30" spans="1:30" x14ac:dyDescent="0.3">
      <c r="V30" s="310"/>
    </row>
    <row r="31" spans="1:30" x14ac:dyDescent="0.3">
      <c r="V31" s="310"/>
    </row>
    <row r="32" spans="1:30" x14ac:dyDescent="0.3">
      <c r="V32" s="310"/>
    </row>
    <row r="33" spans="22:22" x14ac:dyDescent="0.3">
      <c r="V33" s="310"/>
    </row>
  </sheetData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AA13"/>
  <sheetViews>
    <sheetView showGridLines="0" zoomScaleNormal="100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O14" sqref="N14:O14"/>
    </sheetView>
  </sheetViews>
  <sheetFormatPr baseColWidth="10" defaultRowHeight="14.4" x14ac:dyDescent="0.3"/>
  <cols>
    <col min="1" max="1" width="20" customWidth="1"/>
    <col min="2" max="2" width="11.109375" style="191" bestFit="1" customWidth="1"/>
    <col min="3" max="3" width="10.5546875" style="191" bestFit="1" customWidth="1"/>
    <col min="4" max="4" width="11.5546875" style="191" bestFit="1" customWidth="1"/>
    <col min="5" max="5" width="11.33203125" style="191" bestFit="1" customWidth="1"/>
    <col min="6" max="7" width="11.109375" style="191" bestFit="1" customWidth="1"/>
    <col min="8" max="8" width="10.5546875" style="191" bestFit="1" customWidth="1"/>
    <col min="9" max="10" width="11.5546875" style="191" bestFit="1" customWidth="1"/>
    <col min="11" max="12" width="11.33203125" style="191" bestFit="1" customWidth="1"/>
    <col min="13" max="13" width="11.5546875" style="191" bestFit="1" customWidth="1"/>
    <col min="14" max="18" width="11.44140625" style="191"/>
    <col min="19" max="19" width="11.5546875" style="191"/>
    <col min="20" max="20" width="11.44140625" style="307"/>
    <col min="21" max="21" width="11.44140625" style="310"/>
    <col min="22" max="22" width="12" customWidth="1"/>
    <col min="23" max="26" width="12" style="310" customWidth="1"/>
  </cols>
  <sheetData>
    <row r="1" spans="1:27" x14ac:dyDescent="0.3">
      <c r="A1" s="22" t="s">
        <v>196</v>
      </c>
    </row>
    <row r="3" spans="1:27" x14ac:dyDescent="0.3">
      <c r="A3" s="11" t="s">
        <v>123</v>
      </c>
    </row>
    <row r="4" spans="1:27" x14ac:dyDescent="0.3">
      <c r="A4" s="37" t="s">
        <v>250</v>
      </c>
    </row>
    <row r="5" spans="1:27" x14ac:dyDescent="0.3">
      <c r="A5" s="38" t="s">
        <v>209</v>
      </c>
    </row>
    <row r="6" spans="1:27" x14ac:dyDescent="0.3">
      <c r="A6" s="514" t="s">
        <v>124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5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7" ht="25.2" x14ac:dyDescent="0.3">
      <c r="A7" s="517"/>
      <c r="B7" s="249" t="s">
        <v>1</v>
      </c>
      <c r="C7" s="249" t="s">
        <v>2</v>
      </c>
      <c r="D7" s="249" t="s">
        <v>3</v>
      </c>
      <c r="E7" s="249" t="s">
        <v>4</v>
      </c>
      <c r="F7" s="267" t="s">
        <v>5</v>
      </c>
      <c r="G7" s="268" t="s">
        <v>6</v>
      </c>
      <c r="H7" s="267" t="s">
        <v>7</v>
      </c>
      <c r="I7" s="271" t="s">
        <v>8</v>
      </c>
      <c r="J7" s="276" t="s">
        <v>9</v>
      </c>
      <c r="K7" s="282" t="s">
        <v>10</v>
      </c>
      <c r="L7" s="288" t="s">
        <v>11</v>
      </c>
      <c r="M7" s="288" t="s">
        <v>12</v>
      </c>
      <c r="N7" s="294" t="s">
        <v>1</v>
      </c>
      <c r="O7" s="294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7" t="s">
        <v>10</v>
      </c>
      <c r="X7" s="317" t="s">
        <v>11</v>
      </c>
      <c r="Y7" s="497" t="s">
        <v>12</v>
      </c>
      <c r="Z7" s="497" t="s">
        <v>1</v>
      </c>
      <c r="AA7" s="498" t="s">
        <v>265</v>
      </c>
    </row>
    <row r="8" spans="1:27" x14ac:dyDescent="0.3">
      <c r="A8" s="92" t="s">
        <v>13</v>
      </c>
      <c r="B8" s="585">
        <f>+B9+B10</f>
        <v>12318.73</v>
      </c>
      <c r="C8" s="585">
        <f t="shared" ref="C8:Z8" si="0">+C9+C10</f>
        <v>11901.349999999999</v>
      </c>
      <c r="D8" s="585">
        <f t="shared" si="0"/>
        <v>13047.720000000001</v>
      </c>
      <c r="E8" s="585">
        <f t="shared" si="0"/>
        <v>12543.349999999999</v>
      </c>
      <c r="F8" s="585">
        <f t="shared" si="0"/>
        <v>13300.75</v>
      </c>
      <c r="G8" s="585">
        <f t="shared" si="0"/>
        <v>11892.230000000001</v>
      </c>
      <c r="H8" s="585">
        <f t="shared" si="0"/>
        <v>11877.39</v>
      </c>
      <c r="I8" s="585">
        <f t="shared" si="0"/>
        <v>12481.79</v>
      </c>
      <c r="J8" s="585">
        <f t="shared" si="0"/>
        <v>10007.550000000001</v>
      </c>
      <c r="K8" s="585">
        <f t="shared" si="0"/>
        <v>12735.6</v>
      </c>
      <c r="L8" s="585">
        <f t="shared" si="0"/>
        <v>12420.15</v>
      </c>
      <c r="M8" s="585">
        <f t="shared" si="0"/>
        <v>12246.55</v>
      </c>
      <c r="N8" s="585">
        <f t="shared" si="0"/>
        <v>15200</v>
      </c>
      <c r="O8" s="585">
        <f t="shared" si="0"/>
        <v>14108</v>
      </c>
      <c r="P8" s="585">
        <f t="shared" si="0"/>
        <v>12790</v>
      </c>
      <c r="Q8" s="585">
        <f t="shared" si="0"/>
        <v>4273</v>
      </c>
      <c r="R8" s="585">
        <f t="shared" si="0"/>
        <v>6816</v>
      </c>
      <c r="S8" s="585">
        <f t="shared" si="0"/>
        <v>8003</v>
      </c>
      <c r="T8" s="585">
        <f t="shared" si="0"/>
        <v>10816</v>
      </c>
      <c r="U8" s="585">
        <f t="shared" si="0"/>
        <v>10876</v>
      </c>
      <c r="V8" s="585">
        <f t="shared" si="0"/>
        <v>11331</v>
      </c>
      <c r="W8" s="585">
        <f t="shared" si="0"/>
        <v>14416</v>
      </c>
      <c r="X8" s="585">
        <f t="shared" si="0"/>
        <v>12381</v>
      </c>
      <c r="Y8" s="585">
        <f t="shared" si="0"/>
        <v>13200</v>
      </c>
      <c r="Z8" s="89">
        <f t="shared" si="0"/>
        <v>14630</v>
      </c>
      <c r="AA8" s="582">
        <f>+(Z8/N8-1)</f>
        <v>-3.7499999999999978E-2</v>
      </c>
    </row>
    <row r="9" spans="1:27" x14ac:dyDescent="0.3">
      <c r="A9" s="93" t="s">
        <v>125</v>
      </c>
      <c r="B9" s="586">
        <v>6021.3599999999988</v>
      </c>
      <c r="C9" s="587">
        <v>5617.9699999999993</v>
      </c>
      <c r="D9" s="587">
        <v>6322.2699999999995</v>
      </c>
      <c r="E9" s="587">
        <v>6107.19</v>
      </c>
      <c r="F9" s="587">
        <v>6486.2600000000011</v>
      </c>
      <c r="G9" s="587">
        <v>5355.4000000000015</v>
      </c>
      <c r="H9" s="587">
        <v>5734.1</v>
      </c>
      <c r="I9" s="587">
        <v>5664.64</v>
      </c>
      <c r="J9" s="587">
        <v>4342.7000000000007</v>
      </c>
      <c r="K9" s="587">
        <v>5985.4900000000007</v>
      </c>
      <c r="L9" s="587">
        <v>5888.87</v>
      </c>
      <c r="M9" s="587">
        <v>5241.24</v>
      </c>
      <c r="N9" s="586">
        <v>7709</v>
      </c>
      <c r="O9" s="587">
        <v>6553</v>
      </c>
      <c r="P9" s="587">
        <v>6338</v>
      </c>
      <c r="Q9" s="587">
        <v>2972</v>
      </c>
      <c r="R9" s="587">
        <v>3728</v>
      </c>
      <c r="S9" s="587">
        <v>3617</v>
      </c>
      <c r="T9" s="587">
        <v>5080</v>
      </c>
      <c r="U9" s="587">
        <v>4793</v>
      </c>
      <c r="V9" s="587">
        <v>5016</v>
      </c>
      <c r="W9" s="587">
        <v>7254</v>
      </c>
      <c r="X9" s="587">
        <v>5613</v>
      </c>
      <c r="Y9" s="587">
        <v>5507</v>
      </c>
      <c r="Z9" s="581">
        <v>6481</v>
      </c>
      <c r="AA9" s="347">
        <f t="shared" ref="AA9:AA10" si="1">+(Z9/N9-1)</f>
        <v>-0.15929433130107662</v>
      </c>
    </row>
    <row r="10" spans="1:27" x14ac:dyDescent="0.3">
      <c r="A10" s="94" t="s">
        <v>126</v>
      </c>
      <c r="B10" s="588">
        <v>6297.3700000000008</v>
      </c>
      <c r="C10" s="589">
        <v>6283.38</v>
      </c>
      <c r="D10" s="589">
        <v>6725.4500000000007</v>
      </c>
      <c r="E10" s="589">
        <v>6436.16</v>
      </c>
      <c r="F10" s="589">
        <v>6814.49</v>
      </c>
      <c r="G10" s="589">
        <v>6536.83</v>
      </c>
      <c r="H10" s="589">
        <v>6143.29</v>
      </c>
      <c r="I10" s="589">
        <v>6817.15</v>
      </c>
      <c r="J10" s="589">
        <v>5664.85</v>
      </c>
      <c r="K10" s="589">
        <v>6750.11</v>
      </c>
      <c r="L10" s="589">
        <v>6531.28</v>
      </c>
      <c r="M10" s="589">
        <v>7005.31</v>
      </c>
      <c r="N10" s="588">
        <v>7491</v>
      </c>
      <c r="O10" s="589">
        <v>7555</v>
      </c>
      <c r="P10" s="589">
        <v>6452</v>
      </c>
      <c r="Q10" s="589">
        <v>1301</v>
      </c>
      <c r="R10" s="589">
        <v>3088</v>
      </c>
      <c r="S10" s="589">
        <v>4386</v>
      </c>
      <c r="T10" s="589">
        <v>5736</v>
      </c>
      <c r="U10" s="589">
        <v>6083</v>
      </c>
      <c r="V10" s="589">
        <v>6315</v>
      </c>
      <c r="W10" s="589">
        <v>7162</v>
      </c>
      <c r="X10" s="589">
        <v>6768</v>
      </c>
      <c r="Y10" s="589">
        <v>7693</v>
      </c>
      <c r="Z10" s="112">
        <v>8149</v>
      </c>
      <c r="AA10" s="583">
        <f t="shared" si="1"/>
        <v>8.7838739821118672E-2</v>
      </c>
    </row>
    <row r="11" spans="1:27" x14ac:dyDescent="0.3">
      <c r="A11" s="1" t="s">
        <v>23</v>
      </c>
    </row>
    <row r="12" spans="1:27" x14ac:dyDescent="0.3">
      <c r="A12" s="322" t="s">
        <v>122</v>
      </c>
    </row>
    <row r="13" spans="1:27" x14ac:dyDescent="0.3">
      <c r="A13" s="2" t="s">
        <v>204</v>
      </c>
    </row>
  </sheetData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AC55"/>
  <sheetViews>
    <sheetView showGridLines="0" zoomScale="85" zoomScaleNormal="85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AA24" sqref="AA24"/>
    </sheetView>
  </sheetViews>
  <sheetFormatPr baseColWidth="10" defaultRowHeight="14.4" x14ac:dyDescent="0.3"/>
  <cols>
    <col min="1" max="1" width="14" customWidth="1"/>
    <col min="2" max="2" width="10.109375" style="191" bestFit="1" customWidth="1"/>
    <col min="3" max="3" width="8.88671875" style="191" bestFit="1" customWidth="1"/>
    <col min="4" max="7" width="9.33203125" style="191" bestFit="1" customWidth="1"/>
    <col min="8" max="8" width="8.88671875" style="191" bestFit="1" customWidth="1"/>
    <col min="9" max="12" width="9.33203125" style="191" bestFit="1" customWidth="1"/>
    <col min="13" max="13" width="8.88671875" style="191" bestFit="1" customWidth="1"/>
    <col min="14" max="18" width="11.44140625" style="191"/>
    <col min="19" max="19" width="11.5546875" style="191"/>
    <col min="20" max="20" width="11.44140625" style="307"/>
    <col min="21" max="21" width="11.44140625" style="310"/>
    <col min="22" max="22" width="11.5546875" style="310"/>
    <col min="23" max="24" width="11.44140625" style="310"/>
    <col min="25" max="25" width="11.5546875" style="310"/>
    <col min="26" max="26" width="11.44140625" style="310"/>
    <col min="27" max="27" width="11.44140625" bestFit="1" customWidth="1"/>
    <col min="29" max="29" width="15.88671875" bestFit="1" customWidth="1"/>
  </cols>
  <sheetData>
    <row r="1" spans="1:29" x14ac:dyDescent="0.3">
      <c r="A1" s="22" t="s">
        <v>196</v>
      </c>
    </row>
    <row r="2" spans="1:29" x14ac:dyDescent="0.3">
      <c r="A2" s="22"/>
    </row>
    <row r="3" spans="1:29" ht="14.25" customHeight="1" x14ac:dyDescent="0.3">
      <c r="A3" s="11" t="s">
        <v>127</v>
      </c>
    </row>
    <row r="4" spans="1:29" x14ac:dyDescent="0.3">
      <c r="A4" s="38" t="s">
        <v>251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9" x14ac:dyDescent="0.3">
      <c r="A5" s="38" t="s">
        <v>209</v>
      </c>
    </row>
    <row r="6" spans="1:29" x14ac:dyDescent="0.3">
      <c r="A6" s="540" t="s">
        <v>128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9" ht="25.2" x14ac:dyDescent="0.3">
      <c r="A7" s="555"/>
      <c r="B7" s="298" t="s">
        <v>1</v>
      </c>
      <c r="C7" s="253" t="s">
        <v>2</v>
      </c>
      <c r="D7" s="253" t="s">
        <v>3</v>
      </c>
      <c r="E7" s="253" t="s">
        <v>4</v>
      </c>
      <c r="F7" s="299" t="s">
        <v>5</v>
      </c>
      <c r="G7" s="253" t="s">
        <v>6</v>
      </c>
      <c r="H7" s="299" t="s">
        <v>7</v>
      </c>
      <c r="I7" s="253" t="s">
        <v>8</v>
      </c>
      <c r="J7" s="253" t="s">
        <v>9</v>
      </c>
      <c r="K7" s="253" t="s">
        <v>10</v>
      </c>
      <c r="L7" s="253" t="s">
        <v>11</v>
      </c>
      <c r="M7" s="253" t="s">
        <v>12</v>
      </c>
      <c r="N7" s="294" t="s">
        <v>1</v>
      </c>
      <c r="O7" s="294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7" t="s">
        <v>10</v>
      </c>
      <c r="X7" s="317" t="s">
        <v>11</v>
      </c>
      <c r="Y7" s="497" t="s">
        <v>12</v>
      </c>
      <c r="Z7" s="497" t="s">
        <v>1</v>
      </c>
      <c r="AA7" s="498" t="s">
        <v>265</v>
      </c>
    </row>
    <row r="8" spans="1:29" x14ac:dyDescent="0.3">
      <c r="A8" s="96" t="s">
        <v>13</v>
      </c>
      <c r="B8" s="83">
        <f>+SUM(B9:B25)</f>
        <v>6021.3599999999988</v>
      </c>
      <c r="C8" s="84">
        <f t="shared" ref="C8:M8" si="0">+SUM(C9:C25)</f>
        <v>5617.9699999999993</v>
      </c>
      <c r="D8" s="84">
        <f t="shared" si="0"/>
        <v>6322.2699999999995</v>
      </c>
      <c r="E8" s="84">
        <f t="shared" si="0"/>
        <v>6107.19</v>
      </c>
      <c r="F8" s="84">
        <f t="shared" si="0"/>
        <v>6486.2600000000011</v>
      </c>
      <c r="G8" s="84">
        <f t="shared" si="0"/>
        <v>5355.4000000000015</v>
      </c>
      <c r="H8" s="84">
        <f t="shared" si="0"/>
        <v>5734.1</v>
      </c>
      <c r="I8" s="84">
        <f t="shared" si="0"/>
        <v>5664.64</v>
      </c>
      <c r="J8" s="84">
        <f t="shared" si="0"/>
        <v>4342.7000000000007</v>
      </c>
      <c r="K8" s="84">
        <f t="shared" si="0"/>
        <v>5985.4900000000007</v>
      </c>
      <c r="L8" s="84">
        <f t="shared" si="0"/>
        <v>5888.87</v>
      </c>
      <c r="M8" s="84">
        <f t="shared" si="0"/>
        <v>5241.24</v>
      </c>
      <c r="N8" s="83">
        <f t="shared" ref="N8:R8" si="1">SUM(N9:N25)</f>
        <v>7709</v>
      </c>
      <c r="O8" s="84">
        <f t="shared" si="1"/>
        <v>6553</v>
      </c>
      <c r="P8" s="84">
        <f t="shared" si="1"/>
        <v>6338</v>
      </c>
      <c r="Q8" s="84">
        <f t="shared" si="1"/>
        <v>2972</v>
      </c>
      <c r="R8" s="84">
        <f t="shared" si="1"/>
        <v>3728</v>
      </c>
      <c r="S8" s="84">
        <f t="shared" ref="S8" si="2">SUM(S9:S25)</f>
        <v>3617</v>
      </c>
      <c r="T8" s="84">
        <v>5080</v>
      </c>
      <c r="U8" s="84">
        <v>4793</v>
      </c>
      <c r="V8" s="84">
        <v>5016</v>
      </c>
      <c r="W8" s="84">
        <v>7254</v>
      </c>
      <c r="X8" s="84">
        <v>5613</v>
      </c>
      <c r="Y8" s="84">
        <v>5507</v>
      </c>
      <c r="Z8" s="77">
        <f t="shared" ref="Z8" si="3">SUM(Z9:Z25)</f>
        <v>6481</v>
      </c>
      <c r="AA8" s="470">
        <f>+IFERROR((Z8/N8-1),"-")</f>
        <v>-0.15929433130107662</v>
      </c>
    </row>
    <row r="9" spans="1:29" x14ac:dyDescent="0.3">
      <c r="A9" s="71" t="s">
        <v>31</v>
      </c>
      <c r="B9" s="99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9">
        <v>2843</v>
      </c>
      <c r="O9" s="15">
        <v>2281</v>
      </c>
      <c r="P9" s="15">
        <v>3373</v>
      </c>
      <c r="Q9" s="15">
        <v>1281</v>
      </c>
      <c r="R9" s="15">
        <v>1999</v>
      </c>
      <c r="S9" s="15">
        <v>1530</v>
      </c>
      <c r="T9" s="15">
        <v>1375</v>
      </c>
      <c r="U9" s="15">
        <v>889</v>
      </c>
      <c r="V9" s="15">
        <v>1820</v>
      </c>
      <c r="W9" s="15">
        <v>3649</v>
      </c>
      <c r="X9" s="15">
        <v>1671</v>
      </c>
      <c r="Y9" s="15">
        <v>1448</v>
      </c>
      <c r="Z9" s="99">
        <v>1428</v>
      </c>
      <c r="AA9" s="442">
        <f t="shared" ref="AA9:AA25" si="4">+IFERROR((Z9/N9-1),"-")</f>
        <v>-0.49771368272951111</v>
      </c>
      <c r="AB9" s="311"/>
    </row>
    <row r="10" spans="1:29" x14ac:dyDescent="0.3">
      <c r="A10" s="71" t="s">
        <v>32</v>
      </c>
      <c r="B10" s="99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9">
        <v>165</v>
      </c>
      <c r="O10" s="15">
        <v>327</v>
      </c>
      <c r="P10" s="15">
        <v>210</v>
      </c>
      <c r="Q10" s="15">
        <v>136</v>
      </c>
      <c r="R10" s="15">
        <v>114</v>
      </c>
      <c r="S10" s="15">
        <v>36</v>
      </c>
      <c r="T10" s="15">
        <v>77</v>
      </c>
      <c r="U10" s="15">
        <v>101</v>
      </c>
      <c r="V10" s="15">
        <v>95</v>
      </c>
      <c r="W10" s="15">
        <v>303</v>
      </c>
      <c r="X10" s="15">
        <v>350</v>
      </c>
      <c r="Y10" s="15">
        <v>108</v>
      </c>
      <c r="Z10" s="99">
        <v>178</v>
      </c>
      <c r="AA10" s="442">
        <f t="shared" si="4"/>
        <v>7.8787878787878851E-2</v>
      </c>
      <c r="AB10" s="311"/>
      <c r="AC10" s="307"/>
    </row>
    <row r="11" spans="1:29" x14ac:dyDescent="0.3">
      <c r="A11" s="71" t="s">
        <v>52</v>
      </c>
      <c r="B11" s="99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9">
        <v>34</v>
      </c>
      <c r="O11" s="15">
        <v>17</v>
      </c>
      <c r="P11" s="15">
        <v>21</v>
      </c>
      <c r="Q11" s="15">
        <v>9</v>
      </c>
      <c r="R11" s="15">
        <v>27</v>
      </c>
      <c r="S11" s="15">
        <v>29</v>
      </c>
      <c r="T11" s="15">
        <v>32</v>
      </c>
      <c r="U11" s="15">
        <v>34</v>
      </c>
      <c r="V11" s="15">
        <v>49</v>
      </c>
      <c r="W11" s="15">
        <v>53</v>
      </c>
      <c r="X11" s="15">
        <v>96</v>
      </c>
      <c r="Y11" s="15">
        <v>68</v>
      </c>
      <c r="Z11" s="99">
        <v>86</v>
      </c>
      <c r="AA11" s="442">
        <f t="shared" si="4"/>
        <v>1.5294117647058822</v>
      </c>
      <c r="AB11" s="311"/>
      <c r="AC11" s="307"/>
    </row>
    <row r="12" spans="1:29" x14ac:dyDescent="0.3">
      <c r="A12" s="71" t="s">
        <v>33</v>
      </c>
      <c r="B12" s="99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9">
        <v>45</v>
      </c>
      <c r="O12" s="15">
        <v>32</v>
      </c>
      <c r="P12" s="15">
        <v>22</v>
      </c>
      <c r="Q12" s="15">
        <v>0</v>
      </c>
      <c r="R12" s="15">
        <v>5</v>
      </c>
      <c r="S12" s="15">
        <v>51</v>
      </c>
      <c r="T12" s="15">
        <v>51</v>
      </c>
      <c r="U12" s="15">
        <v>13</v>
      </c>
      <c r="V12" s="15">
        <v>7</v>
      </c>
      <c r="W12" s="15">
        <v>3</v>
      </c>
      <c r="X12" s="15">
        <v>0</v>
      </c>
      <c r="Y12" s="15">
        <v>4</v>
      </c>
      <c r="Z12" s="99">
        <v>0</v>
      </c>
      <c r="AA12" s="442">
        <f t="shared" si="4"/>
        <v>-1</v>
      </c>
      <c r="AB12" s="311"/>
      <c r="AC12" s="307"/>
    </row>
    <row r="13" spans="1:29" x14ac:dyDescent="0.3">
      <c r="A13" s="97" t="s">
        <v>129</v>
      </c>
      <c r="B13" s="99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9">
        <v>36</v>
      </c>
      <c r="O13" s="15">
        <v>43</v>
      </c>
      <c r="P13" s="15">
        <v>23</v>
      </c>
      <c r="Q13" s="15">
        <v>3</v>
      </c>
      <c r="R13" s="15">
        <v>11</v>
      </c>
      <c r="S13" s="15">
        <v>13</v>
      </c>
      <c r="T13" s="15">
        <v>12</v>
      </c>
      <c r="U13" s="15">
        <v>12</v>
      </c>
      <c r="V13" s="15">
        <v>14</v>
      </c>
      <c r="W13" s="15">
        <v>24</v>
      </c>
      <c r="X13" s="15">
        <v>10</v>
      </c>
      <c r="Y13" s="15">
        <v>10</v>
      </c>
      <c r="Z13" s="99">
        <v>4</v>
      </c>
      <c r="AA13" s="442">
        <f t="shared" si="4"/>
        <v>-0.88888888888888884</v>
      </c>
      <c r="AB13" s="54"/>
      <c r="AC13" s="307"/>
    </row>
    <row r="14" spans="1:29" x14ac:dyDescent="0.3">
      <c r="A14" s="97" t="s">
        <v>53</v>
      </c>
      <c r="B14" s="99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9">
        <v>43</v>
      </c>
      <c r="O14" s="15">
        <v>19</v>
      </c>
      <c r="P14" s="15">
        <v>11</v>
      </c>
      <c r="Q14" s="15">
        <v>32</v>
      </c>
      <c r="R14" s="15">
        <v>0</v>
      </c>
      <c r="S14" s="15">
        <v>37</v>
      </c>
      <c r="T14" s="15">
        <v>43</v>
      </c>
      <c r="U14" s="15">
        <v>35</v>
      </c>
      <c r="V14" s="15">
        <v>47</v>
      </c>
      <c r="W14" s="15">
        <v>26</v>
      </c>
      <c r="X14" s="15">
        <v>50</v>
      </c>
      <c r="Y14" s="15">
        <v>40</v>
      </c>
      <c r="Z14" s="99">
        <v>51</v>
      </c>
      <c r="AA14" s="442">
        <f t="shared" si="4"/>
        <v>0.18604651162790709</v>
      </c>
      <c r="AB14" s="54"/>
      <c r="AC14" s="307"/>
    </row>
    <row r="15" spans="1:29" x14ac:dyDescent="0.3">
      <c r="A15" s="97" t="s">
        <v>54</v>
      </c>
      <c r="B15" s="99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9">
        <v>9</v>
      </c>
      <c r="O15" s="15">
        <v>13</v>
      </c>
      <c r="P15" s="15">
        <v>9</v>
      </c>
      <c r="Q15" s="15">
        <v>6</v>
      </c>
      <c r="R15" s="15">
        <v>3</v>
      </c>
      <c r="S15" s="15">
        <v>20</v>
      </c>
      <c r="T15" s="15">
        <v>19</v>
      </c>
      <c r="U15" s="15">
        <v>62</v>
      </c>
      <c r="V15" s="15">
        <v>33</v>
      </c>
      <c r="W15" s="15">
        <v>20</v>
      </c>
      <c r="X15" s="15">
        <v>21</v>
      </c>
      <c r="Y15" s="15">
        <v>60</v>
      </c>
      <c r="Z15" s="99">
        <v>27</v>
      </c>
      <c r="AA15" s="442">
        <f t="shared" si="4"/>
        <v>2</v>
      </c>
      <c r="AB15" s="54"/>
      <c r="AC15" s="307"/>
    </row>
    <row r="16" spans="1:29" x14ac:dyDescent="0.3">
      <c r="A16" s="71" t="s">
        <v>34</v>
      </c>
      <c r="B16" s="99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9">
        <v>1194</v>
      </c>
      <c r="O16" s="15">
        <v>1306</v>
      </c>
      <c r="P16" s="15">
        <v>1021</v>
      </c>
      <c r="Q16" s="15">
        <v>227</v>
      </c>
      <c r="R16" s="15">
        <v>486</v>
      </c>
      <c r="S16" s="15">
        <v>686</v>
      </c>
      <c r="T16" s="15">
        <v>820</v>
      </c>
      <c r="U16" s="15">
        <v>471</v>
      </c>
      <c r="V16" s="15">
        <v>384</v>
      </c>
      <c r="W16" s="15">
        <v>234</v>
      </c>
      <c r="X16" s="15">
        <v>614</v>
      </c>
      <c r="Y16" s="15">
        <v>310</v>
      </c>
      <c r="Z16" s="99">
        <v>964</v>
      </c>
      <c r="AA16" s="442">
        <f t="shared" si="4"/>
        <v>-0.19262981574539362</v>
      </c>
      <c r="AB16" s="311"/>
      <c r="AC16" s="307"/>
    </row>
    <row r="17" spans="1:29" x14ac:dyDescent="0.3">
      <c r="A17" s="71" t="s">
        <v>48</v>
      </c>
      <c r="B17" s="99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9">
        <v>594</v>
      </c>
      <c r="O17" s="15">
        <v>283</v>
      </c>
      <c r="P17" s="15">
        <v>305</v>
      </c>
      <c r="Q17" s="15">
        <v>179</v>
      </c>
      <c r="R17" s="15">
        <v>306</v>
      </c>
      <c r="S17" s="15">
        <v>224</v>
      </c>
      <c r="T17" s="15">
        <v>278</v>
      </c>
      <c r="U17" s="15">
        <v>381</v>
      </c>
      <c r="V17" s="15">
        <v>349</v>
      </c>
      <c r="W17" s="15">
        <v>511</v>
      </c>
      <c r="X17" s="15">
        <v>214</v>
      </c>
      <c r="Y17" s="15">
        <v>227</v>
      </c>
      <c r="Z17" s="99">
        <v>280</v>
      </c>
      <c r="AA17" s="442">
        <f t="shared" si="4"/>
        <v>-0.52861952861952854</v>
      </c>
      <c r="AB17" s="311"/>
      <c r="AC17" s="307"/>
    </row>
    <row r="18" spans="1:29" x14ac:dyDescent="0.3">
      <c r="A18" s="71" t="s">
        <v>55</v>
      </c>
      <c r="B18" s="99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9">
        <v>78</v>
      </c>
      <c r="O18" s="15">
        <v>68</v>
      </c>
      <c r="P18" s="15">
        <v>36</v>
      </c>
      <c r="Q18" s="15">
        <v>10</v>
      </c>
      <c r="R18" s="15">
        <v>0</v>
      </c>
      <c r="S18" s="15">
        <v>0</v>
      </c>
      <c r="T18" s="15">
        <v>28</v>
      </c>
      <c r="U18" s="15">
        <v>33</v>
      </c>
      <c r="V18" s="15">
        <v>69</v>
      </c>
      <c r="W18" s="15">
        <v>35</v>
      </c>
      <c r="X18" s="15">
        <v>66</v>
      </c>
      <c r="Y18" s="15">
        <v>39</v>
      </c>
      <c r="Z18" s="99">
        <v>52</v>
      </c>
      <c r="AA18" s="442">
        <f t="shared" si="4"/>
        <v>-0.33333333333333337</v>
      </c>
      <c r="AB18" s="311"/>
      <c r="AC18" s="307"/>
    </row>
    <row r="19" spans="1:29" x14ac:dyDescent="0.3">
      <c r="A19" s="71" t="s">
        <v>43</v>
      </c>
      <c r="B19" s="99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9">
        <v>410</v>
      </c>
      <c r="O19" s="15">
        <v>201</v>
      </c>
      <c r="P19" s="15">
        <v>172</v>
      </c>
      <c r="Q19" s="15">
        <v>95</v>
      </c>
      <c r="R19" s="15">
        <v>224</v>
      </c>
      <c r="S19" s="15">
        <v>320</v>
      </c>
      <c r="T19" s="15">
        <v>511</v>
      </c>
      <c r="U19" s="15">
        <v>782</v>
      </c>
      <c r="V19" s="15">
        <v>355</v>
      </c>
      <c r="W19" s="15">
        <v>193</v>
      </c>
      <c r="X19" s="15">
        <v>196</v>
      </c>
      <c r="Y19" s="15">
        <v>246</v>
      </c>
      <c r="Z19" s="99">
        <v>464</v>
      </c>
      <c r="AA19" s="442">
        <f t="shared" si="4"/>
        <v>0.13170731707317063</v>
      </c>
      <c r="AB19" s="311"/>
      <c r="AC19" s="307"/>
    </row>
    <row r="20" spans="1:29" x14ac:dyDescent="0.3">
      <c r="A20" s="71" t="s">
        <v>44</v>
      </c>
      <c r="B20" s="101">
        <v>113.4</v>
      </c>
      <c r="C20" s="100">
        <v>76.25</v>
      </c>
      <c r="D20" s="100">
        <v>111.4</v>
      </c>
      <c r="E20" s="100">
        <v>108.85</v>
      </c>
      <c r="F20" s="100">
        <v>131.69999999999999</v>
      </c>
      <c r="G20" s="100">
        <v>65.3</v>
      </c>
      <c r="H20" s="100">
        <v>112.47</v>
      </c>
      <c r="I20" s="100">
        <v>75.099999999999994</v>
      </c>
      <c r="J20" s="100">
        <v>59.8</v>
      </c>
      <c r="K20" s="100">
        <v>24.1</v>
      </c>
      <c r="L20" s="100">
        <v>91.52</v>
      </c>
      <c r="M20" s="100">
        <v>28</v>
      </c>
      <c r="N20" s="101">
        <v>70</v>
      </c>
      <c r="O20" s="100">
        <v>37</v>
      </c>
      <c r="P20" s="100">
        <v>40</v>
      </c>
      <c r="Q20" s="100">
        <v>25</v>
      </c>
      <c r="R20" s="100">
        <v>69</v>
      </c>
      <c r="S20" s="100">
        <v>86</v>
      </c>
      <c r="T20" s="100">
        <v>127</v>
      </c>
      <c r="U20" s="100">
        <v>220</v>
      </c>
      <c r="V20" s="100">
        <v>182</v>
      </c>
      <c r="W20" s="100">
        <v>59</v>
      </c>
      <c r="X20" s="100">
        <v>149</v>
      </c>
      <c r="Y20" s="100">
        <v>100</v>
      </c>
      <c r="Z20" s="99">
        <v>138</v>
      </c>
      <c r="AA20" s="442">
        <f t="shared" si="4"/>
        <v>0.97142857142857153</v>
      </c>
      <c r="AB20" s="311"/>
      <c r="AC20" s="307"/>
    </row>
    <row r="21" spans="1:29" x14ac:dyDescent="0.3">
      <c r="A21" s="71" t="s">
        <v>45</v>
      </c>
      <c r="B21" s="78">
        <v>627.25</v>
      </c>
      <c r="C21" s="190">
        <v>556.23</v>
      </c>
      <c r="D21" s="190">
        <v>351.65</v>
      </c>
      <c r="E21" s="190">
        <v>152.4</v>
      </c>
      <c r="F21" s="190" t="s">
        <v>28</v>
      </c>
      <c r="G21" s="190" t="s">
        <v>28</v>
      </c>
      <c r="H21" s="190" t="s">
        <v>28</v>
      </c>
      <c r="I21" s="190" t="s">
        <v>28</v>
      </c>
      <c r="J21" s="190" t="s">
        <v>28</v>
      </c>
      <c r="K21" s="190">
        <v>270.45</v>
      </c>
      <c r="L21" s="190">
        <v>594.48</v>
      </c>
      <c r="M21" s="190">
        <v>698.2</v>
      </c>
      <c r="N21" s="78">
        <v>1018</v>
      </c>
      <c r="O21" s="190">
        <v>779</v>
      </c>
      <c r="P21" s="190">
        <v>383</v>
      </c>
      <c r="Q21" s="190">
        <v>183</v>
      </c>
      <c r="R21" s="190">
        <v>57</v>
      </c>
      <c r="S21" s="190">
        <v>6</v>
      </c>
      <c r="T21" s="190">
        <v>19</v>
      </c>
      <c r="U21" s="190">
        <v>15</v>
      </c>
      <c r="V21" s="190">
        <v>87</v>
      </c>
      <c r="W21" s="190">
        <v>359</v>
      </c>
      <c r="X21" s="190">
        <v>711</v>
      </c>
      <c r="Y21" s="190">
        <v>1037</v>
      </c>
      <c r="Z21" s="99">
        <v>1174</v>
      </c>
      <c r="AA21" s="442">
        <f t="shared" si="4"/>
        <v>0.15324165029469539</v>
      </c>
      <c r="AB21" s="311"/>
      <c r="AC21" s="307"/>
    </row>
    <row r="22" spans="1:29" x14ac:dyDescent="0.3">
      <c r="A22" s="97" t="s">
        <v>36</v>
      </c>
      <c r="B22" s="99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9">
        <v>508</v>
      </c>
      <c r="O22" s="15">
        <v>502</v>
      </c>
      <c r="P22" s="15">
        <v>259</v>
      </c>
      <c r="Q22" s="15">
        <v>88</v>
      </c>
      <c r="R22" s="15">
        <v>122</v>
      </c>
      <c r="S22" s="15">
        <v>174</v>
      </c>
      <c r="T22" s="15">
        <v>378</v>
      </c>
      <c r="U22" s="15">
        <v>596</v>
      </c>
      <c r="V22" s="15">
        <v>623</v>
      </c>
      <c r="W22" s="15">
        <v>715</v>
      </c>
      <c r="X22" s="15">
        <v>533</v>
      </c>
      <c r="Y22" s="15">
        <v>920</v>
      </c>
      <c r="Z22" s="99">
        <v>1004</v>
      </c>
      <c r="AA22" s="442">
        <f t="shared" si="4"/>
        <v>0.97637795275590555</v>
      </c>
      <c r="AB22" s="54"/>
      <c r="AC22" s="307"/>
    </row>
    <row r="23" spans="1:29" x14ac:dyDescent="0.3">
      <c r="A23" s="71" t="s">
        <v>49</v>
      </c>
      <c r="B23" s="102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102">
        <v>2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85">
        <v>0</v>
      </c>
      <c r="AA23" s="442">
        <f>+IFERROR((Z23/N23-1),"-")</f>
        <v>-1</v>
      </c>
      <c r="AC23" s="307"/>
    </row>
    <row r="24" spans="1:29" x14ac:dyDescent="0.3">
      <c r="A24" s="97" t="s">
        <v>56</v>
      </c>
      <c r="B24" s="102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102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102">
        <v>0</v>
      </c>
      <c r="AA24" s="442" t="str">
        <f>+IFERROR((Z24/N24-1),"-")</f>
        <v>-</v>
      </c>
      <c r="AC24" s="307"/>
    </row>
    <row r="25" spans="1:29" x14ac:dyDescent="0.3">
      <c r="A25" s="98" t="s">
        <v>72</v>
      </c>
      <c r="B25" s="103">
        <v>1064.3099999999986</v>
      </c>
      <c r="C25" s="104">
        <v>650.52999999999884</v>
      </c>
      <c r="D25" s="104">
        <v>938.42999999999938</v>
      </c>
      <c r="E25" s="104">
        <v>1155.2000000000007</v>
      </c>
      <c r="F25" s="104">
        <v>1139.8500000000013</v>
      </c>
      <c r="G25" s="104">
        <v>797.28000000000156</v>
      </c>
      <c r="H25" s="104">
        <v>1205.3900000000003</v>
      </c>
      <c r="I25" s="104">
        <v>1254.21</v>
      </c>
      <c r="J25" s="104">
        <v>1264.2600000000002</v>
      </c>
      <c r="K25" s="104">
        <v>1362.54</v>
      </c>
      <c r="L25" s="104">
        <v>1040.6500000000005</v>
      </c>
      <c r="M25" s="104">
        <v>780.05000000000018</v>
      </c>
      <c r="N25" s="103">
        <v>660</v>
      </c>
      <c r="O25" s="104">
        <v>645</v>
      </c>
      <c r="P25" s="104">
        <v>453</v>
      </c>
      <c r="Q25" s="104">
        <v>698</v>
      </c>
      <c r="R25" s="104">
        <v>305</v>
      </c>
      <c r="S25" s="104">
        <v>405</v>
      </c>
      <c r="T25" s="104">
        <v>1310</v>
      </c>
      <c r="U25" s="104">
        <v>1149</v>
      </c>
      <c r="V25" s="104">
        <v>902</v>
      </c>
      <c r="W25" s="104">
        <v>1070</v>
      </c>
      <c r="X25" s="104">
        <v>932</v>
      </c>
      <c r="Y25" s="104">
        <v>890</v>
      </c>
      <c r="Z25" s="103">
        <v>631</v>
      </c>
      <c r="AA25" s="496">
        <f t="shared" si="4"/>
        <v>-4.3939393939393945E-2</v>
      </c>
      <c r="AC25" s="307"/>
    </row>
    <row r="26" spans="1:29" x14ac:dyDescent="0.3">
      <c r="A26" s="1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C26" s="307"/>
    </row>
    <row r="27" spans="1:29" x14ac:dyDescent="0.3">
      <c r="A27" s="2" t="s">
        <v>130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310"/>
      <c r="Q27" s="310"/>
      <c r="R27" s="310"/>
      <c r="S27" s="310"/>
      <c r="T27" s="310"/>
      <c r="V27" s="15"/>
      <c r="W27" s="15"/>
      <c r="X27" s="15"/>
      <c r="Y27" s="15"/>
      <c r="Z27" s="15"/>
      <c r="AC27" s="307"/>
    </row>
    <row r="28" spans="1:29" x14ac:dyDescent="0.3">
      <c r="A28" s="322" t="s">
        <v>204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5"/>
      <c r="O28" s="15"/>
      <c r="P28" s="310"/>
      <c r="Q28" s="310"/>
      <c r="R28" s="310"/>
      <c r="S28" s="310"/>
      <c r="T28" s="310"/>
      <c r="V28" s="166"/>
      <c r="W28" s="166"/>
      <c r="X28" s="166"/>
      <c r="Y28" s="166"/>
      <c r="Z28" s="166"/>
      <c r="AC28" s="307"/>
    </row>
    <row r="29" spans="1:29" x14ac:dyDescent="0.3"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O29"/>
      <c r="P29"/>
      <c r="Q29" s="310"/>
      <c r="R29" s="310"/>
      <c r="S29" s="310"/>
      <c r="T29" s="310"/>
      <c r="V29" s="166"/>
      <c r="W29" s="166"/>
      <c r="X29" s="166"/>
      <c r="Y29" s="166"/>
      <c r="Z29" s="166"/>
      <c r="AA29" s="166"/>
    </row>
    <row r="30" spans="1:29" x14ac:dyDescent="0.3"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O30" s="310"/>
      <c r="P30" s="310"/>
      <c r="Q30" s="310"/>
      <c r="R30" s="310"/>
      <c r="S30" s="310"/>
      <c r="T30" s="310"/>
      <c r="V30" s="166"/>
      <c r="W30" s="166"/>
      <c r="X30" s="166"/>
      <c r="Y30" s="166"/>
      <c r="Z30" s="166"/>
      <c r="AA30" s="166"/>
    </row>
    <row r="31" spans="1:29" x14ac:dyDescent="0.3"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O31" s="310"/>
      <c r="P31" s="310"/>
      <c r="Q31" s="310"/>
      <c r="R31" s="310"/>
      <c r="S31" s="310"/>
      <c r="T31" s="310"/>
      <c r="V31" s="166"/>
      <c r="W31" s="166"/>
      <c r="X31" s="166"/>
      <c r="Y31" s="166"/>
      <c r="Z31" s="166"/>
      <c r="AA31" s="100"/>
    </row>
    <row r="32" spans="1:29" x14ac:dyDescent="0.3">
      <c r="H32"/>
      <c r="I32"/>
      <c r="J32"/>
      <c r="O32" s="310"/>
      <c r="P32" s="310"/>
      <c r="Q32" s="310"/>
      <c r="R32" s="310"/>
      <c r="S32" s="310"/>
      <c r="T32" s="310"/>
      <c r="V32" s="166"/>
      <c r="W32" s="166"/>
      <c r="X32" s="166"/>
      <c r="Y32" s="166"/>
      <c r="Z32" s="166"/>
      <c r="AA32" s="166"/>
    </row>
    <row r="33" spans="8:27" x14ac:dyDescent="0.3">
      <c r="H33"/>
      <c r="I33"/>
      <c r="J33"/>
      <c r="O33" s="310"/>
      <c r="P33" s="310"/>
      <c r="Q33" s="310"/>
      <c r="R33" s="310"/>
      <c r="S33" s="310"/>
      <c r="T33" s="310"/>
      <c r="V33" s="166"/>
      <c r="W33" s="166"/>
      <c r="X33" s="166"/>
      <c r="Y33" s="166"/>
      <c r="Z33" s="166"/>
      <c r="AA33" s="166"/>
    </row>
    <row r="34" spans="8:27" x14ac:dyDescent="0.3">
      <c r="H34"/>
      <c r="I34"/>
      <c r="J34"/>
      <c r="O34" s="310"/>
      <c r="P34" s="310"/>
      <c r="Q34" s="310"/>
      <c r="R34" s="310"/>
      <c r="S34" s="310"/>
      <c r="T34" s="310"/>
      <c r="V34" s="166"/>
      <c r="W34" s="166"/>
      <c r="X34" s="166"/>
      <c r="Y34" s="166"/>
      <c r="Z34" s="166"/>
      <c r="AA34" s="166"/>
    </row>
    <row r="35" spans="8:27" x14ac:dyDescent="0.3">
      <c r="H35"/>
      <c r="I35"/>
      <c r="J35"/>
      <c r="O35" s="310"/>
      <c r="P35" s="310"/>
      <c r="Q35" s="310"/>
      <c r="R35" s="310"/>
      <c r="S35" s="310"/>
      <c r="T35" s="310"/>
      <c r="V35" s="166"/>
      <c r="W35" s="166"/>
      <c r="X35" s="166"/>
      <c r="Y35" s="166"/>
      <c r="Z35" s="166"/>
      <c r="AA35" s="166"/>
    </row>
    <row r="36" spans="8:27" x14ac:dyDescent="0.3">
      <c r="H36"/>
      <c r="I36"/>
      <c r="J36"/>
      <c r="O36" s="310"/>
      <c r="P36" s="310"/>
      <c r="Q36" s="310"/>
      <c r="R36" s="310"/>
      <c r="S36" s="310"/>
      <c r="T36" s="310"/>
      <c r="V36" s="166"/>
      <c r="W36" s="166"/>
      <c r="X36" s="166"/>
      <c r="Y36" s="166"/>
      <c r="Z36" s="166"/>
      <c r="AA36" s="166"/>
    </row>
    <row r="37" spans="8:27" x14ac:dyDescent="0.3">
      <c r="H37"/>
      <c r="I37"/>
      <c r="J37"/>
      <c r="O37" s="310"/>
      <c r="P37" s="310"/>
      <c r="Q37" s="310"/>
      <c r="R37" s="310"/>
      <c r="S37" s="310"/>
      <c r="T37" s="310"/>
      <c r="V37" s="166"/>
      <c r="W37" s="166"/>
      <c r="X37" s="166"/>
      <c r="Y37" s="166"/>
      <c r="Z37" s="166"/>
      <c r="AA37" s="166"/>
    </row>
    <row r="38" spans="8:27" x14ac:dyDescent="0.3">
      <c r="H38"/>
      <c r="I38"/>
      <c r="J38"/>
      <c r="O38" s="310"/>
      <c r="P38" s="310"/>
      <c r="Q38" s="310"/>
      <c r="R38" s="310"/>
      <c r="S38" s="310"/>
      <c r="T38" s="310"/>
      <c r="V38" s="166"/>
      <c r="W38" s="166"/>
      <c r="X38" s="166"/>
      <c r="Y38" s="166"/>
      <c r="Z38" s="166"/>
      <c r="AA38" s="166"/>
    </row>
    <row r="39" spans="8:27" x14ac:dyDescent="0.3">
      <c r="H39"/>
      <c r="I39"/>
      <c r="J39"/>
      <c r="O39" s="310"/>
      <c r="P39" s="310"/>
      <c r="Q39" s="310"/>
      <c r="R39" s="310"/>
      <c r="S39" s="310"/>
      <c r="T39" s="310"/>
      <c r="V39" s="166"/>
      <c r="W39" s="166"/>
      <c r="X39" s="166"/>
      <c r="Y39" s="166"/>
      <c r="Z39" s="166"/>
      <c r="AA39" s="167"/>
    </row>
    <row r="40" spans="8:27" x14ac:dyDescent="0.3">
      <c r="H40"/>
      <c r="I40"/>
      <c r="J40"/>
      <c r="O40" s="310"/>
      <c r="P40" s="310"/>
      <c r="Q40" s="310"/>
      <c r="R40" s="310"/>
      <c r="S40" s="310"/>
      <c r="T40" s="310"/>
      <c r="V40" s="166"/>
      <c r="W40" s="166"/>
      <c r="X40" s="166"/>
      <c r="Y40" s="166"/>
      <c r="Z40" s="166"/>
      <c r="AA40" s="168"/>
    </row>
    <row r="41" spans="8:27" x14ac:dyDescent="0.3">
      <c r="H41"/>
      <c r="I41"/>
      <c r="J41"/>
      <c r="O41" s="310"/>
      <c r="P41" s="310"/>
      <c r="Q41" s="310"/>
      <c r="R41" s="310"/>
      <c r="S41" s="310"/>
      <c r="T41" s="310"/>
      <c r="V41" s="166"/>
      <c r="W41" s="166"/>
      <c r="X41" s="166"/>
      <c r="Y41" s="166"/>
      <c r="Z41" s="166"/>
      <c r="AA41" s="166"/>
    </row>
    <row r="42" spans="8:27" x14ac:dyDescent="0.3">
      <c r="H42"/>
      <c r="I42"/>
      <c r="J42"/>
      <c r="O42" s="310"/>
      <c r="P42" s="310"/>
      <c r="Q42" s="310"/>
      <c r="R42" s="310"/>
      <c r="S42" s="310"/>
      <c r="T42" s="310"/>
      <c r="V42" s="166"/>
      <c r="W42" s="166"/>
      <c r="X42" s="166"/>
      <c r="Y42" s="166"/>
      <c r="Z42" s="166"/>
      <c r="AA42" s="148"/>
    </row>
    <row r="43" spans="8:27" x14ac:dyDescent="0.3">
      <c r="H43"/>
      <c r="I43"/>
      <c r="J43"/>
      <c r="O43" s="310"/>
      <c r="P43" s="310"/>
      <c r="Q43" s="310"/>
      <c r="R43" s="310"/>
      <c r="S43" s="310"/>
      <c r="T43" s="310"/>
      <c r="V43" s="166"/>
      <c r="W43" s="166"/>
      <c r="X43" s="166"/>
      <c r="Y43" s="166"/>
      <c r="Z43" s="166"/>
      <c r="AA43" s="148"/>
    </row>
    <row r="44" spans="8:27" x14ac:dyDescent="0.3">
      <c r="H44"/>
      <c r="I44"/>
      <c r="J44"/>
      <c r="O44" s="310"/>
      <c r="P44" s="310"/>
      <c r="Q44" s="310"/>
      <c r="R44" s="310"/>
      <c r="S44" s="310"/>
      <c r="T44" s="310"/>
      <c r="V44" s="166"/>
      <c r="W44" s="166"/>
      <c r="X44" s="166"/>
      <c r="Y44" s="166"/>
      <c r="Z44" s="166"/>
    </row>
    <row r="45" spans="8:27" x14ac:dyDescent="0.3">
      <c r="H45"/>
      <c r="I45"/>
      <c r="J45"/>
      <c r="O45" s="310"/>
      <c r="P45" s="310"/>
      <c r="Q45" s="310"/>
      <c r="R45" s="310"/>
      <c r="S45" s="310"/>
      <c r="T45" s="310"/>
    </row>
    <row r="46" spans="8:27" x14ac:dyDescent="0.3">
      <c r="H46"/>
      <c r="I46"/>
      <c r="J46"/>
      <c r="O46" s="310"/>
      <c r="P46" s="310"/>
      <c r="Q46" s="310"/>
      <c r="R46" s="310"/>
      <c r="S46"/>
      <c r="T46"/>
    </row>
    <row r="47" spans="8:27" x14ac:dyDescent="0.3">
      <c r="H47"/>
      <c r="I47"/>
      <c r="J47"/>
      <c r="O47"/>
      <c r="P47"/>
      <c r="Q47"/>
      <c r="R47"/>
      <c r="S47"/>
      <c r="T47"/>
    </row>
    <row r="48" spans="8:27" x14ac:dyDescent="0.3">
      <c r="H48"/>
      <c r="I48"/>
      <c r="J48"/>
      <c r="O48"/>
      <c r="P48"/>
      <c r="Q48"/>
      <c r="R48"/>
      <c r="S48"/>
      <c r="T48"/>
    </row>
    <row r="49" spans="8:20" x14ac:dyDescent="0.3">
      <c r="H49"/>
      <c r="I49"/>
      <c r="J49"/>
      <c r="R49"/>
      <c r="S49"/>
      <c r="T49"/>
    </row>
    <row r="50" spans="8:20" x14ac:dyDescent="0.3">
      <c r="H50"/>
      <c r="I50"/>
      <c r="J50"/>
      <c r="R50"/>
      <c r="S50"/>
      <c r="T50"/>
    </row>
    <row r="51" spans="8:20" x14ac:dyDescent="0.3">
      <c r="R51"/>
      <c r="S51"/>
      <c r="T51"/>
    </row>
    <row r="52" spans="8:20" x14ac:dyDescent="0.3">
      <c r="R52"/>
      <c r="S52"/>
      <c r="T52"/>
    </row>
    <row r="53" spans="8:20" x14ac:dyDescent="0.3">
      <c r="R53"/>
      <c r="S53"/>
      <c r="T53"/>
    </row>
    <row r="54" spans="8:20" x14ac:dyDescent="0.3">
      <c r="R54"/>
      <c r="S54"/>
      <c r="T54"/>
    </row>
    <row r="55" spans="8:20" x14ac:dyDescent="0.3">
      <c r="R55"/>
      <c r="S55"/>
      <c r="T55"/>
    </row>
  </sheetData>
  <sortState xmlns:xlrd2="http://schemas.microsoft.com/office/spreadsheetml/2017/richdata2" ref="Q28:R42">
    <sortCondition descending="1" ref="R28:R42"/>
  </sortState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AB56"/>
  <sheetViews>
    <sheetView showGridLines="0" zoomScale="85" zoomScaleNormal="85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AA9" sqref="AA9"/>
    </sheetView>
  </sheetViews>
  <sheetFormatPr baseColWidth="10" defaultRowHeight="14.4" x14ac:dyDescent="0.3"/>
  <cols>
    <col min="2" max="5" width="9.33203125" style="191" bestFit="1" customWidth="1"/>
    <col min="6" max="6" width="8.88671875" style="191" bestFit="1" customWidth="1"/>
    <col min="7" max="7" width="9.33203125" style="191" bestFit="1" customWidth="1"/>
    <col min="8" max="10" width="10.109375" style="191" customWidth="1"/>
    <col min="11" max="11" width="9.33203125" style="191" bestFit="1" customWidth="1"/>
    <col min="12" max="13" width="9.109375" style="191" bestFit="1" customWidth="1"/>
    <col min="14" max="15" width="10.109375" style="191" customWidth="1"/>
    <col min="16" max="19" width="10.5546875" style="191" customWidth="1"/>
    <col min="20" max="20" width="10.5546875" style="307" customWidth="1"/>
    <col min="21" max="21" width="10.5546875" style="310" customWidth="1"/>
    <col min="22" max="22" width="11.109375" bestFit="1" customWidth="1"/>
    <col min="23" max="26" width="11.109375" style="310" customWidth="1"/>
    <col min="27" max="27" width="13.109375" customWidth="1"/>
    <col min="28" max="28" width="15.88671875" bestFit="1" customWidth="1"/>
  </cols>
  <sheetData>
    <row r="1" spans="1:28" x14ac:dyDescent="0.3">
      <c r="A1" s="22" t="s">
        <v>196</v>
      </c>
    </row>
    <row r="2" spans="1:28" x14ac:dyDescent="0.3">
      <c r="A2" s="22"/>
    </row>
    <row r="3" spans="1:28" x14ac:dyDescent="0.3">
      <c r="A3" s="11" t="s">
        <v>131</v>
      </c>
    </row>
    <row r="4" spans="1:28" ht="15" customHeight="1" x14ac:dyDescent="0.3">
      <c r="A4" s="38" t="s">
        <v>252</v>
      </c>
    </row>
    <row r="5" spans="1:28" x14ac:dyDescent="0.3">
      <c r="A5" s="38" t="s">
        <v>209</v>
      </c>
    </row>
    <row r="6" spans="1:28" x14ac:dyDescent="0.3">
      <c r="A6" s="556" t="s">
        <v>128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8" ht="25.2" x14ac:dyDescent="0.3">
      <c r="A7" s="557"/>
      <c r="B7" s="251" t="s">
        <v>1</v>
      </c>
      <c r="C7" s="294" t="s">
        <v>2</v>
      </c>
      <c r="D7" s="294" t="s">
        <v>3</v>
      </c>
      <c r="E7" s="294" t="s">
        <v>4</v>
      </c>
      <c r="F7" s="296" t="s">
        <v>5</v>
      </c>
      <c r="G7" s="294" t="s">
        <v>6</v>
      </c>
      <c r="H7" s="296" t="s">
        <v>7</v>
      </c>
      <c r="I7" s="294" t="s">
        <v>8</v>
      </c>
      <c r="J7" s="294" t="s">
        <v>9</v>
      </c>
      <c r="K7" s="294" t="s">
        <v>10</v>
      </c>
      <c r="L7" s="294" t="s">
        <v>11</v>
      </c>
      <c r="M7" s="293" t="s">
        <v>12</v>
      </c>
      <c r="N7" s="294" t="s">
        <v>1</v>
      </c>
      <c r="O7" s="294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7" t="s">
        <v>10</v>
      </c>
      <c r="X7" s="317" t="s">
        <v>11</v>
      </c>
      <c r="Y7" s="497" t="s">
        <v>12</v>
      </c>
      <c r="Z7" s="497" t="s">
        <v>1</v>
      </c>
      <c r="AA7" s="498" t="s">
        <v>265</v>
      </c>
    </row>
    <row r="8" spans="1:28" x14ac:dyDescent="0.3">
      <c r="A8" s="96" t="s">
        <v>13</v>
      </c>
      <c r="B8" s="83">
        <f>SUM(B9:B25)</f>
        <v>6297.3700000000008</v>
      </c>
      <c r="C8" s="84">
        <f t="shared" ref="C8:M8" si="0">SUM(C9:C25)</f>
        <v>6283.38</v>
      </c>
      <c r="D8" s="84">
        <f t="shared" si="0"/>
        <v>6725.4500000000007</v>
      </c>
      <c r="E8" s="84">
        <f t="shared" si="0"/>
        <v>6436.16</v>
      </c>
      <c r="F8" s="84">
        <f t="shared" si="0"/>
        <v>6814.49</v>
      </c>
      <c r="G8" s="84">
        <f t="shared" si="0"/>
        <v>6536.83</v>
      </c>
      <c r="H8" s="84">
        <f t="shared" si="0"/>
        <v>6143.29</v>
      </c>
      <c r="I8" s="84">
        <f t="shared" si="0"/>
        <v>6817.15</v>
      </c>
      <c r="J8" s="84">
        <f t="shared" si="0"/>
        <v>5664.85</v>
      </c>
      <c r="K8" s="84">
        <f t="shared" si="0"/>
        <v>6750.11</v>
      </c>
      <c r="L8" s="84">
        <f t="shared" si="0"/>
        <v>6531.28</v>
      </c>
      <c r="M8" s="84">
        <f>SUM(M9:M25)</f>
        <v>7005.31</v>
      </c>
      <c r="N8" s="83">
        <f>SUM(N9:N25)</f>
        <v>7491</v>
      </c>
      <c r="O8" s="84">
        <f t="shared" ref="N8:R8" si="1">SUM(O9:O25)</f>
        <v>7555</v>
      </c>
      <c r="P8" s="84">
        <f t="shared" si="1"/>
        <v>6452</v>
      </c>
      <c r="Q8" s="84">
        <f t="shared" si="1"/>
        <v>1301</v>
      </c>
      <c r="R8" s="84">
        <f t="shared" si="1"/>
        <v>3088</v>
      </c>
      <c r="S8" s="84">
        <v>4386</v>
      </c>
      <c r="T8" s="84">
        <v>5736</v>
      </c>
      <c r="U8" s="84">
        <v>6083</v>
      </c>
      <c r="V8" s="84">
        <v>6315</v>
      </c>
      <c r="W8" s="84">
        <f t="shared" ref="W8:X8" si="2">SUM(W9:W25)</f>
        <v>7162</v>
      </c>
      <c r="X8" s="84">
        <f t="shared" si="2"/>
        <v>6768</v>
      </c>
      <c r="Y8" s="84">
        <v>7693</v>
      </c>
      <c r="Z8" s="584">
        <f>SUM(Z9:Z25)</f>
        <v>8149</v>
      </c>
      <c r="AA8" s="470">
        <f>+IFERROR((Z8/N8-1),"-")</f>
        <v>8.7838739821118672E-2</v>
      </c>
    </row>
    <row r="9" spans="1:28" x14ac:dyDescent="0.3">
      <c r="A9" s="71" t="s">
        <v>31</v>
      </c>
      <c r="B9" s="590">
        <v>961.2</v>
      </c>
      <c r="C9" s="591">
        <v>1167.29</v>
      </c>
      <c r="D9" s="591">
        <v>1651.36</v>
      </c>
      <c r="E9" s="591">
        <v>1945.18</v>
      </c>
      <c r="F9" s="591">
        <v>1977.73</v>
      </c>
      <c r="G9" s="591">
        <v>1262.03</v>
      </c>
      <c r="H9" s="591">
        <v>265.39999999999998</v>
      </c>
      <c r="I9" s="591">
        <v>371.88</v>
      </c>
      <c r="J9" s="591">
        <v>325.24</v>
      </c>
      <c r="K9" s="591">
        <v>1030.74</v>
      </c>
      <c r="L9" s="591">
        <v>1991.48</v>
      </c>
      <c r="M9" s="591">
        <v>2242.38</v>
      </c>
      <c r="N9" s="101">
        <v>1716</v>
      </c>
      <c r="O9" s="100">
        <v>1956</v>
      </c>
      <c r="P9" s="100">
        <v>2852</v>
      </c>
      <c r="Q9" s="100">
        <v>835</v>
      </c>
      <c r="R9" s="100">
        <v>1461</v>
      </c>
      <c r="S9" s="100">
        <v>1503</v>
      </c>
      <c r="T9" s="100">
        <v>1163</v>
      </c>
      <c r="U9" s="100">
        <v>927</v>
      </c>
      <c r="V9" s="100">
        <v>1312</v>
      </c>
      <c r="W9" s="100">
        <v>2277</v>
      </c>
      <c r="X9" s="100">
        <v>1668</v>
      </c>
      <c r="Y9" s="100">
        <v>2093</v>
      </c>
      <c r="Z9" s="85">
        <v>2323</v>
      </c>
      <c r="AA9" s="442">
        <f t="shared" ref="AA9:AA24" si="3">+IFERROR((Z9/N9-1),"-")</f>
        <v>0.35372960372960383</v>
      </c>
    </row>
    <row r="10" spans="1:28" x14ac:dyDescent="0.3">
      <c r="A10" s="71" t="s">
        <v>32</v>
      </c>
      <c r="B10" s="590">
        <v>202</v>
      </c>
      <c r="C10" s="591">
        <v>239.93</v>
      </c>
      <c r="D10" s="591">
        <v>106.9</v>
      </c>
      <c r="E10" s="591">
        <v>23.6</v>
      </c>
      <c r="F10" s="591">
        <v>4.5</v>
      </c>
      <c r="G10" s="591">
        <v>18</v>
      </c>
      <c r="H10" s="591">
        <v>3</v>
      </c>
      <c r="I10" s="591">
        <v>17.850000000000001</v>
      </c>
      <c r="J10" s="591">
        <v>0</v>
      </c>
      <c r="K10" s="591">
        <v>1</v>
      </c>
      <c r="L10" s="591">
        <v>1.5</v>
      </c>
      <c r="M10" s="591">
        <v>107.1</v>
      </c>
      <c r="N10" s="101">
        <v>121</v>
      </c>
      <c r="O10" s="100">
        <v>136</v>
      </c>
      <c r="P10" s="100">
        <v>88</v>
      </c>
      <c r="Q10" s="100">
        <v>24</v>
      </c>
      <c r="R10" s="100">
        <v>46</v>
      </c>
      <c r="S10" s="100">
        <v>5</v>
      </c>
      <c r="T10" s="100">
        <v>78</v>
      </c>
      <c r="U10" s="100">
        <v>55</v>
      </c>
      <c r="V10" s="100">
        <v>71</v>
      </c>
      <c r="W10" s="100">
        <v>203</v>
      </c>
      <c r="X10" s="100">
        <v>284</v>
      </c>
      <c r="Y10" s="100">
        <v>233</v>
      </c>
      <c r="Z10" s="85">
        <v>260</v>
      </c>
      <c r="AA10" s="442">
        <f t="shared" si="3"/>
        <v>1.1487603305785123</v>
      </c>
    </row>
    <row r="11" spans="1:28" x14ac:dyDescent="0.3">
      <c r="A11" s="71" t="s">
        <v>52</v>
      </c>
      <c r="B11" s="590">
        <v>69.3</v>
      </c>
      <c r="C11" s="591">
        <v>28.6</v>
      </c>
      <c r="D11" s="591">
        <v>31.7</v>
      </c>
      <c r="E11" s="591">
        <v>23.99</v>
      </c>
      <c r="F11" s="591">
        <v>51.6</v>
      </c>
      <c r="G11" s="591">
        <v>103.3</v>
      </c>
      <c r="H11" s="591">
        <v>67</v>
      </c>
      <c r="I11" s="591">
        <v>90.3</v>
      </c>
      <c r="J11" s="591">
        <v>104.1</v>
      </c>
      <c r="K11" s="591">
        <v>140.4</v>
      </c>
      <c r="L11" s="591">
        <v>126.6</v>
      </c>
      <c r="M11" s="591">
        <v>45.6</v>
      </c>
      <c r="N11" s="101">
        <v>106</v>
      </c>
      <c r="O11" s="100">
        <v>35</v>
      </c>
      <c r="P11" s="100">
        <v>6</v>
      </c>
      <c r="Q11" s="100">
        <v>3</v>
      </c>
      <c r="R11" s="100">
        <v>2</v>
      </c>
      <c r="S11" s="100">
        <v>9</v>
      </c>
      <c r="T11" s="100">
        <v>46</v>
      </c>
      <c r="U11" s="100">
        <v>71</v>
      </c>
      <c r="V11" s="100">
        <v>68</v>
      </c>
      <c r="W11" s="100">
        <v>22</v>
      </c>
      <c r="X11" s="100">
        <v>23</v>
      </c>
      <c r="Y11" s="100">
        <v>11</v>
      </c>
      <c r="Z11" s="85">
        <v>17</v>
      </c>
      <c r="AA11" s="442">
        <f t="shared" si="3"/>
        <v>-0.839622641509434</v>
      </c>
    </row>
    <row r="12" spans="1:28" x14ac:dyDescent="0.3">
      <c r="A12" s="71" t="s">
        <v>33</v>
      </c>
      <c r="B12" s="590">
        <v>13.5</v>
      </c>
      <c r="C12" s="591">
        <v>16.95</v>
      </c>
      <c r="D12" s="591">
        <v>21.45</v>
      </c>
      <c r="E12" s="591">
        <v>20.13</v>
      </c>
      <c r="F12" s="591">
        <v>61.5</v>
      </c>
      <c r="G12" s="591">
        <v>79.7</v>
      </c>
      <c r="H12" s="591">
        <v>93.3</v>
      </c>
      <c r="I12" s="591">
        <v>69.91</v>
      </c>
      <c r="J12" s="591">
        <v>60.58</v>
      </c>
      <c r="K12" s="591">
        <v>47.46</v>
      </c>
      <c r="L12" s="591">
        <v>53.97</v>
      </c>
      <c r="M12" s="591">
        <v>38.43</v>
      </c>
      <c r="N12" s="101">
        <v>10</v>
      </c>
      <c r="O12" s="100">
        <v>16</v>
      </c>
      <c r="P12" s="100">
        <v>9</v>
      </c>
      <c r="Q12" s="100">
        <v>1</v>
      </c>
      <c r="R12" s="100">
        <v>9</v>
      </c>
      <c r="S12" s="100">
        <v>16</v>
      </c>
      <c r="T12" s="100">
        <v>26</v>
      </c>
      <c r="U12" s="100">
        <v>16</v>
      </c>
      <c r="V12" s="100">
        <v>10</v>
      </c>
      <c r="W12" s="100">
        <v>0</v>
      </c>
      <c r="X12" s="100">
        <v>0</v>
      </c>
      <c r="Y12" s="100">
        <v>0</v>
      </c>
      <c r="Z12" s="85">
        <v>0</v>
      </c>
      <c r="AA12" s="442">
        <f t="shared" si="3"/>
        <v>-1</v>
      </c>
    </row>
    <row r="13" spans="1:28" x14ac:dyDescent="0.3">
      <c r="A13" s="97" t="s">
        <v>132</v>
      </c>
      <c r="B13" s="590">
        <v>0</v>
      </c>
      <c r="C13" s="591">
        <v>0</v>
      </c>
      <c r="D13" s="591">
        <v>0</v>
      </c>
      <c r="E13" s="591">
        <v>0</v>
      </c>
      <c r="F13" s="591">
        <v>0</v>
      </c>
      <c r="G13" s="591">
        <v>0</v>
      </c>
      <c r="H13" s="591">
        <v>0</v>
      </c>
      <c r="I13" s="591">
        <v>0</v>
      </c>
      <c r="J13" s="591">
        <v>0</v>
      </c>
      <c r="K13" s="591">
        <v>0</v>
      </c>
      <c r="L13" s="591">
        <v>0</v>
      </c>
      <c r="M13" s="591">
        <v>0</v>
      </c>
      <c r="N13" s="101">
        <v>0</v>
      </c>
      <c r="O13" s="100">
        <v>0</v>
      </c>
      <c r="P13" s="100">
        <v>0</v>
      </c>
      <c r="Q13" s="100">
        <v>0</v>
      </c>
      <c r="R13" s="100">
        <v>2</v>
      </c>
      <c r="S13" s="100">
        <v>5</v>
      </c>
      <c r="T13" s="100">
        <v>63</v>
      </c>
      <c r="U13" s="100">
        <v>10</v>
      </c>
      <c r="V13" s="100">
        <v>0</v>
      </c>
      <c r="W13" s="100">
        <v>1</v>
      </c>
      <c r="X13" s="100">
        <v>15</v>
      </c>
      <c r="Y13" s="100">
        <v>9</v>
      </c>
      <c r="Z13" s="102">
        <v>5</v>
      </c>
      <c r="AA13" s="442" t="str">
        <f>+IFERROR((Z13/N13-1),"-")</f>
        <v>-</v>
      </c>
    </row>
    <row r="14" spans="1:28" x14ac:dyDescent="0.3">
      <c r="A14" s="97" t="s">
        <v>53</v>
      </c>
      <c r="B14" s="590">
        <v>11.05</v>
      </c>
      <c r="C14" s="591">
        <v>13.5</v>
      </c>
      <c r="D14" s="591">
        <v>10.050000000000001</v>
      </c>
      <c r="E14" s="591">
        <v>21.4</v>
      </c>
      <c r="F14" s="591">
        <v>0</v>
      </c>
      <c r="G14" s="591">
        <v>0</v>
      </c>
      <c r="H14" s="591">
        <v>0</v>
      </c>
      <c r="I14" s="591">
        <v>0</v>
      </c>
      <c r="J14" s="591">
        <v>0</v>
      </c>
      <c r="K14" s="591">
        <v>0</v>
      </c>
      <c r="L14" s="591">
        <v>0</v>
      </c>
      <c r="M14" s="591">
        <v>0</v>
      </c>
      <c r="N14" s="101">
        <v>0</v>
      </c>
      <c r="O14" s="100">
        <v>0</v>
      </c>
      <c r="P14" s="100">
        <v>0</v>
      </c>
      <c r="Q14" s="100">
        <v>0</v>
      </c>
      <c r="R14" s="100">
        <v>1</v>
      </c>
      <c r="S14" s="100">
        <v>0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0">
        <v>0</v>
      </c>
      <c r="Z14" s="102">
        <v>0</v>
      </c>
      <c r="AA14" s="442" t="str">
        <f t="shared" si="3"/>
        <v>-</v>
      </c>
    </row>
    <row r="15" spans="1:28" s="191" customFormat="1" x14ac:dyDescent="0.3">
      <c r="A15" s="97" t="s">
        <v>54</v>
      </c>
      <c r="B15" s="590">
        <v>37.479999999999997</v>
      </c>
      <c r="C15" s="591">
        <v>6</v>
      </c>
      <c r="D15" s="591">
        <v>11.41</v>
      </c>
      <c r="E15" s="591">
        <v>9.43</v>
      </c>
      <c r="F15" s="591">
        <v>10.78</v>
      </c>
      <c r="G15" s="591">
        <v>4.92</v>
      </c>
      <c r="H15" s="591">
        <v>3.28</v>
      </c>
      <c r="I15" s="591">
        <v>7.76</v>
      </c>
      <c r="J15" s="591">
        <v>4.8</v>
      </c>
      <c r="K15" s="591">
        <v>5.6</v>
      </c>
      <c r="L15" s="591">
        <v>2.8</v>
      </c>
      <c r="M15" s="591">
        <v>6.4</v>
      </c>
      <c r="N15" s="101">
        <v>7</v>
      </c>
      <c r="O15" s="100">
        <v>11</v>
      </c>
      <c r="P15" s="100">
        <v>7</v>
      </c>
      <c r="Q15" s="100">
        <v>0</v>
      </c>
      <c r="R15" s="100">
        <v>2</v>
      </c>
      <c r="S15" s="100">
        <v>11</v>
      </c>
      <c r="T15" s="100">
        <v>24</v>
      </c>
      <c r="U15" s="100">
        <v>32</v>
      </c>
      <c r="V15" s="100">
        <v>24</v>
      </c>
      <c r="W15" s="100">
        <v>7</v>
      </c>
      <c r="X15" s="100">
        <v>6</v>
      </c>
      <c r="Y15" s="100">
        <v>0</v>
      </c>
      <c r="Z15" s="102">
        <v>54</v>
      </c>
      <c r="AA15" s="442">
        <f t="shared" si="3"/>
        <v>6.7142857142857144</v>
      </c>
      <c r="AB15"/>
    </row>
    <row r="16" spans="1:28" x14ac:dyDescent="0.3">
      <c r="A16" s="71" t="s">
        <v>34</v>
      </c>
      <c r="B16" s="590">
        <v>701.78</v>
      </c>
      <c r="C16" s="591">
        <v>867.8</v>
      </c>
      <c r="D16" s="591">
        <v>701.91</v>
      </c>
      <c r="E16" s="591">
        <v>299.39999999999998</v>
      </c>
      <c r="F16" s="591">
        <v>442.52</v>
      </c>
      <c r="G16" s="591">
        <v>1081.04</v>
      </c>
      <c r="H16" s="591">
        <v>1583.36</v>
      </c>
      <c r="I16" s="591">
        <v>1741.88</v>
      </c>
      <c r="J16" s="591">
        <v>1106.23</v>
      </c>
      <c r="K16" s="591">
        <v>1575.55</v>
      </c>
      <c r="L16" s="591">
        <v>493.85</v>
      </c>
      <c r="M16" s="591">
        <v>169.83</v>
      </c>
      <c r="N16" s="101">
        <v>939</v>
      </c>
      <c r="O16" s="100">
        <v>958</v>
      </c>
      <c r="P16" s="100">
        <v>696</v>
      </c>
      <c r="Q16" s="100">
        <v>88</v>
      </c>
      <c r="R16" s="100">
        <v>399</v>
      </c>
      <c r="S16" s="100">
        <v>810</v>
      </c>
      <c r="T16" s="100">
        <v>944</v>
      </c>
      <c r="U16" s="100">
        <v>1372</v>
      </c>
      <c r="V16" s="100">
        <v>1360</v>
      </c>
      <c r="W16" s="100">
        <v>783</v>
      </c>
      <c r="X16" s="100">
        <v>702</v>
      </c>
      <c r="Y16" s="100">
        <v>644</v>
      </c>
      <c r="Z16" s="85">
        <v>884</v>
      </c>
      <c r="AA16" s="442">
        <f t="shared" si="3"/>
        <v>-5.8572949946751884E-2</v>
      </c>
    </row>
    <row r="17" spans="1:27" x14ac:dyDescent="0.3">
      <c r="A17" s="71" t="s">
        <v>42</v>
      </c>
      <c r="B17" s="590">
        <v>232.4</v>
      </c>
      <c r="C17" s="591">
        <v>203.18</v>
      </c>
      <c r="D17" s="591">
        <v>243.27</v>
      </c>
      <c r="E17" s="591">
        <v>250.7</v>
      </c>
      <c r="F17" s="591">
        <v>264</v>
      </c>
      <c r="G17" s="591">
        <v>204.25</v>
      </c>
      <c r="H17" s="591">
        <v>288.73</v>
      </c>
      <c r="I17" s="591">
        <v>236.09</v>
      </c>
      <c r="J17" s="591">
        <v>230.29</v>
      </c>
      <c r="K17" s="591">
        <v>241.43</v>
      </c>
      <c r="L17" s="591">
        <v>208.79</v>
      </c>
      <c r="M17" s="591">
        <v>258.06</v>
      </c>
      <c r="N17" s="101">
        <v>258</v>
      </c>
      <c r="O17" s="100">
        <v>357</v>
      </c>
      <c r="P17" s="100">
        <v>151</v>
      </c>
      <c r="Q17" s="100">
        <v>27</v>
      </c>
      <c r="R17" s="100">
        <v>48</v>
      </c>
      <c r="S17" s="100">
        <v>94</v>
      </c>
      <c r="T17" s="100">
        <v>144</v>
      </c>
      <c r="U17" s="100">
        <v>134</v>
      </c>
      <c r="V17" s="100">
        <v>142</v>
      </c>
      <c r="W17" s="100">
        <v>147</v>
      </c>
      <c r="X17" s="100">
        <v>170</v>
      </c>
      <c r="Y17" s="100">
        <v>194</v>
      </c>
      <c r="Z17" s="85">
        <v>203</v>
      </c>
      <c r="AA17" s="442">
        <f t="shared" si="3"/>
        <v>-0.21317829457364346</v>
      </c>
    </row>
    <row r="18" spans="1:27" x14ac:dyDescent="0.3">
      <c r="A18" s="71" t="s">
        <v>48</v>
      </c>
      <c r="B18" s="590">
        <v>153.30000000000001</v>
      </c>
      <c r="C18" s="591">
        <v>197.34</v>
      </c>
      <c r="D18" s="591">
        <v>221.9</v>
      </c>
      <c r="E18" s="591">
        <v>378.81</v>
      </c>
      <c r="F18" s="591">
        <v>459.87</v>
      </c>
      <c r="G18" s="591">
        <v>451.84</v>
      </c>
      <c r="H18" s="591">
        <v>243.82</v>
      </c>
      <c r="I18" s="591">
        <v>421.96</v>
      </c>
      <c r="J18" s="591">
        <v>732.1</v>
      </c>
      <c r="K18" s="591">
        <v>437</v>
      </c>
      <c r="L18" s="591">
        <v>308.39999999999998</v>
      </c>
      <c r="M18" s="591">
        <v>310.88</v>
      </c>
      <c r="N18" s="101">
        <v>405</v>
      </c>
      <c r="O18" s="100">
        <v>380</v>
      </c>
      <c r="P18" s="100">
        <v>238</v>
      </c>
      <c r="Q18" s="100">
        <v>59</v>
      </c>
      <c r="R18" s="100">
        <v>251</v>
      </c>
      <c r="S18" s="100">
        <v>345</v>
      </c>
      <c r="T18" s="100">
        <v>284</v>
      </c>
      <c r="U18" s="100">
        <v>587</v>
      </c>
      <c r="V18" s="100">
        <v>508</v>
      </c>
      <c r="W18" s="100">
        <v>405</v>
      </c>
      <c r="X18" s="100">
        <v>358</v>
      </c>
      <c r="Y18" s="100">
        <v>208</v>
      </c>
      <c r="Z18" s="85">
        <v>250</v>
      </c>
      <c r="AA18" s="442">
        <f t="shared" si="3"/>
        <v>-0.38271604938271608</v>
      </c>
    </row>
    <row r="19" spans="1:27" x14ac:dyDescent="0.3">
      <c r="A19" s="71" t="s">
        <v>55</v>
      </c>
      <c r="B19" s="590">
        <v>39.700000000000003</v>
      </c>
      <c r="C19" s="591">
        <v>35.25</v>
      </c>
      <c r="D19" s="591">
        <v>49.9</v>
      </c>
      <c r="E19" s="591">
        <v>1</v>
      </c>
      <c r="F19" s="591">
        <v>0</v>
      </c>
      <c r="G19" s="591">
        <v>0</v>
      </c>
      <c r="H19" s="591">
        <v>0</v>
      </c>
      <c r="I19" s="591">
        <v>0</v>
      </c>
      <c r="J19" s="591">
        <v>1</v>
      </c>
      <c r="K19" s="591">
        <v>0</v>
      </c>
      <c r="L19" s="591">
        <v>3.8</v>
      </c>
      <c r="M19" s="591">
        <v>24.7</v>
      </c>
      <c r="N19" s="101">
        <v>0</v>
      </c>
      <c r="O19" s="100">
        <v>2</v>
      </c>
      <c r="P19" s="100">
        <v>0</v>
      </c>
      <c r="Q19" s="100">
        <v>0</v>
      </c>
      <c r="R19" s="100">
        <v>0</v>
      </c>
      <c r="S19" s="100">
        <v>0</v>
      </c>
      <c r="T19" s="100">
        <v>1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85">
        <v>0</v>
      </c>
      <c r="AA19" s="442" t="str">
        <f t="shared" si="3"/>
        <v>-</v>
      </c>
    </row>
    <row r="20" spans="1:27" x14ac:dyDescent="0.3">
      <c r="A20" s="71" t="s">
        <v>43</v>
      </c>
      <c r="B20" s="590">
        <v>315.60000000000002</v>
      </c>
      <c r="C20" s="591">
        <v>232.3</v>
      </c>
      <c r="D20" s="591">
        <v>352.3</v>
      </c>
      <c r="E20" s="591">
        <v>457.5</v>
      </c>
      <c r="F20" s="591">
        <v>448.99</v>
      </c>
      <c r="G20" s="591">
        <v>438.9</v>
      </c>
      <c r="H20" s="591">
        <v>531.15</v>
      </c>
      <c r="I20" s="591">
        <v>584.63</v>
      </c>
      <c r="J20" s="591">
        <v>340.3</v>
      </c>
      <c r="K20" s="591">
        <v>179.4</v>
      </c>
      <c r="L20" s="591">
        <v>72</v>
      </c>
      <c r="M20" s="591">
        <v>117.2</v>
      </c>
      <c r="N20" s="101">
        <v>26</v>
      </c>
      <c r="O20" s="100">
        <v>41</v>
      </c>
      <c r="P20" s="100">
        <v>63</v>
      </c>
      <c r="Q20" s="100">
        <v>6</v>
      </c>
      <c r="R20" s="100">
        <v>106</v>
      </c>
      <c r="S20" s="100">
        <v>239</v>
      </c>
      <c r="T20" s="100">
        <v>407</v>
      </c>
      <c r="U20" s="100">
        <v>444</v>
      </c>
      <c r="V20" s="100">
        <v>249</v>
      </c>
      <c r="W20" s="100">
        <v>115</v>
      </c>
      <c r="X20" s="100">
        <v>182</v>
      </c>
      <c r="Y20" s="100">
        <v>118</v>
      </c>
      <c r="Z20" s="85">
        <v>166</v>
      </c>
      <c r="AA20" s="442">
        <f t="shared" si="3"/>
        <v>5.384615384615385</v>
      </c>
    </row>
    <row r="21" spans="1:27" x14ac:dyDescent="0.3">
      <c r="A21" s="71" t="s">
        <v>45</v>
      </c>
      <c r="B21" s="590">
        <v>1096.5999999999999</v>
      </c>
      <c r="C21" s="591">
        <v>847.2</v>
      </c>
      <c r="D21" s="591">
        <v>724.91</v>
      </c>
      <c r="E21" s="591">
        <v>267.70999999999998</v>
      </c>
      <c r="F21" s="591">
        <v>0</v>
      </c>
      <c r="G21" s="591">
        <v>0</v>
      </c>
      <c r="H21" s="591">
        <v>0</v>
      </c>
      <c r="I21" s="591">
        <v>0</v>
      </c>
      <c r="J21" s="591">
        <v>0</v>
      </c>
      <c r="K21" s="591">
        <v>499.42</v>
      </c>
      <c r="L21" s="591">
        <v>824.5</v>
      </c>
      <c r="M21" s="591">
        <v>1464.21</v>
      </c>
      <c r="N21" s="101">
        <v>1450</v>
      </c>
      <c r="O21" s="100">
        <v>1196</v>
      </c>
      <c r="P21" s="100">
        <v>578</v>
      </c>
      <c r="Q21" s="100">
        <v>18</v>
      </c>
      <c r="R21" s="100">
        <v>0</v>
      </c>
      <c r="S21" s="100">
        <v>0</v>
      </c>
      <c r="T21" s="100">
        <v>35</v>
      </c>
      <c r="U21" s="100">
        <v>23</v>
      </c>
      <c r="V21" s="100">
        <v>103</v>
      </c>
      <c r="W21" s="100">
        <v>580</v>
      </c>
      <c r="X21" s="100">
        <v>747</v>
      </c>
      <c r="Y21" s="100">
        <v>1152</v>
      </c>
      <c r="Z21" s="85">
        <v>1490</v>
      </c>
      <c r="AA21" s="442">
        <f t="shared" si="3"/>
        <v>2.7586206896551779E-2</v>
      </c>
    </row>
    <row r="22" spans="1:27" x14ac:dyDescent="0.3">
      <c r="A22" s="97" t="s">
        <v>36</v>
      </c>
      <c r="B22" s="590">
        <v>654.32000000000005</v>
      </c>
      <c r="C22" s="591">
        <v>655.67</v>
      </c>
      <c r="D22" s="591">
        <v>793.48</v>
      </c>
      <c r="E22" s="591">
        <v>802.72</v>
      </c>
      <c r="F22" s="591">
        <v>1289.8</v>
      </c>
      <c r="G22" s="591">
        <v>1068.96</v>
      </c>
      <c r="H22" s="591">
        <v>1465.39</v>
      </c>
      <c r="I22" s="591">
        <v>1473.58</v>
      </c>
      <c r="J22" s="591">
        <v>1291.32</v>
      </c>
      <c r="K22" s="591">
        <v>1221.69</v>
      </c>
      <c r="L22" s="591">
        <v>1233.7</v>
      </c>
      <c r="M22" s="591">
        <v>1142.42</v>
      </c>
      <c r="N22" s="101">
        <v>1439</v>
      </c>
      <c r="O22" s="100">
        <v>1409</v>
      </c>
      <c r="P22" s="100">
        <v>927</v>
      </c>
      <c r="Q22" s="100">
        <v>84</v>
      </c>
      <c r="R22" s="100">
        <v>160</v>
      </c>
      <c r="S22" s="100">
        <v>495</v>
      </c>
      <c r="T22" s="100">
        <v>1134</v>
      </c>
      <c r="U22" s="100">
        <v>989</v>
      </c>
      <c r="V22" s="100">
        <v>1027</v>
      </c>
      <c r="W22" s="100">
        <v>1180</v>
      </c>
      <c r="X22" s="100">
        <v>1091</v>
      </c>
      <c r="Y22" s="100">
        <v>1322</v>
      </c>
      <c r="Z22" s="102">
        <v>1125</v>
      </c>
      <c r="AA22" s="442">
        <f t="shared" si="3"/>
        <v>-0.21820708825573309</v>
      </c>
    </row>
    <row r="23" spans="1:27" x14ac:dyDescent="0.3">
      <c r="A23" s="71" t="s">
        <v>49</v>
      </c>
      <c r="B23" s="590">
        <v>0</v>
      </c>
      <c r="C23" s="591">
        <v>0</v>
      </c>
      <c r="D23" s="591">
        <v>0</v>
      </c>
      <c r="E23" s="591">
        <v>0</v>
      </c>
      <c r="F23" s="591">
        <v>0</v>
      </c>
      <c r="G23" s="591">
        <v>0</v>
      </c>
      <c r="H23" s="591">
        <v>0</v>
      </c>
      <c r="I23" s="591">
        <v>0</v>
      </c>
      <c r="J23" s="591">
        <v>0</v>
      </c>
      <c r="K23" s="591">
        <v>0</v>
      </c>
      <c r="L23" s="591">
        <v>0</v>
      </c>
      <c r="M23" s="591">
        <v>0</v>
      </c>
      <c r="N23" s="101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  <c r="T23" s="100">
        <v>0</v>
      </c>
      <c r="U23" s="100">
        <v>0</v>
      </c>
      <c r="V23" s="100">
        <v>0</v>
      </c>
      <c r="W23" s="100">
        <v>0</v>
      </c>
      <c r="X23" s="100">
        <v>0</v>
      </c>
      <c r="Y23" s="100">
        <v>0</v>
      </c>
      <c r="Z23" s="85">
        <v>0</v>
      </c>
      <c r="AA23" s="442" t="str">
        <f t="shared" si="3"/>
        <v>-</v>
      </c>
    </row>
    <row r="24" spans="1:27" x14ac:dyDescent="0.3">
      <c r="A24" s="97" t="s">
        <v>56</v>
      </c>
      <c r="B24" s="590">
        <v>0</v>
      </c>
      <c r="C24" s="591">
        <v>0</v>
      </c>
      <c r="D24" s="591">
        <v>0</v>
      </c>
      <c r="E24" s="591">
        <v>0</v>
      </c>
      <c r="F24" s="591">
        <v>0</v>
      </c>
      <c r="G24" s="591">
        <v>0</v>
      </c>
      <c r="H24" s="591">
        <v>0</v>
      </c>
      <c r="I24" s="591">
        <v>0</v>
      </c>
      <c r="J24" s="591">
        <v>0</v>
      </c>
      <c r="K24" s="591">
        <v>0</v>
      </c>
      <c r="L24" s="591">
        <v>0</v>
      </c>
      <c r="M24" s="591">
        <v>0</v>
      </c>
      <c r="N24" s="101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0</v>
      </c>
      <c r="X24" s="100">
        <v>0</v>
      </c>
      <c r="Y24" s="100">
        <v>0</v>
      </c>
      <c r="Z24" s="102">
        <v>0</v>
      </c>
      <c r="AA24" s="442" t="str">
        <f t="shared" si="3"/>
        <v>-</v>
      </c>
    </row>
    <row r="25" spans="1:27" x14ac:dyDescent="0.3">
      <c r="A25" s="98" t="s">
        <v>72</v>
      </c>
      <c r="B25" s="592">
        <v>1809.1400000000012</v>
      </c>
      <c r="C25" s="593">
        <v>1772.37</v>
      </c>
      <c r="D25" s="593">
        <v>1804.9099999999999</v>
      </c>
      <c r="E25" s="593">
        <v>1934.5900000000001</v>
      </c>
      <c r="F25" s="593">
        <v>1803.1999999999998</v>
      </c>
      <c r="G25" s="593">
        <v>1823.8899999999994</v>
      </c>
      <c r="H25" s="593">
        <v>1598.8599999999997</v>
      </c>
      <c r="I25" s="593">
        <v>1801.3099999999995</v>
      </c>
      <c r="J25" s="593">
        <v>1468.8900000000003</v>
      </c>
      <c r="K25" s="593">
        <v>1370.4199999999992</v>
      </c>
      <c r="L25" s="593">
        <v>1209.8899999999994</v>
      </c>
      <c r="M25" s="593">
        <v>1078.1000000000013</v>
      </c>
      <c r="N25" s="103">
        <v>1014</v>
      </c>
      <c r="O25" s="104">
        <v>1058</v>
      </c>
      <c r="P25" s="104">
        <v>837</v>
      </c>
      <c r="Q25" s="104">
        <v>156</v>
      </c>
      <c r="R25" s="104">
        <v>601</v>
      </c>
      <c r="S25" s="104">
        <v>854</v>
      </c>
      <c r="T25" s="104">
        <v>1387</v>
      </c>
      <c r="U25" s="104">
        <v>1423</v>
      </c>
      <c r="V25" s="104">
        <v>1441</v>
      </c>
      <c r="W25" s="104">
        <v>1442</v>
      </c>
      <c r="X25" s="104">
        <v>1522</v>
      </c>
      <c r="Y25" s="104">
        <v>1709</v>
      </c>
      <c r="Z25" s="103">
        <v>1372</v>
      </c>
      <c r="AA25" s="496">
        <f>+IFERROR((Z25/N25-1),"-")</f>
        <v>0.35305719921104539</v>
      </c>
    </row>
    <row r="26" spans="1:27" x14ac:dyDescent="0.3">
      <c r="A26" s="1" t="s">
        <v>23</v>
      </c>
      <c r="V26" s="139"/>
      <c r="W26" s="139"/>
      <c r="X26" s="139"/>
      <c r="Y26" s="139"/>
      <c r="Z26" s="139"/>
    </row>
    <row r="27" spans="1:27" x14ac:dyDescent="0.3">
      <c r="A27" s="322" t="s">
        <v>133</v>
      </c>
      <c r="R27" s="310"/>
      <c r="S27" s="310"/>
      <c r="T27" s="310"/>
      <c r="V27" s="310"/>
    </row>
    <row r="28" spans="1:27" x14ac:dyDescent="0.3">
      <c r="A28" s="322" t="s">
        <v>204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R28" s="310"/>
      <c r="S28" s="310"/>
      <c r="T28" s="310"/>
      <c r="V28" s="310"/>
    </row>
    <row r="29" spans="1:27" x14ac:dyDescent="0.3">
      <c r="I29"/>
      <c r="J29"/>
      <c r="K29"/>
      <c r="R29" s="310"/>
      <c r="S29" s="310"/>
      <c r="T29" s="310"/>
      <c r="V29" s="310"/>
    </row>
    <row r="30" spans="1:27" x14ac:dyDescent="0.3">
      <c r="I30"/>
      <c r="J30" s="310"/>
      <c r="K30" s="310"/>
      <c r="L30" s="310"/>
      <c r="M30" s="310"/>
      <c r="R30" s="310"/>
      <c r="S30" s="310"/>
      <c r="T30" s="310"/>
      <c r="V30" s="310"/>
    </row>
    <row r="31" spans="1:27" x14ac:dyDescent="0.3">
      <c r="I31"/>
      <c r="J31" s="310"/>
      <c r="K31" s="310"/>
      <c r="L31" s="310"/>
      <c r="M31" s="310"/>
      <c r="R31" s="310"/>
      <c r="S31" s="310"/>
      <c r="T31" s="310"/>
      <c r="V31" s="310"/>
    </row>
    <row r="32" spans="1:27" x14ac:dyDescent="0.3">
      <c r="I32"/>
      <c r="J32" s="310"/>
      <c r="K32" s="310"/>
      <c r="L32" s="310"/>
      <c r="M32" s="310"/>
      <c r="P32"/>
      <c r="Q32"/>
      <c r="R32" s="310"/>
      <c r="S32" s="310"/>
      <c r="T32" s="310"/>
      <c r="V32" s="310"/>
    </row>
    <row r="33" spans="9:22" x14ac:dyDescent="0.3">
      <c r="I33"/>
      <c r="J33" s="310"/>
      <c r="K33" s="310"/>
      <c r="L33" s="310"/>
      <c r="M33" s="310"/>
      <c r="P33"/>
      <c r="Q33"/>
      <c r="R33" s="310"/>
      <c r="S33" s="310"/>
      <c r="T33" s="310"/>
      <c r="V33" s="310"/>
    </row>
    <row r="34" spans="9:22" x14ac:dyDescent="0.3">
      <c r="I34"/>
      <c r="J34" s="310"/>
      <c r="K34" s="310"/>
      <c r="L34" s="310"/>
      <c r="M34" s="310"/>
      <c r="P34"/>
      <c r="Q34"/>
      <c r="R34" s="310"/>
      <c r="S34" s="310"/>
      <c r="T34" s="310"/>
      <c r="V34" s="310"/>
    </row>
    <row r="35" spans="9:22" x14ac:dyDescent="0.3">
      <c r="I35"/>
      <c r="J35" s="310"/>
      <c r="K35" s="310"/>
      <c r="L35" s="310"/>
      <c r="M35" s="310"/>
      <c r="P35"/>
      <c r="Q35"/>
      <c r="R35" s="310"/>
      <c r="S35" s="310"/>
      <c r="T35" s="310"/>
      <c r="V35" s="310"/>
    </row>
    <row r="36" spans="9:22" x14ac:dyDescent="0.3">
      <c r="I36"/>
      <c r="J36" s="310"/>
      <c r="K36" s="310"/>
      <c r="L36" s="310"/>
      <c r="M36" s="310"/>
      <c r="P36"/>
      <c r="Q36"/>
      <c r="R36" s="310"/>
      <c r="S36" s="310"/>
      <c r="T36" s="310"/>
      <c r="V36" s="310"/>
    </row>
    <row r="37" spans="9:22" x14ac:dyDescent="0.3">
      <c r="I37"/>
      <c r="J37" s="310"/>
      <c r="K37" s="310"/>
      <c r="L37" s="310"/>
      <c r="M37" s="310"/>
      <c r="P37"/>
      <c r="Q37"/>
      <c r="R37" s="310"/>
      <c r="S37" s="310"/>
      <c r="T37" s="310"/>
      <c r="V37" s="310"/>
    </row>
    <row r="38" spans="9:22" x14ac:dyDescent="0.3">
      <c r="I38"/>
      <c r="J38" s="310"/>
      <c r="K38" s="310"/>
      <c r="L38" s="310"/>
      <c r="M38" s="310"/>
      <c r="P38"/>
      <c r="Q38"/>
      <c r="R38" s="310"/>
      <c r="S38" s="310"/>
      <c r="T38" s="310"/>
      <c r="V38" s="310"/>
    </row>
    <row r="39" spans="9:22" x14ac:dyDescent="0.3">
      <c r="I39"/>
      <c r="J39" s="310"/>
      <c r="K39" s="310"/>
      <c r="L39" s="310"/>
      <c r="M39" s="310"/>
      <c r="P39"/>
      <c r="Q39"/>
      <c r="R39" s="310"/>
      <c r="S39" s="310"/>
      <c r="T39" s="310"/>
      <c r="V39" s="310"/>
    </row>
    <row r="40" spans="9:22" x14ac:dyDescent="0.3">
      <c r="I40"/>
      <c r="J40" s="310"/>
      <c r="K40" s="310"/>
      <c r="L40" s="310"/>
      <c r="M40" s="310"/>
      <c r="P40"/>
      <c r="Q40"/>
      <c r="R40" s="310"/>
      <c r="S40" s="310"/>
      <c r="T40" s="310"/>
      <c r="V40" s="310"/>
    </row>
    <row r="41" spans="9:22" x14ac:dyDescent="0.3">
      <c r="I41"/>
      <c r="J41" s="310"/>
      <c r="K41" s="310"/>
      <c r="L41" s="310"/>
      <c r="M41" s="310"/>
      <c r="P41"/>
      <c r="Q41"/>
      <c r="R41" s="310"/>
      <c r="S41" s="310"/>
      <c r="T41" s="310"/>
      <c r="V41" s="310"/>
    </row>
    <row r="42" spans="9:22" x14ac:dyDescent="0.3">
      <c r="I42"/>
      <c r="J42" s="310"/>
      <c r="K42" s="310"/>
      <c r="L42" s="310"/>
      <c r="M42" s="310"/>
      <c r="P42"/>
      <c r="Q42"/>
      <c r="R42" s="310"/>
      <c r="S42" s="310"/>
      <c r="T42" s="310"/>
      <c r="V42" s="310"/>
    </row>
    <row r="43" spans="9:22" x14ac:dyDescent="0.3">
      <c r="I43"/>
      <c r="J43" s="310"/>
      <c r="K43" s="310"/>
      <c r="L43" s="310"/>
      <c r="M43" s="310"/>
      <c r="P43"/>
      <c r="Q43"/>
      <c r="R43" s="310"/>
      <c r="S43" s="310"/>
      <c r="T43" s="310"/>
      <c r="V43" s="310"/>
    </row>
    <row r="44" spans="9:22" x14ac:dyDescent="0.3">
      <c r="I44"/>
      <c r="J44" s="310"/>
      <c r="K44" s="310"/>
      <c r="L44" s="310"/>
      <c r="M44" s="310"/>
      <c r="P44"/>
      <c r="Q44"/>
      <c r="R44" s="310"/>
      <c r="S44" s="310"/>
      <c r="T44" s="310"/>
      <c r="V44" s="310"/>
    </row>
    <row r="45" spans="9:22" x14ac:dyDescent="0.3">
      <c r="I45"/>
      <c r="J45" s="310"/>
      <c r="K45" s="310"/>
      <c r="L45" s="310"/>
      <c r="M45" s="310"/>
      <c r="P45"/>
      <c r="Q45"/>
      <c r="R45" s="310"/>
      <c r="S45" s="310"/>
      <c r="T45" s="310"/>
      <c r="V45" s="310"/>
    </row>
    <row r="46" spans="9:22" x14ac:dyDescent="0.3">
      <c r="I46"/>
      <c r="J46" s="310"/>
      <c r="K46" s="310"/>
      <c r="L46" s="310"/>
      <c r="M46" s="310"/>
      <c r="P46"/>
      <c r="Q46"/>
      <c r="R46" s="310"/>
      <c r="S46" s="310"/>
      <c r="T46" s="310"/>
      <c r="V46" s="310"/>
    </row>
    <row r="47" spans="9:22" x14ac:dyDescent="0.3">
      <c r="I47"/>
      <c r="J47" s="310"/>
      <c r="K47" s="310"/>
      <c r="L47" s="310"/>
      <c r="M47" s="310"/>
      <c r="P47"/>
      <c r="Q47"/>
      <c r="R47"/>
    </row>
    <row r="48" spans="9:22" x14ac:dyDescent="0.3">
      <c r="I48"/>
      <c r="J48"/>
      <c r="K48"/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  <row r="54" spans="16:18" x14ac:dyDescent="0.3">
      <c r="P54"/>
      <c r="Q54"/>
      <c r="R54"/>
    </row>
    <row r="55" spans="16:18" x14ac:dyDescent="0.3">
      <c r="P55"/>
      <c r="Q55"/>
      <c r="R55"/>
    </row>
    <row r="56" spans="16:18" x14ac:dyDescent="0.3">
      <c r="P56"/>
      <c r="Q56"/>
      <c r="R56"/>
    </row>
  </sheetData>
  <sortState xmlns:xlrd2="http://schemas.microsoft.com/office/spreadsheetml/2017/richdata2" ref="S28:T43">
    <sortCondition descending="1" ref="T28:T43"/>
  </sortState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C39"/>
  <sheetViews>
    <sheetView showGridLines="0" zoomScale="85" zoomScaleNormal="85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24" sqref="A24"/>
    </sheetView>
  </sheetViews>
  <sheetFormatPr baseColWidth="10" defaultColWidth="9.109375" defaultRowHeight="14.4" x14ac:dyDescent="0.3"/>
  <cols>
    <col min="1" max="1" width="21.44140625" customWidth="1"/>
    <col min="2" max="20" width="8.33203125" style="191" customWidth="1"/>
    <col min="21" max="21" width="8.33203125" style="307" customWidth="1"/>
    <col min="22" max="25" width="8.33203125" style="310" customWidth="1"/>
    <col min="26" max="26" width="6.6640625" style="310" customWidth="1"/>
    <col min="27" max="27" width="8.5546875" bestFit="1" customWidth="1"/>
  </cols>
  <sheetData>
    <row r="1" spans="1:28" x14ac:dyDescent="0.3">
      <c r="A1" s="113" t="s">
        <v>196</v>
      </c>
    </row>
    <row r="2" spans="1:28" x14ac:dyDescent="0.3">
      <c r="A2" s="22"/>
    </row>
    <row r="3" spans="1:28" x14ac:dyDescent="0.3">
      <c r="A3" s="24" t="s">
        <v>226</v>
      </c>
    </row>
    <row r="4" spans="1:28" x14ac:dyDescent="0.3">
      <c r="A4" s="23" t="s">
        <v>235</v>
      </c>
    </row>
    <row r="5" spans="1:28" x14ac:dyDescent="0.3">
      <c r="A5" s="23" t="s">
        <v>206</v>
      </c>
    </row>
    <row r="6" spans="1:28" x14ac:dyDescent="0.3">
      <c r="A6" s="517" t="s">
        <v>0</v>
      </c>
      <c r="B6" s="514">
        <v>2019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6"/>
      <c r="N6" s="514">
        <v>2020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6"/>
      <c r="Z6" s="514">
        <v>2021</v>
      </c>
      <c r="AA6" s="516"/>
      <c r="AB6" s="16"/>
    </row>
    <row r="7" spans="1:28" ht="25.2" x14ac:dyDescent="0.3">
      <c r="A7" s="518"/>
      <c r="B7" s="326" t="s">
        <v>1</v>
      </c>
      <c r="C7" s="326" t="s">
        <v>2</v>
      </c>
      <c r="D7" s="326" t="s">
        <v>3</v>
      </c>
      <c r="E7" s="326" t="s">
        <v>4</v>
      </c>
      <c r="F7" s="326" t="s">
        <v>5</v>
      </c>
      <c r="G7" s="326" t="s">
        <v>6</v>
      </c>
      <c r="H7" s="326" t="s">
        <v>7</v>
      </c>
      <c r="I7" s="326" t="s">
        <v>8</v>
      </c>
      <c r="J7" s="326" t="s">
        <v>9</v>
      </c>
      <c r="K7" s="326" t="s">
        <v>10</v>
      </c>
      <c r="L7" s="326" t="s">
        <v>11</v>
      </c>
      <c r="M7" s="326" t="s">
        <v>12</v>
      </c>
      <c r="N7" s="326" t="s">
        <v>1</v>
      </c>
      <c r="O7" s="326" t="s">
        <v>2</v>
      </c>
      <c r="P7" s="326" t="s">
        <v>3</v>
      </c>
      <c r="Q7" s="326" t="s">
        <v>4</v>
      </c>
      <c r="R7" s="326" t="s">
        <v>5</v>
      </c>
      <c r="S7" s="326" t="s">
        <v>6</v>
      </c>
      <c r="T7" s="326" t="s">
        <v>7</v>
      </c>
      <c r="U7" s="326" t="s">
        <v>8</v>
      </c>
      <c r="V7" s="326" t="s">
        <v>9</v>
      </c>
      <c r="W7" s="326" t="s">
        <v>10</v>
      </c>
      <c r="X7" s="326" t="s">
        <v>11</v>
      </c>
      <c r="Y7" s="326" t="s">
        <v>12</v>
      </c>
      <c r="Z7" s="368" t="s">
        <v>1</v>
      </c>
      <c r="AA7" s="369" t="s">
        <v>265</v>
      </c>
      <c r="AB7" s="16"/>
    </row>
    <row r="8" spans="1:28" x14ac:dyDescent="0.3">
      <c r="A8" s="108" t="s">
        <v>13</v>
      </c>
      <c r="B8" s="89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338">
        <f>+M9+M20</f>
        <v>385.56298856462837</v>
      </c>
      <c r="N8" s="89">
        <v>120.37038298432319</v>
      </c>
      <c r="O8" s="5">
        <v>156.6354797207141</v>
      </c>
      <c r="P8" s="5">
        <v>77.854165912129304</v>
      </c>
      <c r="Q8" s="5">
        <v>36.585662865643243</v>
      </c>
      <c r="R8" s="5">
        <v>595.38272930016478</v>
      </c>
      <c r="S8" s="5">
        <v>1412.4483003744522</v>
      </c>
      <c r="T8" s="5">
        <v>621.60341607718647</v>
      </c>
      <c r="U8" s="5">
        <v>123.75539640526517</v>
      </c>
      <c r="V8" s="5">
        <v>162.40234142364324</v>
      </c>
      <c r="W8" s="5">
        <v>158.90103098407349</v>
      </c>
      <c r="X8" s="5">
        <v>816.19983350461143</v>
      </c>
      <c r="Y8" s="88">
        <v>1349.3846746819324</v>
      </c>
      <c r="Z8" s="383">
        <f t="shared" ref="Z8" si="2">+Z9+Z20</f>
        <v>637.72699999999998</v>
      </c>
      <c r="AA8" s="344">
        <f>+IFERROR(Z8/N8-1,"-")</f>
        <v>4.2980391371111306</v>
      </c>
    </row>
    <row r="9" spans="1:28" x14ac:dyDescent="0.3">
      <c r="A9" s="125" t="s">
        <v>227</v>
      </c>
      <c r="B9" s="124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M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339">
        <f t="shared" si="4"/>
        <v>87.903220564628313</v>
      </c>
      <c r="N9" s="124">
        <v>115.15038298432319</v>
      </c>
      <c r="O9" s="20">
        <v>156.6354797207141</v>
      </c>
      <c r="P9" s="20">
        <v>77.854165912129304</v>
      </c>
      <c r="Q9" s="20">
        <v>36.585662865643243</v>
      </c>
      <c r="R9" s="20">
        <v>42.372729300164806</v>
      </c>
      <c r="S9" s="20">
        <v>81.748300374452128</v>
      </c>
      <c r="T9" s="20">
        <v>131.78341607718647</v>
      </c>
      <c r="U9" s="20">
        <v>123.49539640526517</v>
      </c>
      <c r="V9" s="20">
        <v>162.40234142364324</v>
      </c>
      <c r="W9" s="20">
        <v>158.90103098407349</v>
      </c>
      <c r="X9" s="20">
        <v>106.11983350461134</v>
      </c>
      <c r="Y9" s="339">
        <v>123.91467468193234</v>
      </c>
      <c r="Z9" s="124">
        <f t="shared" ref="Z9" si="5">+Z10+Z11+Z14+Z17</f>
        <v>120.76600000000001</v>
      </c>
      <c r="AA9" s="345">
        <f t="shared" ref="AA9:AA21" si="6">+IFERROR(Z9/N9-1,"-")</f>
        <v>4.8767679882066428E-2</v>
      </c>
    </row>
    <row r="10" spans="1:28" x14ac:dyDescent="0.3">
      <c r="A10" s="71" t="s">
        <v>15</v>
      </c>
      <c r="B10" s="91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340">
        <v>9.4881547400000006</v>
      </c>
      <c r="N10" s="91">
        <v>10.65</v>
      </c>
      <c r="O10" s="14">
        <v>21.76</v>
      </c>
      <c r="P10" s="14">
        <v>9.42</v>
      </c>
      <c r="Q10" s="14">
        <v>5.18</v>
      </c>
      <c r="R10" s="14">
        <v>5.0999999999999996</v>
      </c>
      <c r="S10" s="14">
        <v>9.6199999999999992</v>
      </c>
      <c r="T10" s="14">
        <v>9.6300000000000008</v>
      </c>
      <c r="U10" s="14">
        <v>9.56</v>
      </c>
      <c r="V10" s="14">
        <v>13.79</v>
      </c>
      <c r="W10" s="14">
        <v>19.64</v>
      </c>
      <c r="X10" s="14">
        <v>13.23</v>
      </c>
      <c r="Y10" s="340">
        <v>15.78</v>
      </c>
      <c r="Z10" s="91">
        <v>13.21</v>
      </c>
      <c r="AA10" s="346">
        <f t="shared" si="6"/>
        <v>0.24037558685446014</v>
      </c>
      <c r="AB10" s="16"/>
    </row>
    <row r="11" spans="1:28" x14ac:dyDescent="0.3">
      <c r="A11" s="71" t="s">
        <v>16</v>
      </c>
      <c r="B11" s="91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341">
        <v>32.41593829182667</v>
      </c>
      <c r="N11" s="91">
        <v>57.757419969058823</v>
      </c>
      <c r="O11" s="14">
        <v>81.191171795475086</v>
      </c>
      <c r="P11" s="14">
        <v>24.966953486515841</v>
      </c>
      <c r="Q11" s="14">
        <v>12.682816026249773</v>
      </c>
      <c r="R11" s="14">
        <v>12.889137471075113</v>
      </c>
      <c r="S11" s="14">
        <v>42.463463757025636</v>
      </c>
      <c r="T11" s="14">
        <v>87.894316158546189</v>
      </c>
      <c r="U11" s="14">
        <v>74.613079163076918</v>
      </c>
      <c r="V11" s="14">
        <v>108.5326999241243</v>
      </c>
      <c r="W11" s="14">
        <v>94.824366214251995</v>
      </c>
      <c r="X11" s="14">
        <v>52.730525083088544</v>
      </c>
      <c r="Y11" s="340">
        <v>66.191389021700573</v>
      </c>
      <c r="Z11" s="91">
        <f t="shared" ref="Z11" si="9">SUM(Z12:Z13)</f>
        <v>60.986000000000004</v>
      </c>
      <c r="AA11" s="347">
        <f t="shared" si="6"/>
        <v>5.5898965581751447E-2</v>
      </c>
      <c r="AB11" s="16"/>
    </row>
    <row r="12" spans="1:28" x14ac:dyDescent="0.3">
      <c r="A12" s="72" t="s">
        <v>17</v>
      </c>
      <c r="B12" s="91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341">
        <v>31.414000000000001</v>
      </c>
      <c r="N12" s="91">
        <v>55.787359969058826</v>
      </c>
      <c r="O12" s="14">
        <v>79.148881795475091</v>
      </c>
      <c r="P12" s="14">
        <v>23.087803486515842</v>
      </c>
      <c r="Q12" s="14">
        <v>10.614186026249772</v>
      </c>
      <c r="R12" s="14">
        <v>11.224397471075113</v>
      </c>
      <c r="S12" s="14">
        <v>40.647203757025636</v>
      </c>
      <c r="T12" s="14">
        <v>85.872866158546188</v>
      </c>
      <c r="U12" s="14">
        <v>72.96511916307692</v>
      </c>
      <c r="V12" s="14">
        <v>106.5276499241243</v>
      </c>
      <c r="W12" s="14">
        <v>92.675346214251988</v>
      </c>
      <c r="X12" s="14">
        <v>51.157175083088546</v>
      </c>
      <c r="Y12" s="340">
        <v>64.70055902170057</v>
      </c>
      <c r="Z12" s="91">
        <v>59.353000000000002</v>
      </c>
      <c r="AA12" s="347">
        <f t="shared" si="6"/>
        <v>6.3914837212565301E-2</v>
      </c>
    </row>
    <row r="13" spans="1:28" x14ac:dyDescent="0.3">
      <c r="A13" s="72" t="s">
        <v>18</v>
      </c>
      <c r="B13" s="91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341">
        <v>1.0019382918266699</v>
      </c>
      <c r="N13" s="91">
        <v>1.9700599999999999</v>
      </c>
      <c r="O13" s="14">
        <v>2.0422899999999999</v>
      </c>
      <c r="P13" s="14">
        <v>1.8791500000000001</v>
      </c>
      <c r="Q13" s="14">
        <v>2.0686300000000002</v>
      </c>
      <c r="R13" s="14">
        <v>1.6647400000000001</v>
      </c>
      <c r="S13" s="14">
        <v>1.8162599999999998</v>
      </c>
      <c r="T13" s="14">
        <v>2.0214500000000002</v>
      </c>
      <c r="U13" s="14">
        <v>1.6479600000000001</v>
      </c>
      <c r="V13" s="14">
        <v>2.0050499999999998</v>
      </c>
      <c r="W13" s="14">
        <v>2.1490200000000002</v>
      </c>
      <c r="X13" s="14">
        <v>1.5733499999999998</v>
      </c>
      <c r="Y13" s="340">
        <v>1.4908299999999999</v>
      </c>
      <c r="Z13" s="91">
        <v>1.633</v>
      </c>
      <c r="AA13" s="347">
        <f t="shared" si="6"/>
        <v>-0.1710912357999248</v>
      </c>
      <c r="AB13" s="16"/>
    </row>
    <row r="14" spans="1:28" x14ac:dyDescent="0.3">
      <c r="A14" s="71" t="s">
        <v>19</v>
      </c>
      <c r="B14" s="91">
        <f t="shared" ref="B14:J14" si="10">+B15+B16</f>
        <v>9.3820978999999998</v>
      </c>
      <c r="C14" s="14">
        <f t="shared" si="10"/>
        <v>7.6621103999999995</v>
      </c>
      <c r="D14" s="14">
        <f t="shared" si="10"/>
        <v>6.8451905899999996</v>
      </c>
      <c r="E14" s="14">
        <f t="shared" si="10"/>
        <v>6.3310744199999993</v>
      </c>
      <c r="F14" s="14">
        <f t="shared" si="10"/>
        <v>7.3110460899999996</v>
      </c>
      <c r="G14" s="14">
        <f t="shared" si="10"/>
        <v>6.9610200799999999</v>
      </c>
      <c r="H14" s="14">
        <f t="shared" si="10"/>
        <v>5.4989598700000002</v>
      </c>
      <c r="I14" s="14">
        <f t="shared" si="10"/>
        <v>4.9290495400000003</v>
      </c>
      <c r="J14" s="14">
        <f t="shared" si="10"/>
        <v>5.5123778199999993</v>
      </c>
      <c r="K14" s="14">
        <f t="shared" ref="K14:L14" si="11">+K15+K16</f>
        <v>6.5129523999999996</v>
      </c>
      <c r="L14" s="14">
        <f t="shared" si="11"/>
        <v>6.9007054100000005</v>
      </c>
      <c r="M14" s="341">
        <v>5.5405806850000001</v>
      </c>
      <c r="N14" s="91">
        <v>5.3422099999999997</v>
      </c>
      <c r="O14" s="14">
        <v>5.8603209999999999</v>
      </c>
      <c r="P14" s="14">
        <v>2.8963140000000003</v>
      </c>
      <c r="Q14" s="14">
        <v>1.4002539999999999</v>
      </c>
      <c r="R14" s="14">
        <v>1.8514200000000001</v>
      </c>
      <c r="S14" s="14">
        <v>3.1095920000000001</v>
      </c>
      <c r="T14" s="14">
        <v>5.8636419999999996</v>
      </c>
      <c r="U14" s="14">
        <v>5.9439000000000011</v>
      </c>
      <c r="V14" s="14">
        <v>5.1328949999999995</v>
      </c>
      <c r="W14" s="14">
        <v>5.1520799999999998</v>
      </c>
      <c r="X14" s="14">
        <v>5.0916489999999994</v>
      </c>
      <c r="Y14" s="340">
        <v>4.8698729999999992</v>
      </c>
      <c r="Z14" s="91">
        <f t="shared" ref="Z14" si="12">+Z15+Z16</f>
        <v>4.87</v>
      </c>
      <c r="AA14" s="347">
        <f t="shared" si="6"/>
        <v>-8.8392257137027475E-2</v>
      </c>
    </row>
    <row r="15" spans="1:28" x14ac:dyDescent="0.3">
      <c r="A15" s="72" t="s">
        <v>17</v>
      </c>
      <c r="B15" s="91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340">
        <v>5.3070000000000004</v>
      </c>
      <c r="N15" s="91">
        <v>4.49221</v>
      </c>
      <c r="O15" s="14">
        <v>4.9103209999999997</v>
      </c>
      <c r="P15" s="14">
        <v>1.9963140000000004</v>
      </c>
      <c r="Q15" s="14">
        <v>0.80025400000000002</v>
      </c>
      <c r="R15" s="14">
        <v>1.25142</v>
      </c>
      <c r="S15" s="14">
        <v>2.509592</v>
      </c>
      <c r="T15" s="14">
        <v>5.0636419999999998</v>
      </c>
      <c r="U15" s="14">
        <v>5.0439000000000007</v>
      </c>
      <c r="V15" s="14">
        <v>4.0328949999999999</v>
      </c>
      <c r="W15" s="14">
        <v>4.0520800000000001</v>
      </c>
      <c r="X15" s="14">
        <v>3.8916489999999997</v>
      </c>
      <c r="Y15" s="340">
        <v>4.0698729999999994</v>
      </c>
      <c r="Z15" s="91">
        <v>4.12</v>
      </c>
      <c r="AA15" s="346">
        <f t="shared" si="6"/>
        <v>-8.2856767604364001E-2</v>
      </c>
    </row>
    <row r="16" spans="1:28" x14ac:dyDescent="0.3">
      <c r="A16" s="72" t="s">
        <v>18</v>
      </c>
      <c r="B16" s="91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340">
        <v>0.23358068499999998</v>
      </c>
      <c r="N16" s="91">
        <v>0.85</v>
      </c>
      <c r="O16" s="14">
        <v>0.95</v>
      </c>
      <c r="P16" s="14">
        <v>0.9</v>
      </c>
      <c r="Q16" s="14">
        <v>0.6</v>
      </c>
      <c r="R16" s="14">
        <v>0.6</v>
      </c>
      <c r="S16" s="14">
        <v>0.6</v>
      </c>
      <c r="T16" s="14">
        <v>0.8</v>
      </c>
      <c r="U16" s="14">
        <v>0.9</v>
      </c>
      <c r="V16" s="14">
        <v>1.1000000000000001</v>
      </c>
      <c r="W16" s="14">
        <v>1.1000000000000001</v>
      </c>
      <c r="X16" s="14">
        <v>1.2</v>
      </c>
      <c r="Y16" s="340">
        <v>0.8</v>
      </c>
      <c r="Z16" s="91">
        <v>0.75</v>
      </c>
      <c r="AA16" s="346">
        <f t="shared" si="6"/>
        <v>-0.11764705882352944</v>
      </c>
      <c r="AB16" s="16"/>
    </row>
    <row r="17" spans="1:29" x14ac:dyDescent="0.3">
      <c r="A17" s="71" t="s">
        <v>20</v>
      </c>
      <c r="B17" s="91">
        <f t="shared" ref="B17:J17" si="13">+B18+B19</f>
        <v>36.989568637538319</v>
      </c>
      <c r="C17" s="14">
        <f t="shared" si="13"/>
        <v>36.459916377415972</v>
      </c>
      <c r="D17" s="14">
        <f t="shared" si="13"/>
        <v>39.316204223559801</v>
      </c>
      <c r="E17" s="14">
        <f t="shared" si="13"/>
        <v>39.065308549036708</v>
      </c>
      <c r="F17" s="14">
        <f t="shared" si="13"/>
        <v>40.156140842983689</v>
      </c>
      <c r="G17" s="14">
        <f t="shared" si="13"/>
        <v>39.143919748766073</v>
      </c>
      <c r="H17" s="14">
        <f t="shared" si="13"/>
        <v>37.094236089987888</v>
      </c>
      <c r="I17" s="14">
        <f t="shared" si="13"/>
        <v>39.813731037256993</v>
      </c>
      <c r="J17" s="14">
        <f t="shared" si="13"/>
        <v>31.762415066825561</v>
      </c>
      <c r="K17" s="14">
        <f t="shared" ref="K17:L17" si="14">+K18+K19</f>
        <v>39.493704904440733</v>
      </c>
      <c r="L17" s="14">
        <f t="shared" si="14"/>
        <v>38.011958671187521</v>
      </c>
      <c r="M17" s="340">
        <v>40.458546847801642</v>
      </c>
      <c r="N17" s="91">
        <v>41.400753015264364</v>
      </c>
      <c r="O17" s="14">
        <v>47.823986925239005</v>
      </c>
      <c r="P17" s="14">
        <v>40.570898425613457</v>
      </c>
      <c r="Q17" s="14">
        <v>17.322592839393465</v>
      </c>
      <c r="R17" s="14">
        <v>22.532171829089691</v>
      </c>
      <c r="S17" s="14">
        <v>26.555244617426503</v>
      </c>
      <c r="T17" s="14">
        <v>28.395457918640297</v>
      </c>
      <c r="U17" s="14">
        <v>33.378417242188249</v>
      </c>
      <c r="V17" s="14">
        <v>34.946746499518945</v>
      </c>
      <c r="W17" s="14">
        <v>39.284584769821485</v>
      </c>
      <c r="X17" s="14">
        <v>35.067659421522784</v>
      </c>
      <c r="Y17" s="340">
        <v>37.073412660231767</v>
      </c>
      <c r="Z17" s="91">
        <f t="shared" ref="Z17" si="15">+Z18+Z19</f>
        <v>41.7</v>
      </c>
      <c r="AA17" s="346">
        <f t="shared" si="6"/>
        <v>7.2280565676017261E-3</v>
      </c>
      <c r="AB17" s="16"/>
    </row>
    <row r="18" spans="1:29" x14ac:dyDescent="0.3">
      <c r="A18" s="72" t="s">
        <v>17</v>
      </c>
      <c r="B18" s="91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340">
        <v>35.426000000000002</v>
      </c>
      <c r="N18" s="91">
        <v>38</v>
      </c>
      <c r="O18" s="14">
        <v>43.39</v>
      </c>
      <c r="P18" s="14">
        <v>35.53</v>
      </c>
      <c r="Q18" s="14">
        <v>12.21</v>
      </c>
      <c r="R18" s="14">
        <v>17.940000000000001</v>
      </c>
      <c r="S18" s="14">
        <v>20.010000000000002</v>
      </c>
      <c r="T18" s="14">
        <v>24.03</v>
      </c>
      <c r="U18" s="14">
        <v>28.62</v>
      </c>
      <c r="V18" s="14">
        <v>31.48</v>
      </c>
      <c r="W18" s="14">
        <v>36.04</v>
      </c>
      <c r="X18" s="14">
        <v>32.58</v>
      </c>
      <c r="Y18" s="340">
        <v>34.74</v>
      </c>
      <c r="Z18" s="91">
        <v>38.5</v>
      </c>
      <c r="AA18" s="346">
        <f t="shared" si="6"/>
        <v>1.3157894736842035E-2</v>
      </c>
    </row>
    <row r="19" spans="1:29" x14ac:dyDescent="0.3">
      <c r="A19" s="72" t="s">
        <v>18</v>
      </c>
      <c r="B19" s="91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340">
        <v>5.0325468478016404</v>
      </c>
      <c r="N19" s="91">
        <v>3.400753015264363</v>
      </c>
      <c r="O19" s="14">
        <v>4.4339869252390054</v>
      </c>
      <c r="P19" s="14">
        <v>5.040898425613455</v>
      </c>
      <c r="Q19" s="14">
        <v>5.1125928393934661</v>
      </c>
      <c r="R19" s="14">
        <v>4.5921718290896898</v>
      </c>
      <c r="S19" s="14">
        <v>6.5452446174265031</v>
      </c>
      <c r="T19" s="14">
        <v>4.3654579186402955</v>
      </c>
      <c r="U19" s="14">
        <v>4.7584172421882469</v>
      </c>
      <c r="V19" s="14">
        <v>3.4667464995189459</v>
      </c>
      <c r="W19" s="14">
        <v>3.2445847698214876</v>
      </c>
      <c r="X19" s="14">
        <v>2.4876594215227841</v>
      </c>
      <c r="Y19" s="340">
        <v>2.3334126602317617</v>
      </c>
      <c r="Z19" s="91">
        <v>3.2</v>
      </c>
      <c r="AA19" s="346">
        <f t="shared" si="6"/>
        <v>-5.9031930388145804E-2</v>
      </c>
      <c r="AB19" s="16"/>
    </row>
    <row r="20" spans="1:29" x14ac:dyDescent="0.3">
      <c r="A20" s="125" t="s">
        <v>228</v>
      </c>
      <c r="B20" s="124">
        <f t="shared" ref="B20:L20" si="16">SUM(B21:B22)</f>
        <v>302.44610599999999</v>
      </c>
      <c r="C20" s="20">
        <f t="shared" si="16"/>
        <v>33.283670000000001</v>
      </c>
      <c r="D20" s="20">
        <f t="shared" si="16"/>
        <v>0.43232100000000001</v>
      </c>
      <c r="E20" s="20">
        <f t="shared" si="16"/>
        <v>111.496972</v>
      </c>
      <c r="F20" s="20">
        <f t="shared" si="16"/>
        <v>1049.2684383999999</v>
      </c>
      <c r="G20" s="20">
        <f t="shared" si="16"/>
        <v>679.15325000000007</v>
      </c>
      <c r="H20" s="20">
        <f t="shared" si="16"/>
        <v>200.05264099999999</v>
      </c>
      <c r="I20" s="20">
        <f t="shared" si="16"/>
        <v>3.5075210000000001</v>
      </c>
      <c r="J20" s="20">
        <f t="shared" si="16"/>
        <v>6.9975999999999997E-2</v>
      </c>
      <c r="K20" s="20">
        <f t="shared" si="16"/>
        <v>2.1084520000000002</v>
      </c>
      <c r="L20" s="20">
        <f t="shared" si="16"/>
        <v>702.60790950000001</v>
      </c>
      <c r="M20" s="339">
        <f t="shared" ref="M20" si="17">SUM(M21:M22)</f>
        <v>297.65976800000004</v>
      </c>
      <c r="N20" s="124">
        <v>5.22</v>
      </c>
      <c r="O20" s="20">
        <v>0</v>
      </c>
      <c r="P20" s="20">
        <v>0</v>
      </c>
      <c r="Q20" s="20">
        <v>0</v>
      </c>
      <c r="R20" s="20">
        <v>553.01</v>
      </c>
      <c r="S20" s="20">
        <v>1330.7</v>
      </c>
      <c r="T20" s="20">
        <v>489.82</v>
      </c>
      <c r="U20" s="20">
        <v>0.26</v>
      </c>
      <c r="V20" s="20">
        <v>0</v>
      </c>
      <c r="W20" s="20">
        <v>0</v>
      </c>
      <c r="X20" s="20">
        <v>710.08</v>
      </c>
      <c r="Y20" s="339">
        <v>1225.47</v>
      </c>
      <c r="Z20" s="124">
        <f t="shared" ref="Z20" si="18">SUM(Z21:Z22)</f>
        <v>516.96100000000001</v>
      </c>
      <c r="AA20" s="345">
        <f t="shared" si="6"/>
        <v>98.034674329501925</v>
      </c>
      <c r="AB20" s="16"/>
    </row>
    <row r="21" spans="1:29" x14ac:dyDescent="0.3">
      <c r="A21" s="71" t="s">
        <v>21</v>
      </c>
      <c r="B21" s="85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342">
        <v>297.56945000000002</v>
      </c>
      <c r="N21" s="85">
        <v>5.22</v>
      </c>
      <c r="O21" s="21">
        <v>0</v>
      </c>
      <c r="P21" s="21">
        <v>0</v>
      </c>
      <c r="Q21" s="21">
        <v>0</v>
      </c>
      <c r="R21" s="21">
        <v>553.01</v>
      </c>
      <c r="S21" s="21">
        <v>1330.7</v>
      </c>
      <c r="T21" s="21">
        <v>489.82</v>
      </c>
      <c r="U21" s="21">
        <v>0.26</v>
      </c>
      <c r="V21" s="21">
        <v>0</v>
      </c>
      <c r="W21" s="21">
        <v>0</v>
      </c>
      <c r="X21" s="21">
        <v>710.08</v>
      </c>
      <c r="Y21" s="342">
        <v>1225.47</v>
      </c>
      <c r="Z21" s="91">
        <v>516.96100000000001</v>
      </c>
      <c r="AA21" s="348">
        <f t="shared" si="6"/>
        <v>98.034674329501925</v>
      </c>
      <c r="AB21" s="16"/>
    </row>
    <row r="22" spans="1:29" x14ac:dyDescent="0.3">
      <c r="A22" s="73" t="s">
        <v>22</v>
      </c>
      <c r="B22" s="79">
        <v>0.60073100000000001</v>
      </c>
      <c r="C22" s="80">
        <v>0.37895999999999996</v>
      </c>
      <c r="D22" s="80">
        <v>0.43232100000000001</v>
      </c>
      <c r="E22" s="80">
        <v>0.53209000000000006</v>
      </c>
      <c r="F22" s="80">
        <v>0.33001240000000004</v>
      </c>
      <c r="G22" s="80">
        <v>1.3283289999999999</v>
      </c>
      <c r="H22" s="80">
        <v>0.6289260000000001</v>
      </c>
      <c r="I22" s="80">
        <v>0.65888099999999994</v>
      </c>
      <c r="J22" s="80">
        <v>6.9975999999999997E-2</v>
      </c>
      <c r="K22" s="80">
        <v>0.20515700000000001</v>
      </c>
      <c r="L22" s="80">
        <v>1.6643695000000003</v>
      </c>
      <c r="M22" s="343">
        <v>9.0317999999999996E-2</v>
      </c>
      <c r="N22" s="79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343">
        <v>0</v>
      </c>
      <c r="Z22" s="79">
        <v>0</v>
      </c>
      <c r="AA22" s="349" t="str">
        <f>+IFERROR(Z22/N22-1,"-")</f>
        <v>-</v>
      </c>
      <c r="AB22" s="16"/>
    </row>
    <row r="23" spans="1:29" x14ac:dyDescent="0.3">
      <c r="A23" s="1" t="s">
        <v>23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</row>
    <row r="24" spans="1:29" x14ac:dyDescent="0.3">
      <c r="A24" s="1" t="s">
        <v>24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5" spans="1:29" x14ac:dyDescent="0.3">
      <c r="A25" s="2" t="s">
        <v>204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69"/>
      <c r="AC25" s="135"/>
    </row>
    <row r="26" spans="1:29" x14ac:dyDescent="0.3"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91"/>
      <c r="AB26" s="16"/>
      <c r="AC26" s="191"/>
    </row>
    <row r="27" spans="1:29" x14ac:dyDescent="0.3">
      <c r="A27" s="137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91"/>
      <c r="AB27" s="318"/>
      <c r="AC27" s="191"/>
    </row>
    <row r="28" spans="1:29" x14ac:dyDescent="0.3"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191"/>
      <c r="AB28" s="191"/>
      <c r="AC28" s="191"/>
    </row>
    <row r="29" spans="1:29" x14ac:dyDescent="0.3"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AA29" s="191"/>
      <c r="AB29" s="191"/>
      <c r="AC29" s="191"/>
    </row>
    <row r="30" spans="1:29" x14ac:dyDescent="0.3">
      <c r="AA30" s="191"/>
      <c r="AB30" s="191"/>
      <c r="AC30" s="191"/>
    </row>
    <row r="31" spans="1:29" x14ac:dyDescent="0.3">
      <c r="AA31" s="191"/>
      <c r="AB31" s="191"/>
      <c r="AC31" s="191"/>
    </row>
    <row r="32" spans="1:29" x14ac:dyDescent="0.3"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91"/>
      <c r="AB32" s="169"/>
      <c r="AC32" s="191"/>
    </row>
    <row r="33" spans="10:29" x14ac:dyDescent="0.3"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91"/>
      <c r="AC33" s="191"/>
    </row>
    <row r="34" spans="10:29" x14ac:dyDescent="0.3"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0:29" x14ac:dyDescent="0.3"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</row>
    <row r="36" spans="10:29" x14ac:dyDescent="0.3"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</row>
    <row r="37" spans="10:29" x14ac:dyDescent="0.3"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B37" s="169"/>
    </row>
    <row r="39" spans="10:29" x14ac:dyDescent="0.3"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</row>
  </sheetData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AK37"/>
  <sheetViews>
    <sheetView showGridLines="0" zoomScale="90" zoomScaleNormal="90" workbookViewId="0">
      <pane xSplit="1" ySplit="7" topLeftCell="N8" activePane="bottomRight" state="frozen"/>
      <selection activeCell="X14" sqref="X14"/>
      <selection pane="topRight" activeCell="X14" sqref="X14"/>
      <selection pane="bottomLeft" activeCell="X14" sqref="X14"/>
      <selection pane="bottomRight" activeCell="AA9" sqref="AA9"/>
    </sheetView>
  </sheetViews>
  <sheetFormatPr baseColWidth="10" defaultRowHeight="14.4" x14ac:dyDescent="0.3"/>
  <cols>
    <col min="2" max="13" width="6.6640625" style="191" customWidth="1"/>
    <col min="14" max="19" width="9" style="191" customWidth="1"/>
    <col min="20" max="20" width="9" style="307" customWidth="1"/>
    <col min="21" max="26" width="9" style="310" customWidth="1"/>
    <col min="27" max="27" width="12.33203125" bestFit="1" customWidth="1"/>
    <col min="29" max="29" width="11.88671875" bestFit="1" customWidth="1"/>
  </cols>
  <sheetData>
    <row r="1" spans="1:37" x14ac:dyDescent="0.3">
      <c r="A1" s="22" t="s">
        <v>196</v>
      </c>
    </row>
    <row r="3" spans="1:37" x14ac:dyDescent="0.3">
      <c r="A3" s="11" t="s">
        <v>134</v>
      </c>
    </row>
    <row r="4" spans="1:37" x14ac:dyDescent="0.3">
      <c r="A4" s="40" t="s">
        <v>253</v>
      </c>
    </row>
    <row r="5" spans="1:37" x14ac:dyDescent="0.3">
      <c r="A5" s="95" t="s">
        <v>210</v>
      </c>
    </row>
    <row r="6" spans="1:37" x14ac:dyDescent="0.3">
      <c r="A6" s="556" t="s">
        <v>128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  <c r="AB6" s="191"/>
      <c r="AC6" s="191"/>
      <c r="AD6" s="191"/>
    </row>
    <row r="7" spans="1:37" ht="25.2" x14ac:dyDescent="0.3">
      <c r="A7" s="543"/>
      <c r="B7" s="248" t="s">
        <v>1</v>
      </c>
      <c r="C7" s="248" t="s">
        <v>2</v>
      </c>
      <c r="D7" s="248" t="s">
        <v>3</v>
      </c>
      <c r="E7" s="248" t="s">
        <v>4</v>
      </c>
      <c r="F7" s="248" t="s">
        <v>5</v>
      </c>
      <c r="G7" s="248" t="s">
        <v>6</v>
      </c>
      <c r="H7" s="248" t="s">
        <v>7</v>
      </c>
      <c r="I7" s="248" t="s">
        <v>8</v>
      </c>
      <c r="J7" s="248" t="s">
        <v>9</v>
      </c>
      <c r="K7" s="248" t="s">
        <v>10</v>
      </c>
      <c r="L7" s="248" t="s">
        <v>11</v>
      </c>
      <c r="M7" s="248" t="s">
        <v>12</v>
      </c>
      <c r="N7" s="301" t="s">
        <v>1</v>
      </c>
      <c r="O7" s="301" t="s">
        <v>2</v>
      </c>
      <c r="P7" s="301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7" t="s">
        <v>10</v>
      </c>
      <c r="X7" s="317" t="s">
        <v>11</v>
      </c>
      <c r="Y7" s="497" t="s">
        <v>12</v>
      </c>
      <c r="Z7" s="497" t="s">
        <v>1</v>
      </c>
      <c r="AA7" s="498" t="s">
        <v>273</v>
      </c>
      <c r="AB7" s="191"/>
      <c r="AC7" s="191"/>
      <c r="AD7" s="191"/>
    </row>
    <row r="8" spans="1:37" x14ac:dyDescent="0.3">
      <c r="A8" s="71" t="s">
        <v>31</v>
      </c>
      <c r="B8" s="85">
        <v>4.41</v>
      </c>
      <c r="C8" s="21">
        <f>+VLOOKUP(A8,[1]V_Precios!$B$8:$D$17,3,FALSE)</f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5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01">
        <v>3.11</v>
      </c>
      <c r="X8" s="201">
        <v>4.24</v>
      </c>
      <c r="Y8" s="201">
        <v>3.11</v>
      </c>
      <c r="Z8" s="509">
        <v>3.07</v>
      </c>
      <c r="AA8" s="567">
        <f>+IFERROR((Z8/Y8-1),"-")</f>
        <v>-1.2861736334405127E-2</v>
      </c>
      <c r="AC8" s="191"/>
      <c r="AD8" s="191"/>
      <c r="AE8" s="157"/>
      <c r="AF8" s="157"/>
      <c r="AG8" s="157"/>
      <c r="AH8" s="157"/>
      <c r="AI8" s="157"/>
      <c r="AJ8" s="157"/>
    </row>
    <row r="9" spans="1:37" x14ac:dyDescent="0.3">
      <c r="A9" s="105" t="s">
        <v>32</v>
      </c>
      <c r="B9" s="102">
        <v>3.9</v>
      </c>
      <c r="C9" s="148">
        <f>+VLOOKUP(A9,[1]V_Precios!$B$8:$D$17,3,FALSE)</f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85">
        <v>3.34</v>
      </c>
      <c r="O9" s="21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01">
        <v>3.1</v>
      </c>
      <c r="X9" s="201">
        <v>3.91</v>
      </c>
      <c r="Y9" s="201">
        <v>3.54</v>
      </c>
      <c r="Z9" s="509">
        <v>2.81</v>
      </c>
      <c r="AA9" s="567">
        <f t="shared" ref="AA9:AA17" si="0">+IFERROR((Z9/Y9-1),"-")</f>
        <v>-0.20621468926553677</v>
      </c>
      <c r="AC9" s="307"/>
      <c r="AD9" s="191"/>
      <c r="AE9" s="157"/>
      <c r="AF9" s="157"/>
      <c r="AG9" s="157"/>
      <c r="AH9" s="157"/>
      <c r="AI9" s="157"/>
      <c r="AJ9" s="157"/>
    </row>
    <row r="10" spans="1:37" x14ac:dyDescent="0.3">
      <c r="A10" s="105" t="s">
        <v>52</v>
      </c>
      <c r="B10" s="85">
        <v>9.23</v>
      </c>
      <c r="C10" s="21">
        <f>+VLOOKUP(A10,[1]V_Precios!$B$8:$D$17,3,FALSE)</f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5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01">
        <v>11.79</v>
      </c>
      <c r="X10" s="201">
        <v>11.45</v>
      </c>
      <c r="Y10" s="201">
        <v>9.84</v>
      </c>
      <c r="Z10" s="509">
        <v>10.47</v>
      </c>
      <c r="AA10" s="567">
        <f t="shared" si="0"/>
        <v>6.4024390243902607E-2</v>
      </c>
      <c r="AC10" s="307"/>
      <c r="AD10" s="191"/>
      <c r="AE10" s="157"/>
      <c r="AF10" s="157"/>
      <c r="AG10" s="157"/>
      <c r="AH10" s="157"/>
      <c r="AI10" s="157"/>
      <c r="AJ10" s="157"/>
    </row>
    <row r="11" spans="1:37" x14ac:dyDescent="0.3">
      <c r="A11" s="105" t="s">
        <v>34</v>
      </c>
      <c r="B11" s="85">
        <v>4.01</v>
      </c>
      <c r="C11" s="21">
        <f>+VLOOKUP(A11,[1]V_Precios!$B$8:$D$17,3,FALSE)</f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5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01">
        <v>4.1500000000000004</v>
      </c>
      <c r="X11" s="201">
        <v>4.2</v>
      </c>
      <c r="Y11" s="201">
        <v>3.81</v>
      </c>
      <c r="Z11" s="509">
        <v>3.85</v>
      </c>
      <c r="AA11" s="567">
        <f t="shared" si="0"/>
        <v>1.049868766404205E-2</v>
      </c>
      <c r="AC11" s="307"/>
      <c r="AD11" s="191"/>
      <c r="AE11" s="157"/>
      <c r="AF11" s="157"/>
      <c r="AG11" s="157"/>
      <c r="AH11" s="157"/>
      <c r="AI11" s="157"/>
      <c r="AJ11" s="157"/>
    </row>
    <row r="12" spans="1:37" x14ac:dyDescent="0.3">
      <c r="A12" s="105" t="s">
        <v>48</v>
      </c>
      <c r="B12" s="85">
        <v>3.6</v>
      </c>
      <c r="C12" s="21">
        <f>+VLOOKUP(A12,[1]V_Precios!$B$8:$D$17,3,FALSE)</f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5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01">
        <v>4.6500000000000004</v>
      </c>
      <c r="X12" s="201">
        <v>7.05</v>
      </c>
      <c r="Y12" s="201">
        <v>5.67</v>
      </c>
      <c r="Z12" s="509">
        <v>6.02</v>
      </c>
      <c r="AA12" s="567">
        <f t="shared" si="0"/>
        <v>6.1728395061728225E-2</v>
      </c>
      <c r="AC12" s="307"/>
      <c r="AD12" s="191"/>
      <c r="AE12" s="157"/>
      <c r="AF12" s="157"/>
      <c r="AG12" s="157"/>
      <c r="AH12" s="157"/>
      <c r="AI12" s="157"/>
      <c r="AJ12" s="157"/>
    </row>
    <row r="13" spans="1:37" x14ac:dyDescent="0.3">
      <c r="A13" s="105" t="s">
        <v>55</v>
      </c>
      <c r="B13" s="85">
        <v>2.75</v>
      </c>
      <c r="C13" s="21">
        <f>+VLOOKUP(A13,[1]V_Precios!$B$8:$D$17,3,FALSE)</f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5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01">
        <v>2.75</v>
      </c>
      <c r="X13" s="201">
        <v>3.95</v>
      </c>
      <c r="Y13" s="201">
        <v>4.25</v>
      </c>
      <c r="Z13" s="509">
        <v>4.4000000000000004</v>
      </c>
      <c r="AA13" s="567">
        <f t="shared" si="0"/>
        <v>3.529411764705892E-2</v>
      </c>
      <c r="AC13" s="307"/>
      <c r="AD13" s="191"/>
      <c r="AE13" s="157"/>
      <c r="AF13" s="157"/>
      <c r="AG13" s="157"/>
      <c r="AH13" s="157"/>
      <c r="AI13" s="157"/>
      <c r="AJ13" s="157"/>
    </row>
    <row r="14" spans="1:37" x14ac:dyDescent="0.3">
      <c r="A14" s="105" t="s">
        <v>43</v>
      </c>
      <c r="B14" s="85">
        <v>2.1</v>
      </c>
      <c r="C14" s="21">
        <f>+VLOOKUP(A14,[1]V_Precios!$B$8:$D$17,3,FALSE)</f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5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01">
        <v>3.68</v>
      </c>
      <c r="X14" s="201">
        <v>3.77</v>
      </c>
      <c r="Y14" s="201">
        <v>3.53</v>
      </c>
      <c r="Z14" s="509">
        <v>3</v>
      </c>
      <c r="AA14" s="567">
        <f t="shared" si="0"/>
        <v>-0.15014164305949007</v>
      </c>
      <c r="AC14" s="307"/>
      <c r="AD14" s="191"/>
      <c r="AE14" s="157"/>
      <c r="AF14" s="157"/>
      <c r="AG14" s="157"/>
      <c r="AH14" s="157"/>
      <c r="AI14" s="157"/>
      <c r="AJ14" s="157"/>
    </row>
    <row r="15" spans="1:37" x14ac:dyDescent="0.3">
      <c r="A15" s="105" t="s">
        <v>44</v>
      </c>
      <c r="B15" s="85">
        <v>6.39</v>
      </c>
      <c r="C15" s="21">
        <f>+VLOOKUP(A15,[1]V_Precios!$B$8:$D$17,3,FALSE)</f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5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01">
        <v>3.77</v>
      </c>
      <c r="X15" s="201">
        <v>4.46</v>
      </c>
      <c r="Y15" s="201">
        <v>5.0599999999999996</v>
      </c>
      <c r="Z15" s="509">
        <v>4.5999999999999996</v>
      </c>
      <c r="AA15" s="567">
        <f t="shared" si="0"/>
        <v>-9.0909090909090939E-2</v>
      </c>
      <c r="AC15" s="307"/>
      <c r="AD15" s="191"/>
      <c r="AF15" s="157"/>
      <c r="AG15" s="157"/>
      <c r="AH15" s="157"/>
      <c r="AI15" s="157"/>
      <c r="AJ15" s="157"/>
    </row>
    <row r="16" spans="1:37" x14ac:dyDescent="0.3">
      <c r="A16" s="156" t="s">
        <v>45</v>
      </c>
      <c r="B16" s="209">
        <v>5.75</v>
      </c>
      <c r="C16" s="201">
        <f>+VLOOKUP(A16,[1]V_Precios!$B$8:$D$17,3,FALSE)</f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85">
        <v>4.66</v>
      </c>
      <c r="O16" s="21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01">
        <v>7.45</v>
      </c>
      <c r="X16" s="201">
        <v>8.44</v>
      </c>
      <c r="Y16" s="201">
        <v>7.58</v>
      </c>
      <c r="Z16" s="509">
        <v>7.22</v>
      </c>
      <c r="AA16" s="567">
        <f t="shared" si="0"/>
        <v>-4.7493403693931402E-2</v>
      </c>
      <c r="AC16" s="307"/>
      <c r="AD16" s="191"/>
      <c r="AE16" s="157"/>
      <c r="AF16" s="157"/>
      <c r="AG16" s="157"/>
      <c r="AH16" s="157"/>
      <c r="AI16" s="157"/>
      <c r="AJ16" s="157"/>
      <c r="AK16" s="158"/>
    </row>
    <row r="17" spans="1:37" x14ac:dyDescent="0.3">
      <c r="A17" s="73" t="s">
        <v>36</v>
      </c>
      <c r="B17" s="79">
        <v>3.92</v>
      </c>
      <c r="C17" s="80">
        <f>+VLOOKUP(A17,[1]V_Precios!$B$8:$D$17,3,FALSE)</f>
        <v>3.32</v>
      </c>
      <c r="D17" s="80">
        <v>3.1</v>
      </c>
      <c r="E17" s="80">
        <v>3.86</v>
      </c>
      <c r="F17" s="80">
        <v>3.79</v>
      </c>
      <c r="G17" s="80">
        <v>4.66</v>
      </c>
      <c r="H17" s="80">
        <v>2.5</v>
      </c>
      <c r="I17" s="80">
        <v>2.68</v>
      </c>
      <c r="J17" s="80">
        <v>2.31</v>
      </c>
      <c r="K17" s="80">
        <v>3.83</v>
      </c>
      <c r="L17" s="80">
        <v>3.98</v>
      </c>
      <c r="M17" s="80">
        <v>4.07</v>
      </c>
      <c r="N17" s="79">
        <v>4.1100000000000003</v>
      </c>
      <c r="O17" s="80">
        <v>4.07</v>
      </c>
      <c r="P17" s="80">
        <v>4.43</v>
      </c>
      <c r="Q17" s="80">
        <v>4.58</v>
      </c>
      <c r="R17" s="80">
        <v>5.18</v>
      </c>
      <c r="S17" s="80">
        <v>3.08</v>
      </c>
      <c r="T17" s="80">
        <v>2.2999999999999998</v>
      </c>
      <c r="U17" s="80">
        <v>2.57</v>
      </c>
      <c r="V17" s="80">
        <v>2.2599999999999998</v>
      </c>
      <c r="W17" s="66">
        <v>2.06</v>
      </c>
      <c r="X17" s="66">
        <v>3.24</v>
      </c>
      <c r="Y17" s="66">
        <v>3.29</v>
      </c>
      <c r="Z17" s="566">
        <v>3.28</v>
      </c>
      <c r="AA17" s="349">
        <f t="shared" si="0"/>
        <v>-3.0395136778116338E-3</v>
      </c>
      <c r="AC17" s="307"/>
      <c r="AD17" s="191"/>
      <c r="AE17" s="157"/>
      <c r="AF17" s="157"/>
      <c r="AG17" s="157"/>
      <c r="AH17" s="157"/>
      <c r="AI17" s="157"/>
      <c r="AJ17" s="157"/>
      <c r="AK17" s="157"/>
    </row>
    <row r="18" spans="1:37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C18" s="307"/>
    </row>
    <row r="19" spans="1:37" x14ac:dyDescent="0.3">
      <c r="A19" s="1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C19" s="307"/>
    </row>
    <row r="20" spans="1:37" x14ac:dyDescent="0.3">
      <c r="A20" s="322" t="s">
        <v>204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91"/>
      <c r="AC20" s="307"/>
    </row>
    <row r="21" spans="1:37" x14ac:dyDescent="0.3">
      <c r="AA21" s="191"/>
      <c r="AC21" s="191"/>
    </row>
    <row r="22" spans="1:37" x14ac:dyDescent="0.3">
      <c r="AA22" s="191"/>
      <c r="AB22" s="191"/>
      <c r="AC22" s="191"/>
    </row>
    <row r="23" spans="1:37" x14ac:dyDescent="0.3">
      <c r="N23" s="310"/>
      <c r="O23" s="310"/>
      <c r="P23" s="310"/>
      <c r="Q23" s="310"/>
      <c r="R23" s="310"/>
      <c r="S23" s="310"/>
      <c r="T23" s="310"/>
      <c r="AA23" s="191"/>
      <c r="AB23" s="191"/>
      <c r="AC23" s="191"/>
    </row>
    <row r="24" spans="1:37" x14ac:dyDescent="0.3">
      <c r="N24" s="310"/>
      <c r="O24" s="310"/>
      <c r="P24" s="310"/>
      <c r="Q24" s="310"/>
      <c r="R24" s="310"/>
      <c r="S24" s="310"/>
      <c r="T24" s="310"/>
      <c r="AA24" s="191"/>
      <c r="AB24" s="191"/>
      <c r="AC24" s="191"/>
    </row>
    <row r="25" spans="1:37" x14ac:dyDescent="0.3">
      <c r="N25" s="310"/>
      <c r="O25" s="310"/>
      <c r="P25" s="310"/>
      <c r="Q25" s="310"/>
      <c r="R25" s="310"/>
      <c r="S25" s="310"/>
      <c r="T25" s="310"/>
      <c r="AA25" s="191"/>
      <c r="AB25" s="191"/>
      <c r="AC25" s="191"/>
    </row>
    <row r="26" spans="1:37" x14ac:dyDescent="0.3">
      <c r="N26" s="310"/>
      <c r="O26" s="310"/>
      <c r="P26" s="310"/>
      <c r="Q26" s="310"/>
      <c r="R26" s="310"/>
      <c r="S26" s="310"/>
      <c r="T26" s="310"/>
      <c r="AA26" s="191"/>
      <c r="AB26" s="191"/>
      <c r="AC26" s="191"/>
    </row>
    <row r="27" spans="1:37" x14ac:dyDescent="0.3">
      <c r="N27" s="310"/>
      <c r="O27" s="310"/>
      <c r="P27" s="310"/>
      <c r="Q27" s="310"/>
      <c r="R27" s="310"/>
      <c r="S27" s="310"/>
      <c r="T27" s="310"/>
      <c r="AA27" s="191"/>
      <c r="AB27" s="191"/>
      <c r="AC27" s="191"/>
    </row>
    <row r="28" spans="1:37" x14ac:dyDescent="0.3">
      <c r="N28" s="310"/>
      <c r="O28" s="310"/>
      <c r="P28" s="310"/>
      <c r="Q28" s="310"/>
      <c r="R28" s="310"/>
      <c r="S28" s="310"/>
      <c r="T28" s="310"/>
      <c r="AA28" s="191"/>
      <c r="AB28" s="191"/>
      <c r="AC28" s="191"/>
    </row>
    <row r="29" spans="1:37" x14ac:dyDescent="0.3">
      <c r="N29" s="310"/>
      <c r="O29" s="310"/>
      <c r="P29" s="310"/>
      <c r="Q29" s="310"/>
      <c r="R29" s="310"/>
      <c r="S29" s="310"/>
      <c r="T29" s="310"/>
      <c r="AA29" s="191"/>
      <c r="AB29" s="191"/>
    </row>
    <row r="30" spans="1:37" x14ac:dyDescent="0.3">
      <c r="N30" s="310"/>
      <c r="O30" s="310"/>
      <c r="P30" s="310"/>
      <c r="Q30" s="310"/>
      <c r="R30" s="310"/>
      <c r="S30" s="310"/>
      <c r="T30" s="310"/>
      <c r="AA30" s="191"/>
      <c r="AB30" s="191"/>
    </row>
    <row r="31" spans="1:37" x14ac:dyDescent="0.3">
      <c r="N31" s="310"/>
      <c r="O31" s="310"/>
      <c r="P31" s="310"/>
      <c r="Q31" s="310"/>
      <c r="R31" s="310"/>
      <c r="S31" s="310"/>
      <c r="T31" s="310"/>
      <c r="AA31" s="191"/>
      <c r="AB31" s="191"/>
    </row>
    <row r="32" spans="1:37" x14ac:dyDescent="0.3">
      <c r="N32" s="310"/>
      <c r="O32" s="310"/>
      <c r="P32" s="310"/>
      <c r="Q32" s="310"/>
      <c r="R32" s="310"/>
      <c r="S32" s="310"/>
      <c r="T32" s="310"/>
      <c r="AA32" s="191"/>
      <c r="AB32" s="191"/>
    </row>
    <row r="33" spans="14:28" x14ac:dyDescent="0.3">
      <c r="N33" s="310"/>
      <c r="O33" s="310"/>
      <c r="P33" s="310"/>
      <c r="Q33" s="310"/>
      <c r="R33" s="310"/>
      <c r="S33" s="310"/>
      <c r="T33" s="310"/>
      <c r="AA33" s="191"/>
      <c r="AB33" s="191"/>
    </row>
    <row r="34" spans="14:28" x14ac:dyDescent="0.3">
      <c r="N34" s="310"/>
      <c r="O34" s="310"/>
      <c r="P34" s="310"/>
      <c r="Q34" s="310"/>
      <c r="R34" s="310"/>
      <c r="S34" s="310"/>
      <c r="T34" s="310"/>
    </row>
    <row r="35" spans="14:28" x14ac:dyDescent="0.3">
      <c r="N35" s="310"/>
      <c r="O35" s="310"/>
      <c r="P35" s="310"/>
      <c r="Q35" s="310"/>
      <c r="R35" s="310"/>
      <c r="S35" s="310"/>
      <c r="T35" s="310"/>
    </row>
    <row r="36" spans="14:28" x14ac:dyDescent="0.3">
      <c r="N36" s="310"/>
      <c r="O36" s="310"/>
      <c r="P36" s="310"/>
      <c r="Q36" s="310"/>
      <c r="R36" s="310"/>
      <c r="S36" s="310"/>
      <c r="T36" s="310"/>
    </row>
    <row r="37" spans="14:28" x14ac:dyDescent="0.3">
      <c r="N37" s="310"/>
      <c r="O37" s="310"/>
      <c r="P37" s="310"/>
      <c r="Q37" s="310"/>
      <c r="R37" s="310"/>
      <c r="S37" s="310"/>
      <c r="T37" s="310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AA27"/>
  <sheetViews>
    <sheetView showGridLines="0" zoomScale="115" zoomScaleNormal="115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A21" sqref="A21"/>
    </sheetView>
  </sheetViews>
  <sheetFormatPr baseColWidth="10" defaultColWidth="9.109375" defaultRowHeight="14.4" x14ac:dyDescent="0.3"/>
  <cols>
    <col min="1" max="1" width="16.5546875" customWidth="1"/>
    <col min="2" max="5" width="5.44140625" style="191" bestFit="1" customWidth="1"/>
    <col min="6" max="6" width="4.44140625" style="191" bestFit="1" customWidth="1"/>
    <col min="7" max="15" width="5.44140625" style="191" bestFit="1" customWidth="1"/>
    <col min="16" max="19" width="4.44140625" style="191" bestFit="1" customWidth="1"/>
    <col min="20" max="20" width="5.44140625" style="307" bestFit="1" customWidth="1"/>
    <col min="21" max="23" width="5.44140625" style="310" bestFit="1" customWidth="1"/>
    <col min="24" max="24" width="4.44140625" style="310" bestFit="1" customWidth="1"/>
    <col min="25" max="25" width="5.44140625" style="310" bestFit="1" customWidth="1"/>
    <col min="26" max="26" width="6.44140625" style="310" bestFit="1" customWidth="1"/>
    <col min="27" max="27" width="8.5546875" bestFit="1" customWidth="1"/>
  </cols>
  <sheetData>
    <row r="1" spans="1:27" x14ac:dyDescent="0.3">
      <c r="A1" s="22" t="s">
        <v>196</v>
      </c>
    </row>
    <row r="3" spans="1:27" ht="15" customHeight="1" x14ac:dyDescent="0.3">
      <c r="A3" s="11" t="s">
        <v>135</v>
      </c>
    </row>
    <row r="4" spans="1:27" x14ac:dyDescent="0.3">
      <c r="A4" s="37" t="s">
        <v>254</v>
      </c>
    </row>
    <row r="5" spans="1:27" x14ac:dyDescent="0.3">
      <c r="A5" s="37" t="s">
        <v>208</v>
      </c>
    </row>
    <row r="6" spans="1:27" ht="15" customHeight="1" x14ac:dyDescent="0.3">
      <c r="A6" s="558" t="s">
        <v>0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7" ht="25.2" x14ac:dyDescent="0.3">
      <c r="A7" s="559"/>
      <c r="B7" s="249" t="s">
        <v>1</v>
      </c>
      <c r="C7" s="249" t="s">
        <v>2</v>
      </c>
      <c r="D7" s="254" t="s">
        <v>3</v>
      </c>
      <c r="E7" s="249" t="s">
        <v>4</v>
      </c>
      <c r="F7" s="256" t="s">
        <v>5</v>
      </c>
      <c r="G7" s="256" t="s">
        <v>6</v>
      </c>
      <c r="H7" s="270" t="s">
        <v>7</v>
      </c>
      <c r="I7" s="256" t="s">
        <v>8</v>
      </c>
      <c r="J7" s="256" t="s">
        <v>9</v>
      </c>
      <c r="K7" s="256" t="s">
        <v>10</v>
      </c>
      <c r="L7" s="256" t="s">
        <v>11</v>
      </c>
      <c r="M7" s="256" t="s">
        <v>12</v>
      </c>
      <c r="N7" s="293" t="s">
        <v>1</v>
      </c>
      <c r="O7" s="293" t="s">
        <v>2</v>
      </c>
      <c r="P7" s="293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6" t="s">
        <v>10</v>
      </c>
      <c r="X7" s="317" t="s">
        <v>11</v>
      </c>
      <c r="Y7" s="497" t="s">
        <v>12</v>
      </c>
      <c r="Z7" s="497" t="s">
        <v>1</v>
      </c>
      <c r="AA7" s="498" t="s">
        <v>265</v>
      </c>
    </row>
    <row r="8" spans="1:27" x14ac:dyDescent="0.3">
      <c r="A8" s="67" t="s">
        <v>13</v>
      </c>
      <c r="B8" s="594">
        <f>+B9+B13+B18</f>
        <v>131.21342527300001</v>
      </c>
      <c r="C8" s="594">
        <f t="shared" ref="C8:M8" si="0">+C9+C13+C18</f>
        <v>219.06131652700014</v>
      </c>
      <c r="D8" s="594">
        <f t="shared" si="0"/>
        <v>256.72538627000006</v>
      </c>
      <c r="E8" s="594">
        <f t="shared" si="0"/>
        <v>186.10637900799995</v>
      </c>
      <c r="F8" s="594">
        <f t="shared" si="0"/>
        <v>79.055038152000023</v>
      </c>
      <c r="G8" s="594">
        <f t="shared" si="0"/>
        <v>187.44864411299989</v>
      </c>
      <c r="H8" s="594">
        <f t="shared" si="0"/>
        <v>202.22774599099998</v>
      </c>
      <c r="I8" s="594">
        <f t="shared" si="0"/>
        <v>107.29881060899994</v>
      </c>
      <c r="J8" s="594">
        <f t="shared" si="0"/>
        <v>138.36643221200003</v>
      </c>
      <c r="K8" s="594">
        <f t="shared" si="0"/>
        <v>144.05478255400001</v>
      </c>
      <c r="L8" s="594">
        <f t="shared" si="0"/>
        <v>104.795495241</v>
      </c>
      <c r="M8" s="594">
        <f t="shared" si="0"/>
        <v>100.47895985800005</v>
      </c>
      <c r="N8" s="595">
        <v>116.68919646799996</v>
      </c>
      <c r="O8" s="594">
        <v>110.94119184399993</v>
      </c>
      <c r="P8" s="594">
        <v>96.748808261999997</v>
      </c>
      <c r="Q8" s="594">
        <v>48.090995335000017</v>
      </c>
      <c r="R8" s="594">
        <v>46.141922104999999</v>
      </c>
      <c r="S8" s="594">
        <v>79.323039734999995</v>
      </c>
      <c r="T8" s="594">
        <v>245.23918454899996</v>
      </c>
      <c r="U8" s="594">
        <v>281.00952598899948</v>
      </c>
      <c r="V8" s="594">
        <v>204.67963505399996</v>
      </c>
      <c r="W8" s="594">
        <v>134.73745390400029</v>
      </c>
      <c r="X8" s="594">
        <v>70.85678824300004</v>
      </c>
      <c r="Y8" s="594">
        <v>128.13514303000002</v>
      </c>
      <c r="Z8" s="595">
        <f t="shared" ref="Z8" si="1">+Z9+Z13+Z18</f>
        <v>174.32499999999999</v>
      </c>
      <c r="AA8" s="568">
        <f>+IFERROR((Z8/N8-1),"-")</f>
        <v>0.493925789846412</v>
      </c>
    </row>
    <row r="9" spans="1:27" x14ac:dyDescent="0.3">
      <c r="A9" s="68" t="s">
        <v>227</v>
      </c>
      <c r="B9" s="596">
        <f>+SUM(B10:B12)</f>
        <v>27.887517217999996</v>
      </c>
      <c r="C9" s="596">
        <f t="shared" ref="C9:M9" si="2">+SUM(C10:C12)</f>
        <v>55.515515496999981</v>
      </c>
      <c r="D9" s="596">
        <f t="shared" si="2"/>
        <v>87.447999385000045</v>
      </c>
      <c r="E9" s="596">
        <f t="shared" si="2"/>
        <v>75.848945993000001</v>
      </c>
      <c r="F9" s="596">
        <f t="shared" si="2"/>
        <v>37.468392306000013</v>
      </c>
      <c r="G9" s="596">
        <f t="shared" si="2"/>
        <v>47.557257914999994</v>
      </c>
      <c r="H9" s="596">
        <f t="shared" si="2"/>
        <v>53.755311985000006</v>
      </c>
      <c r="I9" s="596">
        <f t="shared" si="2"/>
        <v>49.752265882999993</v>
      </c>
      <c r="J9" s="596">
        <f t="shared" si="2"/>
        <v>51.753352171999985</v>
      </c>
      <c r="K9" s="596">
        <f t="shared" si="2"/>
        <v>37.864019927000008</v>
      </c>
      <c r="L9" s="596">
        <f t="shared" si="2"/>
        <v>36.546856299999988</v>
      </c>
      <c r="M9" s="596">
        <f t="shared" si="2"/>
        <v>37.794531153000001</v>
      </c>
      <c r="N9" s="597">
        <v>26.944142127999978</v>
      </c>
      <c r="O9" s="598">
        <v>42.979289477999913</v>
      </c>
      <c r="P9" s="598">
        <v>40.275511072000029</v>
      </c>
      <c r="Q9" s="598">
        <v>23.282705433000022</v>
      </c>
      <c r="R9" s="598">
        <v>21.464781564999992</v>
      </c>
      <c r="S9" s="598">
        <v>20.655877926000009</v>
      </c>
      <c r="T9" s="598">
        <v>42.883437638999943</v>
      </c>
      <c r="U9" s="598">
        <v>64.707869183999549</v>
      </c>
      <c r="V9" s="598">
        <v>61.040432352000018</v>
      </c>
      <c r="W9" s="598">
        <v>86.824089630000302</v>
      </c>
      <c r="X9" s="598">
        <v>57.653540033000041</v>
      </c>
      <c r="Y9" s="598">
        <v>44.376013206999993</v>
      </c>
      <c r="Z9" s="597">
        <f>SUM(Z10:Z12)</f>
        <v>36.353999999999999</v>
      </c>
      <c r="AA9" s="441">
        <f t="shared" ref="AA9:AA18" si="3">+IFERROR((Z9/N9-1),"-")</f>
        <v>0.34923575697076759</v>
      </c>
    </row>
    <row r="10" spans="1:27" x14ac:dyDescent="0.3">
      <c r="A10" s="106" t="s">
        <v>15</v>
      </c>
      <c r="B10" s="599">
        <v>1.53</v>
      </c>
      <c r="C10" s="599">
        <v>1.5860000000000001</v>
      </c>
      <c r="D10" s="599">
        <v>1.0940000000000001</v>
      </c>
      <c r="E10" s="599">
        <v>1.4870000000000001</v>
      </c>
      <c r="F10" s="599">
        <v>1.6140000000000001</v>
      </c>
      <c r="G10" s="599">
        <v>1.4119999999999999</v>
      </c>
      <c r="H10" s="599">
        <v>2.0329999999999999</v>
      </c>
      <c r="I10" s="599">
        <v>1.2270000000000001</v>
      </c>
      <c r="J10" s="599">
        <v>2.4460000000000002</v>
      </c>
      <c r="K10" s="599">
        <v>1.853</v>
      </c>
      <c r="L10" s="599">
        <v>2.0880000000000001</v>
      </c>
      <c r="M10" s="599">
        <v>1.7150000000000001</v>
      </c>
      <c r="N10" s="600">
        <v>1.6970323980000004</v>
      </c>
      <c r="O10" s="601">
        <v>1.4847893009999995</v>
      </c>
      <c r="P10" s="601">
        <v>1.7774846410000003</v>
      </c>
      <c r="Q10" s="601">
        <v>1.6882640000000002</v>
      </c>
      <c r="R10" s="601">
        <v>1.8124399999999998</v>
      </c>
      <c r="S10" s="601">
        <v>1.9247372589999994</v>
      </c>
      <c r="T10" s="601">
        <v>1.8556130290000001</v>
      </c>
      <c r="U10" s="601">
        <v>1.6504507720000001</v>
      </c>
      <c r="V10" s="601">
        <v>1.8597140479999998</v>
      </c>
      <c r="W10" s="601">
        <v>1.3017848560000003</v>
      </c>
      <c r="X10" s="601">
        <v>1.2394761679999999</v>
      </c>
      <c r="Y10" s="601">
        <v>2.3171275610000004</v>
      </c>
      <c r="Z10" s="600">
        <v>0.88800000000000001</v>
      </c>
      <c r="AA10" s="346">
        <f t="shared" si="3"/>
        <v>-0.4767336197903278</v>
      </c>
    </row>
    <row r="11" spans="1:27" x14ac:dyDescent="0.3">
      <c r="A11" s="106" t="s">
        <v>16</v>
      </c>
      <c r="B11" s="599">
        <v>21.801517217999994</v>
      </c>
      <c r="C11" s="599">
        <v>50.943515496999986</v>
      </c>
      <c r="D11" s="599">
        <v>81.43999938500005</v>
      </c>
      <c r="E11" s="599">
        <v>70.419945993000013</v>
      </c>
      <c r="F11" s="599">
        <v>30.136392306000012</v>
      </c>
      <c r="G11" s="599">
        <v>41.115257914999994</v>
      </c>
      <c r="H11" s="599">
        <v>47.254311985000001</v>
      </c>
      <c r="I11" s="599">
        <v>44.549265882999997</v>
      </c>
      <c r="J11" s="599">
        <v>46.484352171999987</v>
      </c>
      <c r="K11" s="599">
        <v>33.395019927000007</v>
      </c>
      <c r="L11" s="599">
        <v>31.927856299999991</v>
      </c>
      <c r="M11" s="599">
        <v>32.319531153</v>
      </c>
      <c r="N11" s="600">
        <v>20.839058235999978</v>
      </c>
      <c r="O11" s="601">
        <v>38.315019676999917</v>
      </c>
      <c r="P11" s="601">
        <v>34.147743770000027</v>
      </c>
      <c r="Q11" s="601">
        <v>19.869433292000021</v>
      </c>
      <c r="R11" s="601">
        <v>17.609108090999992</v>
      </c>
      <c r="S11" s="601">
        <v>16.159557269000011</v>
      </c>
      <c r="T11" s="601">
        <v>38.308444071999944</v>
      </c>
      <c r="U11" s="601">
        <v>57.972248361999554</v>
      </c>
      <c r="V11" s="601">
        <v>56.238553399000018</v>
      </c>
      <c r="W11" s="601">
        <v>80.284674733000301</v>
      </c>
      <c r="X11" s="601">
        <v>52.129127510000039</v>
      </c>
      <c r="Y11" s="601">
        <v>38.22517229999999</v>
      </c>
      <c r="Z11" s="600">
        <v>31.036999999999999</v>
      </c>
      <c r="AA11" s="346">
        <f t="shared" si="3"/>
        <v>0.48936672898119893</v>
      </c>
    </row>
    <row r="12" spans="1:27" x14ac:dyDescent="0.3">
      <c r="A12" s="106" t="s">
        <v>19</v>
      </c>
      <c r="B12" s="599">
        <v>4.556</v>
      </c>
      <c r="C12" s="599">
        <v>2.9860000000000002</v>
      </c>
      <c r="D12" s="599">
        <v>4.9139999999999997</v>
      </c>
      <c r="E12" s="599">
        <v>3.9420000000000002</v>
      </c>
      <c r="F12" s="599">
        <v>5.718</v>
      </c>
      <c r="G12" s="599">
        <v>5.03</v>
      </c>
      <c r="H12" s="599">
        <v>4.468</v>
      </c>
      <c r="I12" s="599">
        <v>3.976</v>
      </c>
      <c r="J12" s="599">
        <v>2.823</v>
      </c>
      <c r="K12" s="599">
        <v>2.6160000000000001</v>
      </c>
      <c r="L12" s="599">
        <v>2.5310000000000001</v>
      </c>
      <c r="M12" s="599">
        <v>3.76</v>
      </c>
      <c r="N12" s="600">
        <v>4.4080514939999977</v>
      </c>
      <c r="O12" s="601">
        <v>3.1794804999999982</v>
      </c>
      <c r="P12" s="601">
        <v>4.3502826610000014</v>
      </c>
      <c r="Q12" s="601">
        <v>1.7250081409999998</v>
      </c>
      <c r="R12" s="601">
        <v>2.043233474</v>
      </c>
      <c r="S12" s="601">
        <v>2.5715833979999996</v>
      </c>
      <c r="T12" s="601">
        <v>2.7193805379999998</v>
      </c>
      <c r="U12" s="601">
        <v>5.0851700499999986</v>
      </c>
      <c r="V12" s="601">
        <v>2.9421649049999989</v>
      </c>
      <c r="W12" s="601">
        <v>5.2376300409999965</v>
      </c>
      <c r="X12" s="601">
        <v>4.2849363549999993</v>
      </c>
      <c r="Y12" s="601">
        <v>3.8337133460000001</v>
      </c>
      <c r="Z12" s="600">
        <v>4.4290000000000003</v>
      </c>
      <c r="AA12" s="346">
        <f t="shared" si="3"/>
        <v>4.752327877411755E-3</v>
      </c>
    </row>
    <row r="13" spans="1:27" x14ac:dyDescent="0.3">
      <c r="A13" s="68" t="s">
        <v>228</v>
      </c>
      <c r="B13" s="596">
        <f>+SUM(B14:B17)</f>
        <v>102.92100000000001</v>
      </c>
      <c r="C13" s="596">
        <f t="shared" ref="C13:M13" si="4">+SUM(C14:C17)</f>
        <v>163.27799999999999</v>
      </c>
      <c r="D13" s="596">
        <f t="shared" si="4"/>
        <v>168.62800000000001</v>
      </c>
      <c r="E13" s="596">
        <f t="shared" si="4"/>
        <v>109.95899999999999</v>
      </c>
      <c r="F13" s="596">
        <f t="shared" si="4"/>
        <v>41.248000000000005</v>
      </c>
      <c r="G13" s="596">
        <f t="shared" si="4"/>
        <v>139.59100000000001</v>
      </c>
      <c r="H13" s="596">
        <f t="shared" si="4"/>
        <v>147.85600000000002</v>
      </c>
      <c r="I13" s="596">
        <f t="shared" si="4"/>
        <v>57.097000000000008</v>
      </c>
      <c r="J13" s="596">
        <f t="shared" si="4"/>
        <v>86.094000000000008</v>
      </c>
      <c r="K13" s="596">
        <f t="shared" si="4"/>
        <v>105.887</v>
      </c>
      <c r="L13" s="596">
        <f t="shared" si="4"/>
        <v>68.046999999999997</v>
      </c>
      <c r="M13" s="596">
        <f t="shared" si="4"/>
        <v>62.517000000000003</v>
      </c>
      <c r="N13" s="597">
        <v>89.115054339999986</v>
      </c>
      <c r="O13" s="598">
        <v>67.241902366000019</v>
      </c>
      <c r="P13" s="598">
        <v>54.933297189999969</v>
      </c>
      <c r="Q13" s="598">
        <v>23.968289901999995</v>
      </c>
      <c r="R13" s="598">
        <v>23.327140540000002</v>
      </c>
      <c r="S13" s="598">
        <v>56.337161808999987</v>
      </c>
      <c r="T13" s="598">
        <v>199.80574691000001</v>
      </c>
      <c r="U13" s="598">
        <v>215.19165680499989</v>
      </c>
      <c r="V13" s="598">
        <v>142.93920270199996</v>
      </c>
      <c r="W13" s="598">
        <v>46.843364274000002</v>
      </c>
      <c r="X13" s="598">
        <v>11.833248209999997</v>
      </c>
      <c r="Y13" s="598">
        <v>79.239129823000027</v>
      </c>
      <c r="Z13" s="597">
        <f>SUM(Z14:Z17)</f>
        <v>130.53100000000001</v>
      </c>
      <c r="AA13" s="441">
        <f t="shared" si="3"/>
        <v>0.46474690462495905</v>
      </c>
    </row>
    <row r="14" spans="1:27" x14ac:dyDescent="0.3">
      <c r="A14" s="106" t="s">
        <v>120</v>
      </c>
      <c r="B14" s="599">
        <v>94.224000000000004</v>
      </c>
      <c r="C14" s="599">
        <v>134.196</v>
      </c>
      <c r="D14" s="599">
        <v>143.06899999999999</v>
      </c>
      <c r="E14" s="599">
        <v>97.406999999999996</v>
      </c>
      <c r="F14" s="599">
        <v>27.88</v>
      </c>
      <c r="G14" s="599">
        <v>122.042</v>
      </c>
      <c r="H14" s="599">
        <v>122.182</v>
      </c>
      <c r="I14" s="599">
        <v>36.054000000000002</v>
      </c>
      <c r="J14" s="599">
        <v>70.399000000000001</v>
      </c>
      <c r="K14" s="599">
        <v>86.608999999999995</v>
      </c>
      <c r="L14" s="599">
        <v>60.264000000000003</v>
      </c>
      <c r="M14" s="599">
        <v>54.642000000000003</v>
      </c>
      <c r="N14" s="600">
        <v>85.252089999999995</v>
      </c>
      <c r="O14" s="601">
        <v>54.072005000000019</v>
      </c>
      <c r="P14" s="601">
        <v>42.783754999999971</v>
      </c>
      <c r="Q14" s="601">
        <v>17.147164962999994</v>
      </c>
      <c r="R14" s="601">
        <v>11.198640000000005</v>
      </c>
      <c r="S14" s="601">
        <v>51.926134999999988</v>
      </c>
      <c r="T14" s="601">
        <v>181.61412300000001</v>
      </c>
      <c r="U14" s="601">
        <v>189.76549799999989</v>
      </c>
      <c r="V14" s="601">
        <v>128.51298499999996</v>
      </c>
      <c r="W14" s="601">
        <v>22.143987000000003</v>
      </c>
      <c r="X14" s="601">
        <v>6.6345909999999995</v>
      </c>
      <c r="Y14" s="601">
        <v>70.644271000000018</v>
      </c>
      <c r="Z14" s="600">
        <v>121.154</v>
      </c>
      <c r="AA14" s="346">
        <f t="shared" si="3"/>
        <v>0.42112644980316616</v>
      </c>
    </row>
    <row r="15" spans="1:27" x14ac:dyDescent="0.3">
      <c r="A15" s="106" t="s">
        <v>121</v>
      </c>
      <c r="B15" s="599">
        <v>1.083</v>
      </c>
      <c r="C15" s="599">
        <v>0.99399999999999999</v>
      </c>
      <c r="D15" s="599">
        <v>2.073</v>
      </c>
      <c r="E15" s="599">
        <v>1.728</v>
      </c>
      <c r="F15" s="599">
        <v>1.835</v>
      </c>
      <c r="G15" s="599">
        <v>2.206</v>
      </c>
      <c r="H15" s="599">
        <v>1.6339999999999999</v>
      </c>
      <c r="I15" s="599">
        <v>1.5580000000000001</v>
      </c>
      <c r="J15" s="599">
        <v>1.8460000000000001</v>
      </c>
      <c r="K15" s="599">
        <v>1.1020000000000001</v>
      </c>
      <c r="L15" s="599">
        <v>0.93100000000000005</v>
      </c>
      <c r="M15" s="599">
        <v>1.3540000000000001</v>
      </c>
      <c r="N15" s="600">
        <v>0.67132433999999996</v>
      </c>
      <c r="O15" s="601">
        <v>0.74782599999999988</v>
      </c>
      <c r="P15" s="601">
        <v>0.51389000000000007</v>
      </c>
      <c r="Q15" s="601">
        <v>0.68231000000000008</v>
      </c>
      <c r="R15" s="601">
        <v>0.87710000000000021</v>
      </c>
      <c r="S15" s="601">
        <v>0.73457000000000028</v>
      </c>
      <c r="T15" s="601">
        <v>0.41260000000000013</v>
      </c>
      <c r="U15" s="601">
        <v>0.30375999999999997</v>
      </c>
      <c r="V15" s="601">
        <v>0</v>
      </c>
      <c r="W15" s="601">
        <v>4.9939999999999998E-2</v>
      </c>
      <c r="X15" s="601">
        <v>0</v>
      </c>
      <c r="Y15" s="601">
        <v>0</v>
      </c>
      <c r="Z15" s="600">
        <v>0.34</v>
      </c>
      <c r="AA15" s="346">
        <f t="shared" si="3"/>
        <v>-0.49353839903972496</v>
      </c>
    </row>
    <row r="16" spans="1:27" x14ac:dyDescent="0.3">
      <c r="A16" s="106" t="s">
        <v>110</v>
      </c>
      <c r="B16" s="599">
        <v>2.8330000000000002</v>
      </c>
      <c r="C16" s="599">
        <v>23.677</v>
      </c>
      <c r="D16" s="599">
        <v>21.204000000000001</v>
      </c>
      <c r="E16" s="599">
        <v>8.2029999999999994</v>
      </c>
      <c r="F16" s="599">
        <v>6.726</v>
      </c>
      <c r="G16" s="599">
        <v>13.122</v>
      </c>
      <c r="H16" s="599">
        <v>19.567</v>
      </c>
      <c r="I16" s="599">
        <v>17.547000000000001</v>
      </c>
      <c r="J16" s="599">
        <v>11.503</v>
      </c>
      <c r="K16" s="599">
        <v>12.986000000000001</v>
      </c>
      <c r="L16" s="599">
        <v>2.3380000000000001</v>
      </c>
      <c r="M16" s="599">
        <v>3.532</v>
      </c>
      <c r="N16" s="600">
        <v>1.5392599999999999</v>
      </c>
      <c r="O16" s="601">
        <v>7.448360000000001</v>
      </c>
      <c r="P16" s="601">
        <v>9.0566499999999994</v>
      </c>
      <c r="Q16" s="601">
        <v>3.7546099999999991</v>
      </c>
      <c r="R16" s="601">
        <v>7.5733799999999993</v>
      </c>
      <c r="S16" s="601">
        <v>1.5376099999999999</v>
      </c>
      <c r="T16" s="601">
        <v>13.188500000000003</v>
      </c>
      <c r="U16" s="601">
        <v>23.220755</v>
      </c>
      <c r="V16" s="601">
        <v>11.001790000000002</v>
      </c>
      <c r="W16" s="601">
        <v>19.938000000000002</v>
      </c>
      <c r="X16" s="601">
        <v>3.5222199999999999</v>
      </c>
      <c r="Y16" s="601">
        <v>5.4507149999999998</v>
      </c>
      <c r="Z16" s="600">
        <v>7.7450000000000001</v>
      </c>
      <c r="AA16" s="346">
        <f t="shared" si="3"/>
        <v>4.0316385795771996</v>
      </c>
    </row>
    <row r="17" spans="1:27" x14ac:dyDescent="0.3">
      <c r="A17" s="106" t="s">
        <v>213</v>
      </c>
      <c r="B17" s="599">
        <v>4.7809999999999997</v>
      </c>
      <c r="C17" s="599">
        <v>4.4109999999999996</v>
      </c>
      <c r="D17" s="599">
        <v>2.282</v>
      </c>
      <c r="E17" s="599">
        <v>2.621</v>
      </c>
      <c r="F17" s="599">
        <v>4.8070000000000004</v>
      </c>
      <c r="G17" s="599">
        <v>2.2210000000000001</v>
      </c>
      <c r="H17" s="599">
        <v>4.4729999999999999</v>
      </c>
      <c r="I17" s="599">
        <v>1.9379999999999999</v>
      </c>
      <c r="J17" s="599">
        <v>2.3460000000000001</v>
      </c>
      <c r="K17" s="599">
        <v>5.19</v>
      </c>
      <c r="L17" s="599">
        <v>4.5140000000000002</v>
      </c>
      <c r="M17" s="599">
        <v>2.9889999999999999</v>
      </c>
      <c r="N17" s="600">
        <v>1.6523799999999997</v>
      </c>
      <c r="O17" s="601">
        <v>4.9737113659999981</v>
      </c>
      <c r="P17" s="601">
        <v>2.5790021899999993</v>
      </c>
      <c r="Q17" s="601">
        <v>2.3842049390000009</v>
      </c>
      <c r="R17" s="601">
        <v>3.678020539999999</v>
      </c>
      <c r="S17" s="601">
        <v>2.138846808999999</v>
      </c>
      <c r="T17" s="601">
        <v>4.590523909999999</v>
      </c>
      <c r="U17" s="601">
        <v>1.9016438050000004</v>
      </c>
      <c r="V17" s="601">
        <v>3.4244277020000018</v>
      </c>
      <c r="W17" s="601">
        <v>4.7114372739999988</v>
      </c>
      <c r="X17" s="601">
        <v>1.6764372099999985</v>
      </c>
      <c r="Y17" s="601">
        <v>3.1441438230000007</v>
      </c>
      <c r="Z17" s="600">
        <v>1.292</v>
      </c>
      <c r="AA17" s="346">
        <f t="shared" si="3"/>
        <v>-0.21809753204468696</v>
      </c>
    </row>
    <row r="18" spans="1:27" x14ac:dyDescent="0.3">
      <c r="A18" s="107" t="s">
        <v>72</v>
      </c>
      <c r="B18" s="602">
        <v>0.40490805500000715</v>
      </c>
      <c r="C18" s="602">
        <v>0.26780103000014788</v>
      </c>
      <c r="D18" s="602">
        <v>0.6493868850000144</v>
      </c>
      <c r="E18" s="602">
        <v>0.29843301499995867</v>
      </c>
      <c r="F18" s="602">
        <v>0.33864584599999942</v>
      </c>
      <c r="G18" s="602">
        <v>0.30038619799990557</v>
      </c>
      <c r="H18" s="602">
        <v>0.6164340059999377</v>
      </c>
      <c r="I18" s="602">
        <v>0.44954472599994916</v>
      </c>
      <c r="J18" s="602">
        <v>0.51908004000002983</v>
      </c>
      <c r="K18" s="602">
        <v>0.30376262699998913</v>
      </c>
      <c r="L18" s="602">
        <v>0.20163894100001198</v>
      </c>
      <c r="M18" s="602">
        <v>0.16742870500004209</v>
      </c>
      <c r="N18" s="603">
        <v>0.63</v>
      </c>
      <c r="O18" s="602">
        <v>0.72</v>
      </c>
      <c r="P18" s="602">
        <v>1.54</v>
      </c>
      <c r="Q18" s="602">
        <v>0.84</v>
      </c>
      <c r="R18" s="602">
        <v>1.35</v>
      </c>
      <c r="S18" s="602">
        <v>2.33</v>
      </c>
      <c r="T18" s="602">
        <v>2.5499999999999998</v>
      </c>
      <c r="U18" s="602">
        <v>1.1100000000000001</v>
      </c>
      <c r="V18" s="602">
        <v>0.7</v>
      </c>
      <c r="W18" s="602">
        <v>1.07</v>
      </c>
      <c r="X18" s="602">
        <v>1.37</v>
      </c>
      <c r="Y18" s="604">
        <v>4.5199999999999996</v>
      </c>
      <c r="Z18" s="603">
        <v>7.44</v>
      </c>
      <c r="AA18" s="569">
        <f t="shared" si="3"/>
        <v>10.80952380952381</v>
      </c>
    </row>
    <row r="19" spans="1:27" x14ac:dyDescent="0.3">
      <c r="A19" s="1" t="s">
        <v>23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</row>
    <row r="20" spans="1:27" x14ac:dyDescent="0.3">
      <c r="A20" s="322" t="s">
        <v>137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</row>
    <row r="21" spans="1:27" x14ac:dyDescent="0.3">
      <c r="A21" s="322" t="s">
        <v>204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</row>
    <row r="22" spans="1:27" x14ac:dyDescent="0.3"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34"/>
      <c r="W22" s="134"/>
      <c r="X22" s="134"/>
      <c r="Y22" s="134"/>
      <c r="Z22" s="134"/>
      <c r="AA22" s="187"/>
    </row>
    <row r="23" spans="1:27" x14ac:dyDescent="0.3"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</row>
    <row r="24" spans="1:27" x14ac:dyDescent="0.3"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</row>
    <row r="25" spans="1:27" x14ac:dyDescent="0.3"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</row>
    <row r="26" spans="1:27" x14ac:dyDescent="0.3"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</row>
    <row r="27" spans="1:27" x14ac:dyDescent="0.3"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</row>
  </sheetData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FQ27"/>
  <sheetViews>
    <sheetView showGridLines="0" zoomScaleNormal="10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AA22" sqref="AA22"/>
    </sheetView>
  </sheetViews>
  <sheetFormatPr baseColWidth="10" defaultRowHeight="14.4" x14ac:dyDescent="0.3"/>
  <cols>
    <col min="1" max="1" width="13.109375" customWidth="1"/>
    <col min="2" max="19" width="7.88671875" style="191" customWidth="1"/>
    <col min="20" max="20" width="7.88671875" style="307" customWidth="1"/>
    <col min="21" max="25" width="7.88671875" style="310" customWidth="1"/>
    <col min="26" max="26" width="8.5546875" style="310" bestFit="1" customWidth="1"/>
    <col min="27" max="27" width="11.21875" customWidth="1"/>
  </cols>
  <sheetData>
    <row r="1" spans="1:28" x14ac:dyDescent="0.3">
      <c r="A1" s="22" t="s">
        <v>196</v>
      </c>
    </row>
    <row r="3" spans="1:28" x14ac:dyDescent="0.3">
      <c r="A3" s="11" t="s">
        <v>138</v>
      </c>
    </row>
    <row r="4" spans="1:28" ht="15" customHeight="1" x14ac:dyDescent="0.3">
      <c r="A4" s="37" t="s">
        <v>254</v>
      </c>
    </row>
    <row r="5" spans="1:28" x14ac:dyDescent="0.3">
      <c r="A5" s="37" t="s">
        <v>211</v>
      </c>
    </row>
    <row r="6" spans="1:28" x14ac:dyDescent="0.3">
      <c r="A6" s="13"/>
    </row>
    <row r="7" spans="1:28" ht="18.75" customHeight="1" x14ac:dyDescent="0.3">
      <c r="A7" s="514" t="s">
        <v>0</v>
      </c>
      <c r="B7" s="514">
        <v>2019</v>
      </c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4">
        <v>2020</v>
      </c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33">
        <v>2021</v>
      </c>
      <c r="AA7" s="535"/>
    </row>
    <row r="8" spans="1:28" ht="27.75" customHeight="1" x14ac:dyDescent="0.3">
      <c r="A8" s="545"/>
      <c r="B8" s="249" t="s">
        <v>1</v>
      </c>
      <c r="C8" s="249" t="s">
        <v>2</v>
      </c>
      <c r="D8" s="254" t="s">
        <v>3</v>
      </c>
      <c r="E8" s="254" t="s">
        <v>4</v>
      </c>
      <c r="F8" s="256" t="s">
        <v>5</v>
      </c>
      <c r="G8" s="256" t="s">
        <v>6</v>
      </c>
      <c r="H8" s="256" t="s">
        <v>7</v>
      </c>
      <c r="I8" s="256" t="s">
        <v>8</v>
      </c>
      <c r="J8" s="256" t="s">
        <v>9</v>
      </c>
      <c r="K8" s="256" t="s">
        <v>10</v>
      </c>
      <c r="L8" s="256" t="s">
        <v>11</v>
      </c>
      <c r="M8" s="256" t="s">
        <v>12</v>
      </c>
      <c r="N8" s="256" t="s">
        <v>1</v>
      </c>
      <c r="O8" s="256" t="s">
        <v>2</v>
      </c>
      <c r="P8" s="256" t="s">
        <v>3</v>
      </c>
      <c r="Q8" s="301" t="s">
        <v>4</v>
      </c>
      <c r="R8" s="301" t="s">
        <v>5</v>
      </c>
      <c r="S8" s="305" t="s">
        <v>6</v>
      </c>
      <c r="T8" s="306" t="s">
        <v>7</v>
      </c>
      <c r="U8" s="309" t="s">
        <v>8</v>
      </c>
      <c r="V8" s="312" t="s">
        <v>9</v>
      </c>
      <c r="W8" s="316" t="s">
        <v>10</v>
      </c>
      <c r="X8" s="317" t="s">
        <v>11</v>
      </c>
      <c r="Y8" s="319" t="s">
        <v>12</v>
      </c>
      <c r="Z8" s="497" t="s">
        <v>1</v>
      </c>
      <c r="AA8" s="498" t="s">
        <v>265</v>
      </c>
    </row>
    <row r="9" spans="1:28" x14ac:dyDescent="0.3">
      <c r="A9" s="108" t="s">
        <v>13</v>
      </c>
      <c r="B9" s="595">
        <f>+B10+B14+B19</f>
        <v>246.43700000000001</v>
      </c>
      <c r="C9" s="594">
        <f t="shared" ref="C9:L9" si="0">+C10+C14+C19</f>
        <v>380.66099999999994</v>
      </c>
      <c r="D9" s="594">
        <f t="shared" si="0"/>
        <v>436.24399999999991</v>
      </c>
      <c r="E9" s="594">
        <f t="shared" si="0"/>
        <v>328.73899999999998</v>
      </c>
      <c r="F9" s="594">
        <f t="shared" si="0"/>
        <v>175.52299999999997</v>
      </c>
      <c r="G9" s="594">
        <f t="shared" si="0"/>
        <v>364.60699999999991</v>
      </c>
      <c r="H9" s="594">
        <f t="shared" si="0"/>
        <v>398.85200000000009</v>
      </c>
      <c r="I9" s="594">
        <f t="shared" si="0"/>
        <v>239.70500000000001</v>
      </c>
      <c r="J9" s="594">
        <f t="shared" si="0"/>
        <v>273.762</v>
      </c>
      <c r="K9" s="594">
        <f t="shared" si="0"/>
        <v>270.64999999999998</v>
      </c>
      <c r="L9" s="605">
        <f t="shared" si="0"/>
        <v>205.97299999999998</v>
      </c>
      <c r="M9" s="605">
        <v>205.20000000000002</v>
      </c>
      <c r="N9" s="595">
        <v>207.21921637999998</v>
      </c>
      <c r="O9" s="594">
        <v>212.51743851000003</v>
      </c>
      <c r="P9" s="594">
        <v>180.74135595999996</v>
      </c>
      <c r="Q9" s="594">
        <v>106.93922466000002</v>
      </c>
      <c r="R9" s="594">
        <v>115.04130820000005</v>
      </c>
      <c r="S9" s="594">
        <v>161.61216271999996</v>
      </c>
      <c r="T9" s="594">
        <v>422.77937668999982</v>
      </c>
      <c r="U9" s="594">
        <v>469.20917247999932</v>
      </c>
      <c r="V9" s="594">
        <v>352.35457480999975</v>
      </c>
      <c r="W9" s="594">
        <v>251.55424123000023</v>
      </c>
      <c r="X9" s="594">
        <v>144.17115465000001</v>
      </c>
      <c r="Y9" s="594">
        <v>239.97006445000011</v>
      </c>
      <c r="Z9" s="89">
        <f t="shared" ref="Z9" si="1">+Z10+Z14+Z19</f>
        <v>296.45199999999994</v>
      </c>
      <c r="AA9" s="568">
        <f>+IFERROR((Z9/N9-1),"-")</f>
        <v>0.43062021553234864</v>
      </c>
    </row>
    <row r="10" spans="1:28" x14ac:dyDescent="0.3">
      <c r="A10" s="70" t="s">
        <v>14</v>
      </c>
      <c r="B10" s="597">
        <f t="shared" ref="B10:L10" si="2">SUM(B11:B13)</f>
        <v>83.651704249999881</v>
      </c>
      <c r="C10" s="598">
        <f t="shared" si="2"/>
        <v>124.18716749999999</v>
      </c>
      <c r="D10" s="598">
        <f t="shared" si="2"/>
        <v>178.20863227999996</v>
      </c>
      <c r="E10" s="598">
        <f t="shared" si="2"/>
        <v>161.91529625000001</v>
      </c>
      <c r="F10" s="598">
        <f t="shared" si="2"/>
        <v>101.2154966500002</v>
      </c>
      <c r="G10" s="598">
        <f t="shared" si="2"/>
        <v>141.60624901</v>
      </c>
      <c r="H10" s="598">
        <f t="shared" si="2"/>
        <v>154.84496844000003</v>
      </c>
      <c r="I10" s="598">
        <f t="shared" si="2"/>
        <v>137.69868996</v>
      </c>
      <c r="J10" s="598">
        <f t="shared" si="2"/>
        <v>138.73992017</v>
      </c>
      <c r="K10" s="598">
        <f t="shared" si="2"/>
        <v>109.79204915</v>
      </c>
      <c r="L10" s="606">
        <f t="shared" si="2"/>
        <v>104.4457785200002</v>
      </c>
      <c r="M10" s="606">
        <v>115.69999999999999</v>
      </c>
      <c r="N10" s="597">
        <v>89.639349110000055</v>
      </c>
      <c r="O10" s="598">
        <v>106.88465788000003</v>
      </c>
      <c r="P10" s="598">
        <v>89.352935649999964</v>
      </c>
      <c r="Q10" s="598">
        <v>61.394206860000018</v>
      </c>
      <c r="R10" s="598">
        <v>63.839062370000036</v>
      </c>
      <c r="S10" s="598">
        <v>71.057361159999985</v>
      </c>
      <c r="T10" s="598">
        <v>120.02586054999983</v>
      </c>
      <c r="U10" s="598">
        <v>149.22216050999941</v>
      </c>
      <c r="V10" s="598">
        <v>137.25576535999986</v>
      </c>
      <c r="W10" s="598">
        <v>159.36449185000023</v>
      </c>
      <c r="X10" s="598">
        <v>118.66251008</v>
      </c>
      <c r="Y10" s="598">
        <v>114.57081782000007</v>
      </c>
      <c r="Z10" s="90">
        <f t="shared" ref="Z10" si="3">SUM(Z11:Z13)</f>
        <v>96.429999999999993</v>
      </c>
      <c r="AA10" s="441">
        <f t="shared" ref="AA10:AA19" si="4">+IFERROR((Z10/N10-1),"-")</f>
        <v>7.5755245407536975E-2</v>
      </c>
      <c r="AB10" s="187"/>
    </row>
    <row r="11" spans="1:28" x14ac:dyDescent="0.3">
      <c r="A11" s="109" t="s">
        <v>15</v>
      </c>
      <c r="B11" s="599">
        <v>3.6749999999999998</v>
      </c>
      <c r="C11" s="599">
        <v>4.5209999999999999</v>
      </c>
      <c r="D11" s="599">
        <v>3.7770000000000001</v>
      </c>
      <c r="E11" s="599">
        <v>3.7080000000000002</v>
      </c>
      <c r="F11" s="599">
        <v>5.4980000000000002</v>
      </c>
      <c r="G11" s="599">
        <v>4.5140000000000002</v>
      </c>
      <c r="H11" s="599">
        <v>5.7640000000000002</v>
      </c>
      <c r="I11" s="599">
        <v>4.51</v>
      </c>
      <c r="J11" s="599">
        <v>7.7460000000000004</v>
      </c>
      <c r="K11" s="599">
        <v>5.9359999999999999</v>
      </c>
      <c r="L11" s="599">
        <v>5.86</v>
      </c>
      <c r="M11" s="599">
        <v>4.9589999999999996</v>
      </c>
      <c r="N11" s="600">
        <v>5.0532626700000005</v>
      </c>
      <c r="O11" s="601">
        <v>5.3272453200000003</v>
      </c>
      <c r="P11" s="601">
        <v>5.5834567000000019</v>
      </c>
      <c r="Q11" s="601">
        <v>5.2129735099999994</v>
      </c>
      <c r="R11" s="601">
        <v>5.5610784799999999</v>
      </c>
      <c r="S11" s="601">
        <v>5.9893582299999997</v>
      </c>
      <c r="T11" s="601">
        <v>5.5545097099999996</v>
      </c>
      <c r="U11" s="601">
        <v>4.6169102799999999</v>
      </c>
      <c r="V11" s="601">
        <v>5.5525088000000018</v>
      </c>
      <c r="W11" s="601">
        <v>4.2697864199999991</v>
      </c>
      <c r="X11" s="601">
        <v>2.7213402399999986</v>
      </c>
      <c r="Y11" s="601">
        <v>5.8262903299999973</v>
      </c>
      <c r="Z11" s="91">
        <v>2.0939999999999999</v>
      </c>
      <c r="AA11" s="346">
        <f t="shared" si="4"/>
        <v>-0.58561425820360147</v>
      </c>
    </row>
    <row r="12" spans="1:28" x14ac:dyDescent="0.3">
      <c r="A12" s="109" t="s">
        <v>16</v>
      </c>
      <c r="B12" s="599">
        <v>73.718704249999888</v>
      </c>
      <c r="C12" s="599">
        <v>110.53316749999999</v>
      </c>
      <c r="D12" s="599">
        <v>166.46963227999998</v>
      </c>
      <c r="E12" s="599">
        <v>150.99629625</v>
      </c>
      <c r="F12" s="599">
        <v>86.8394966500002</v>
      </c>
      <c r="G12" s="599">
        <v>130.04424900999999</v>
      </c>
      <c r="H12" s="599">
        <v>140.07296844000001</v>
      </c>
      <c r="I12" s="599">
        <v>126.24368996</v>
      </c>
      <c r="J12" s="599">
        <v>124.64892017</v>
      </c>
      <c r="K12" s="599">
        <v>97.106049150000004</v>
      </c>
      <c r="L12" s="599">
        <v>92.150778520000202</v>
      </c>
      <c r="M12" s="599">
        <v>103.59595252999999</v>
      </c>
      <c r="N12" s="600">
        <v>76.180942660000071</v>
      </c>
      <c r="O12" s="601">
        <v>95.655236970000033</v>
      </c>
      <c r="P12" s="601">
        <v>77.441863459999965</v>
      </c>
      <c r="Q12" s="601">
        <v>52.211279340000019</v>
      </c>
      <c r="R12" s="601">
        <v>53.614191370000036</v>
      </c>
      <c r="S12" s="601">
        <v>59.102167099999988</v>
      </c>
      <c r="T12" s="601">
        <v>107.40120932999983</v>
      </c>
      <c r="U12" s="601">
        <v>137.0037892699994</v>
      </c>
      <c r="V12" s="601">
        <v>123.28820878999986</v>
      </c>
      <c r="W12" s="601">
        <v>145.32959624000023</v>
      </c>
      <c r="X12" s="601">
        <v>107.56375233999999</v>
      </c>
      <c r="Y12" s="601">
        <v>100.02681327000009</v>
      </c>
      <c r="Z12" s="91">
        <v>86.341999999999999</v>
      </c>
      <c r="AA12" s="346">
        <f t="shared" si="4"/>
        <v>0.13338056717608904</v>
      </c>
    </row>
    <row r="13" spans="1:28" x14ac:dyDescent="0.3">
      <c r="A13" s="109" t="s">
        <v>19</v>
      </c>
      <c r="B13" s="599">
        <v>6.258</v>
      </c>
      <c r="C13" s="599">
        <v>9.1329999999999991</v>
      </c>
      <c r="D13" s="599">
        <v>7.9619999999999997</v>
      </c>
      <c r="E13" s="599">
        <v>7.2110000000000003</v>
      </c>
      <c r="F13" s="599">
        <v>8.8780000000000001</v>
      </c>
      <c r="G13" s="599">
        <v>7.048</v>
      </c>
      <c r="H13" s="599">
        <v>9.0079999999999991</v>
      </c>
      <c r="I13" s="599">
        <v>6.9450000000000003</v>
      </c>
      <c r="J13" s="599">
        <v>6.3449999999999998</v>
      </c>
      <c r="K13" s="599">
        <v>6.75</v>
      </c>
      <c r="L13" s="599">
        <v>6.4349999999999996</v>
      </c>
      <c r="M13" s="599">
        <v>7.141</v>
      </c>
      <c r="N13" s="600">
        <v>8.4051437799999942</v>
      </c>
      <c r="O13" s="601">
        <v>5.9021755900000015</v>
      </c>
      <c r="P13" s="601">
        <v>6.3276154899999995</v>
      </c>
      <c r="Q13" s="601">
        <v>3.9699540100000008</v>
      </c>
      <c r="R13" s="601">
        <v>4.6637925200000012</v>
      </c>
      <c r="S13" s="601">
        <v>5.9658358299999996</v>
      </c>
      <c r="T13" s="601">
        <v>7.0701415100000045</v>
      </c>
      <c r="U13" s="601">
        <v>7.6014609599999989</v>
      </c>
      <c r="V13" s="601">
        <v>8.4150477699999957</v>
      </c>
      <c r="W13" s="601">
        <v>9.7651091899999987</v>
      </c>
      <c r="X13" s="601">
        <v>8.3774175000000071</v>
      </c>
      <c r="Y13" s="601">
        <v>8.7177142199999942</v>
      </c>
      <c r="Z13" s="91">
        <v>7.9939999999999998</v>
      </c>
      <c r="AA13" s="346">
        <f t="shared" si="4"/>
        <v>-4.8915734312399151E-2</v>
      </c>
    </row>
    <row r="14" spans="1:28" x14ac:dyDescent="0.3">
      <c r="A14" s="70" t="s">
        <v>108</v>
      </c>
      <c r="B14" s="597">
        <f t="shared" ref="B14:J14" si="5">SUM(B15:B18)</f>
        <v>160.58000000000001</v>
      </c>
      <c r="C14" s="598">
        <f t="shared" si="5"/>
        <v>254.68899999999999</v>
      </c>
      <c r="D14" s="598">
        <f t="shared" si="5"/>
        <v>255.75599999999997</v>
      </c>
      <c r="E14" s="598">
        <f t="shared" si="5"/>
        <v>164.386</v>
      </c>
      <c r="F14" s="598">
        <f t="shared" si="5"/>
        <v>71.974000000000004</v>
      </c>
      <c r="G14" s="598">
        <f t="shared" si="5"/>
        <v>220.92199999999997</v>
      </c>
      <c r="H14" s="598">
        <f t="shared" si="5"/>
        <v>242.18800000000002</v>
      </c>
      <c r="I14" s="598">
        <f>SUM(I15:I18)</f>
        <v>99.625</v>
      </c>
      <c r="J14" s="598">
        <f t="shared" si="5"/>
        <v>132.67500000000001</v>
      </c>
      <c r="K14" s="598">
        <f>SUM(K15:K18)</f>
        <v>159.02599999999998</v>
      </c>
      <c r="L14" s="606">
        <f>SUM(L15:L18)</f>
        <v>99.652000000000001</v>
      </c>
      <c r="M14" s="606">
        <v>87.780000000000015</v>
      </c>
      <c r="N14" s="597">
        <v>115.38986726999994</v>
      </c>
      <c r="O14" s="598">
        <v>102.95278063000001</v>
      </c>
      <c r="P14" s="598">
        <v>88.148420310000006</v>
      </c>
      <c r="Q14" s="598">
        <v>43.545017800000004</v>
      </c>
      <c r="R14" s="598">
        <v>48.842245830000003</v>
      </c>
      <c r="S14" s="598">
        <v>88.154801559999967</v>
      </c>
      <c r="T14" s="598">
        <v>298.53351613999996</v>
      </c>
      <c r="U14" s="598">
        <v>316.5670119699999</v>
      </c>
      <c r="V14" s="598">
        <v>212.49880944999987</v>
      </c>
      <c r="W14" s="598">
        <v>88.889749379999998</v>
      </c>
      <c r="X14" s="598">
        <v>23.218644570000009</v>
      </c>
      <c r="Y14" s="598">
        <v>122.48924663000004</v>
      </c>
      <c r="Z14" s="90">
        <f t="shared" ref="Z14" si="6">SUM(Z15:Z18)</f>
        <v>196.61999999999998</v>
      </c>
      <c r="AA14" s="441">
        <f t="shared" si="4"/>
        <v>0.70396244186614942</v>
      </c>
    </row>
    <row r="15" spans="1:28" x14ac:dyDescent="0.3">
      <c r="A15" s="109" t="s">
        <v>120</v>
      </c>
      <c r="B15" s="599">
        <v>139.51400000000001</v>
      </c>
      <c r="C15" s="599">
        <v>195.92599999999999</v>
      </c>
      <c r="D15" s="599">
        <v>204.62299999999999</v>
      </c>
      <c r="E15" s="599">
        <v>139.21799999999999</v>
      </c>
      <c r="F15" s="599">
        <v>41.026000000000003</v>
      </c>
      <c r="G15" s="599">
        <v>184.99799999999999</v>
      </c>
      <c r="H15" s="599">
        <v>184.602</v>
      </c>
      <c r="I15" s="599">
        <v>54.731999999999999</v>
      </c>
      <c r="J15" s="599">
        <v>98.692999999999998</v>
      </c>
      <c r="K15" s="599">
        <v>114.32899999999999</v>
      </c>
      <c r="L15" s="599">
        <v>79.41</v>
      </c>
      <c r="M15" s="599">
        <v>69.088999999999999</v>
      </c>
      <c r="N15" s="600">
        <v>106.82808762999996</v>
      </c>
      <c r="O15" s="601">
        <v>68.653445520000005</v>
      </c>
      <c r="P15" s="601">
        <v>57.165528090000009</v>
      </c>
      <c r="Q15" s="601">
        <v>25.550230190000004</v>
      </c>
      <c r="R15" s="601">
        <v>16.892950929999994</v>
      </c>
      <c r="S15" s="601">
        <v>75.807855279999984</v>
      </c>
      <c r="T15" s="601">
        <v>251.35994388999998</v>
      </c>
      <c r="U15" s="601">
        <v>260.9522862899999</v>
      </c>
      <c r="V15" s="601">
        <v>176.66561487999985</v>
      </c>
      <c r="W15" s="601">
        <v>30.684575989999992</v>
      </c>
      <c r="X15" s="601">
        <v>9.2916758600000016</v>
      </c>
      <c r="Y15" s="601">
        <v>99.356714810000028</v>
      </c>
      <c r="Z15" s="91">
        <v>170.934</v>
      </c>
      <c r="AA15" s="346">
        <f t="shared" si="4"/>
        <v>0.6000848072094247</v>
      </c>
    </row>
    <row r="16" spans="1:28" x14ac:dyDescent="0.3">
      <c r="A16" s="109" t="s">
        <v>121</v>
      </c>
      <c r="B16" s="599">
        <v>1.2150000000000001</v>
      </c>
      <c r="C16" s="599">
        <v>1.4059999999999999</v>
      </c>
      <c r="D16" s="599">
        <v>2.617</v>
      </c>
      <c r="E16" s="599">
        <v>1.9770000000000001</v>
      </c>
      <c r="F16" s="599">
        <v>2.2930000000000001</v>
      </c>
      <c r="G16" s="599">
        <v>3.39</v>
      </c>
      <c r="H16" s="599">
        <v>2.1949999999999998</v>
      </c>
      <c r="I16" s="599">
        <v>1.825</v>
      </c>
      <c r="J16" s="599">
        <v>2.492</v>
      </c>
      <c r="K16" s="599">
        <v>1.2609999999999999</v>
      </c>
      <c r="L16" s="599">
        <v>0.98299999999999998</v>
      </c>
      <c r="M16" s="599">
        <v>1.5089999999999999</v>
      </c>
      <c r="N16" s="600">
        <v>0.4460019999999999</v>
      </c>
      <c r="O16" s="601">
        <v>0.535945</v>
      </c>
      <c r="P16" s="601">
        <v>0.34911970000000003</v>
      </c>
      <c r="Q16" s="601">
        <v>0.4542736</v>
      </c>
      <c r="R16" s="601">
        <v>0.58621000000000001</v>
      </c>
      <c r="S16" s="601">
        <v>0.47682279999999994</v>
      </c>
      <c r="T16" s="601">
        <v>0.23554000000000003</v>
      </c>
      <c r="U16" s="601">
        <v>0.17816799999999999</v>
      </c>
      <c r="V16" s="601">
        <v>0</v>
      </c>
      <c r="W16" s="601">
        <v>4.0451399999999998E-2</v>
      </c>
      <c r="X16" s="601">
        <v>0</v>
      </c>
      <c r="Y16" s="601">
        <v>0</v>
      </c>
      <c r="Z16" s="91">
        <v>0.373</v>
      </c>
      <c r="AA16" s="346">
        <f t="shared" si="4"/>
        <v>-0.16368088035479644</v>
      </c>
    </row>
    <row r="17" spans="1:173" x14ac:dyDescent="0.3">
      <c r="A17" s="109" t="s">
        <v>110</v>
      </c>
      <c r="B17" s="599">
        <v>4.7320000000000002</v>
      </c>
      <c r="C17" s="599">
        <v>45.454000000000001</v>
      </c>
      <c r="D17" s="599">
        <v>41.578000000000003</v>
      </c>
      <c r="E17" s="599">
        <v>14.273999999999999</v>
      </c>
      <c r="F17" s="599">
        <v>12.545</v>
      </c>
      <c r="G17" s="599">
        <v>24.777000000000001</v>
      </c>
      <c r="H17" s="599">
        <v>39.817999999999998</v>
      </c>
      <c r="I17" s="599">
        <v>36.735999999999997</v>
      </c>
      <c r="J17" s="599">
        <v>23.446999999999999</v>
      </c>
      <c r="K17" s="599">
        <v>25.05</v>
      </c>
      <c r="L17" s="599">
        <v>4.827</v>
      </c>
      <c r="M17" s="599">
        <v>6.7590000000000003</v>
      </c>
      <c r="N17" s="607">
        <v>2.8647264000000003</v>
      </c>
      <c r="O17" s="601">
        <v>16.103654130000002</v>
      </c>
      <c r="P17" s="601">
        <v>20.568636900000001</v>
      </c>
      <c r="Q17" s="601">
        <v>9.3324815500000007</v>
      </c>
      <c r="R17" s="601">
        <v>17.850502630000001</v>
      </c>
      <c r="S17" s="601">
        <v>4.0551929199999996</v>
      </c>
      <c r="T17" s="601">
        <v>30.717252379999998</v>
      </c>
      <c r="U17" s="601">
        <v>49.603473739999998</v>
      </c>
      <c r="V17" s="601">
        <v>23.176395570000004</v>
      </c>
      <c r="W17" s="601">
        <v>43.257291879999997</v>
      </c>
      <c r="X17" s="601">
        <v>7.64850707</v>
      </c>
      <c r="Y17" s="601">
        <v>11.682297650000004</v>
      </c>
      <c r="Z17" s="91">
        <v>20.312999999999999</v>
      </c>
      <c r="AA17" s="346">
        <f t="shared" si="4"/>
        <v>6.0907295021262753</v>
      </c>
    </row>
    <row r="18" spans="1:173" x14ac:dyDescent="0.3">
      <c r="A18" s="109" t="s">
        <v>136</v>
      </c>
      <c r="B18" s="599">
        <v>15.119</v>
      </c>
      <c r="C18" s="599">
        <v>11.903</v>
      </c>
      <c r="D18" s="599">
        <v>6.9379999999999997</v>
      </c>
      <c r="E18" s="599">
        <v>8.9169999999999998</v>
      </c>
      <c r="F18" s="599">
        <v>16.11</v>
      </c>
      <c r="G18" s="599">
        <v>7.7569999999999997</v>
      </c>
      <c r="H18" s="599">
        <v>15.573</v>
      </c>
      <c r="I18" s="599">
        <v>6.3319999999999999</v>
      </c>
      <c r="J18" s="599">
        <v>8.0429999999999993</v>
      </c>
      <c r="K18" s="599">
        <v>18.385999999999999</v>
      </c>
      <c r="L18" s="599">
        <v>14.432</v>
      </c>
      <c r="M18" s="599">
        <v>10.420999999999999</v>
      </c>
      <c r="N18" s="607">
        <v>5.2510512400000007</v>
      </c>
      <c r="O18" s="601">
        <v>17.659735979999997</v>
      </c>
      <c r="P18" s="601">
        <v>10.065135619999998</v>
      </c>
      <c r="Q18" s="601">
        <v>8.2080324599999983</v>
      </c>
      <c r="R18" s="601">
        <v>13.512582270000003</v>
      </c>
      <c r="S18" s="601">
        <v>7.8149305599999987</v>
      </c>
      <c r="T18" s="601">
        <v>16.220779870000001</v>
      </c>
      <c r="U18" s="601">
        <v>5.8330839400000007</v>
      </c>
      <c r="V18" s="601">
        <v>12.656798999999998</v>
      </c>
      <c r="W18" s="601">
        <v>14.907430110000004</v>
      </c>
      <c r="X18" s="601">
        <v>6.2784616400000068</v>
      </c>
      <c r="Y18" s="601">
        <v>11.45023417</v>
      </c>
      <c r="Z18" s="91">
        <v>5</v>
      </c>
      <c r="AA18" s="346">
        <f t="shared" si="4"/>
        <v>-4.7809710575210551E-2</v>
      </c>
      <c r="FQ18">
        <v>0</v>
      </c>
    </row>
    <row r="19" spans="1:173" x14ac:dyDescent="0.3">
      <c r="A19" s="110" t="s">
        <v>72</v>
      </c>
      <c r="B19" s="608">
        <v>2.2052957500001065</v>
      </c>
      <c r="C19" s="609">
        <v>1.7848325000000187</v>
      </c>
      <c r="D19" s="609">
        <v>2.2793677199999802</v>
      </c>
      <c r="E19" s="609">
        <v>2.4377037499999861</v>
      </c>
      <c r="F19" s="609">
        <v>2.3335033499997806</v>
      </c>
      <c r="G19" s="609">
        <v>2.0787509899999712</v>
      </c>
      <c r="H19" s="609">
        <v>1.8190315600000322</v>
      </c>
      <c r="I19" s="609">
        <v>2.3813100400000113</v>
      </c>
      <c r="J19" s="609">
        <v>2.3470798300000024</v>
      </c>
      <c r="K19" s="609">
        <v>1.831950850000023</v>
      </c>
      <c r="L19" s="609">
        <v>1.8752214799998037</v>
      </c>
      <c r="M19" s="609">
        <v>1.72</v>
      </c>
      <c r="N19" s="608">
        <v>2.19</v>
      </c>
      <c r="O19" s="609">
        <v>2.68</v>
      </c>
      <c r="P19" s="609">
        <v>3.24</v>
      </c>
      <c r="Q19" s="609">
        <v>2</v>
      </c>
      <c r="R19" s="609">
        <v>2.36</v>
      </c>
      <c r="S19" s="609">
        <v>2.4</v>
      </c>
      <c r="T19" s="609">
        <v>4.22</v>
      </c>
      <c r="U19" s="609">
        <v>3.42</v>
      </c>
      <c r="V19" s="609">
        <v>2.6</v>
      </c>
      <c r="W19" s="609">
        <v>3.3</v>
      </c>
      <c r="X19" s="609">
        <v>2.29</v>
      </c>
      <c r="Y19" s="609">
        <v>2.91</v>
      </c>
      <c r="Z19" s="289">
        <v>3.4020000000000001</v>
      </c>
      <c r="AA19" s="569">
        <f>+IFERROR((Z19/N19-1),"-")</f>
        <v>0.55342465753424674</v>
      </c>
    </row>
    <row r="20" spans="1:173" x14ac:dyDescent="0.3">
      <c r="A20" s="197" t="s">
        <v>23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</row>
    <row r="21" spans="1:173" ht="18" x14ac:dyDescent="0.35">
      <c r="A21" s="2" t="s">
        <v>137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1"/>
    </row>
    <row r="22" spans="1:173" ht="18" x14ac:dyDescent="0.35">
      <c r="A22" s="322" t="s">
        <v>204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211"/>
    </row>
    <row r="23" spans="1:173" x14ac:dyDescent="0.3"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173" x14ac:dyDescent="0.3"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</row>
    <row r="27" spans="1:173" x14ac:dyDescent="0.3"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</row>
  </sheetData>
  <mergeCells count="4">
    <mergeCell ref="B7:M7"/>
    <mergeCell ref="A7:A8"/>
    <mergeCell ref="N7:Y7"/>
    <mergeCell ref="Z7:AA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A1:M44"/>
  <sheetViews>
    <sheetView showGridLines="0" zoomScale="70" zoomScaleNormal="70" workbookViewId="0">
      <pane ySplit="7" topLeftCell="A8" activePane="bottomLeft" state="frozen"/>
      <selection pane="bottomLeft" activeCell="K35" sqref="K35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38" bestFit="1" customWidth="1"/>
    <col min="4" max="4" width="23.44140625" style="138" bestFit="1" customWidth="1"/>
    <col min="8" max="8" width="11.88671875" bestFit="1" customWidth="1"/>
  </cols>
  <sheetData>
    <row r="1" spans="1:5" x14ac:dyDescent="0.3">
      <c r="A1" s="113" t="s">
        <v>196</v>
      </c>
    </row>
    <row r="3" spans="1:5" x14ac:dyDescent="0.3">
      <c r="A3" s="560" t="s">
        <v>139</v>
      </c>
      <c r="B3" s="560"/>
      <c r="C3" s="560"/>
      <c r="D3" s="560"/>
    </row>
    <row r="4" spans="1:5" ht="15" customHeight="1" x14ac:dyDescent="0.3">
      <c r="A4" s="37" t="s">
        <v>255</v>
      </c>
      <c r="B4" s="37"/>
      <c r="C4" s="140"/>
      <c r="D4" s="140"/>
    </row>
    <row r="5" spans="1:5" ht="15" customHeight="1" x14ac:dyDescent="0.3">
      <c r="A5" s="142"/>
      <c r="B5" s="37"/>
      <c r="C5" s="140"/>
      <c r="D5" s="140"/>
    </row>
    <row r="6" spans="1:5" x14ac:dyDescent="0.3">
      <c r="A6" s="561" t="s">
        <v>140</v>
      </c>
      <c r="B6" s="260" t="s">
        <v>120</v>
      </c>
      <c r="C6" s="261" t="s">
        <v>141</v>
      </c>
      <c r="D6" s="262" t="s">
        <v>142</v>
      </c>
      <c r="E6" s="141"/>
    </row>
    <row r="7" spans="1:5" x14ac:dyDescent="0.3">
      <c r="A7" s="562"/>
      <c r="B7" s="263" t="s">
        <v>143</v>
      </c>
      <c r="C7" s="264" t="s">
        <v>144</v>
      </c>
      <c r="D7" s="265" t="s">
        <v>145</v>
      </c>
      <c r="E7" s="141"/>
    </row>
    <row r="8" spans="1:5" s="191" customFormat="1" x14ac:dyDescent="0.3">
      <c r="A8" s="161">
        <v>2019</v>
      </c>
      <c r="B8" s="160"/>
      <c r="C8" s="160"/>
      <c r="D8" s="165"/>
      <c r="E8" s="16"/>
    </row>
    <row r="9" spans="1:5" s="191" customFormat="1" x14ac:dyDescent="0.3">
      <c r="A9" s="164" t="s">
        <v>95</v>
      </c>
      <c r="B9" s="159">
        <v>1475</v>
      </c>
      <c r="C9" s="159">
        <v>345.86</v>
      </c>
      <c r="D9" s="163">
        <v>315.31</v>
      </c>
      <c r="E9" s="16"/>
    </row>
    <row r="10" spans="1:5" s="191" customFormat="1" x14ac:dyDescent="0.3">
      <c r="A10" s="164" t="s">
        <v>146</v>
      </c>
      <c r="B10" s="159">
        <v>1466.25</v>
      </c>
      <c r="C10" s="159">
        <v>336.12</v>
      </c>
      <c r="D10" s="163">
        <v>315.7</v>
      </c>
      <c r="E10" s="16"/>
    </row>
    <row r="11" spans="1:5" s="191" customFormat="1" x14ac:dyDescent="0.3">
      <c r="A11" s="164" t="s">
        <v>147</v>
      </c>
      <c r="B11" s="159">
        <v>1430.3</v>
      </c>
      <c r="C11" s="159">
        <v>339.1</v>
      </c>
      <c r="D11" s="163">
        <v>309.75</v>
      </c>
      <c r="E11" s="16"/>
    </row>
    <row r="12" spans="1:5" s="191" customFormat="1" x14ac:dyDescent="0.3">
      <c r="A12" s="164" t="s">
        <v>148</v>
      </c>
      <c r="B12" s="159">
        <v>1502.22</v>
      </c>
      <c r="C12" s="159">
        <v>339.57</v>
      </c>
      <c r="D12" s="163">
        <v>305.70999999999998</v>
      </c>
      <c r="E12" s="16"/>
    </row>
    <row r="13" spans="1:5" s="191" customFormat="1" x14ac:dyDescent="0.3">
      <c r="A13" s="164" t="s">
        <v>149</v>
      </c>
      <c r="B13" s="159">
        <v>1525</v>
      </c>
      <c r="C13" s="159">
        <v>299.5</v>
      </c>
      <c r="D13" s="163">
        <v>296.52</v>
      </c>
      <c r="E13" s="16"/>
    </row>
    <row r="14" spans="1:5" s="191" customFormat="1" x14ac:dyDescent="0.3">
      <c r="A14" s="164" t="s">
        <v>150</v>
      </c>
      <c r="B14" s="159">
        <v>1525</v>
      </c>
      <c r="C14" s="159">
        <v>325.32</v>
      </c>
      <c r="D14" s="163">
        <v>303.99</v>
      </c>
      <c r="E14" s="16"/>
    </row>
    <row r="15" spans="1:5" s="191" customFormat="1" x14ac:dyDescent="0.3">
      <c r="A15" s="164" t="s">
        <v>151</v>
      </c>
      <c r="B15" s="159">
        <v>1506.82</v>
      </c>
      <c r="C15" s="159">
        <v>310.77999999999997</v>
      </c>
      <c r="D15" s="163">
        <v>317.76</v>
      </c>
      <c r="E15" s="16"/>
    </row>
    <row r="16" spans="1:5" s="191" customFormat="1" x14ac:dyDescent="0.3">
      <c r="A16" s="164" t="s">
        <v>152</v>
      </c>
      <c r="B16" s="159">
        <v>1476.84</v>
      </c>
      <c r="C16" s="159">
        <v>296.83999999999997</v>
      </c>
      <c r="D16" s="163">
        <v>303.69</v>
      </c>
      <c r="E16" s="16"/>
    </row>
    <row r="17" spans="1:5" s="191" customFormat="1" x14ac:dyDescent="0.3">
      <c r="A17" s="164" t="s">
        <v>212</v>
      </c>
      <c r="B17" s="159">
        <v>1430</v>
      </c>
      <c r="C17" s="159" t="s">
        <v>263</v>
      </c>
      <c r="D17" s="163" t="s">
        <v>263</v>
      </c>
      <c r="E17" s="16"/>
    </row>
    <row r="18" spans="1:5" s="191" customFormat="1" x14ac:dyDescent="0.3">
      <c r="A18" s="164" t="s">
        <v>153</v>
      </c>
      <c r="B18" s="159">
        <v>1430</v>
      </c>
      <c r="C18" s="159" t="s">
        <v>263</v>
      </c>
      <c r="D18" s="163" t="s">
        <v>263</v>
      </c>
      <c r="E18" s="16"/>
    </row>
    <row r="19" spans="1:5" s="191" customFormat="1" x14ac:dyDescent="0.3">
      <c r="A19" s="164" t="s">
        <v>154</v>
      </c>
      <c r="B19" s="159">
        <v>1430</v>
      </c>
      <c r="C19" s="159" t="s">
        <v>263</v>
      </c>
      <c r="D19" s="163" t="s">
        <v>263</v>
      </c>
      <c r="E19" s="16"/>
    </row>
    <row r="20" spans="1:5" s="191" customFormat="1" x14ac:dyDescent="0.3">
      <c r="A20" s="162" t="s">
        <v>155</v>
      </c>
      <c r="B20" s="159">
        <v>1409.41</v>
      </c>
      <c r="C20" s="159" t="s">
        <v>263</v>
      </c>
      <c r="D20" s="163" t="s">
        <v>263</v>
      </c>
      <c r="E20" s="16"/>
    </row>
    <row r="21" spans="1:5" s="191" customFormat="1" x14ac:dyDescent="0.3">
      <c r="A21" s="161">
        <v>2020</v>
      </c>
      <c r="B21" s="160"/>
      <c r="C21" s="160"/>
      <c r="D21" s="165"/>
      <c r="E21" s="16"/>
    </row>
    <row r="22" spans="1:5" s="191" customFormat="1" x14ac:dyDescent="0.3">
      <c r="A22" s="300" t="s">
        <v>95</v>
      </c>
      <c r="B22" s="159">
        <v>1442.1739130434801</v>
      </c>
      <c r="C22" s="159">
        <v>328.22038181454701</v>
      </c>
      <c r="D22" s="163">
        <v>330.05437219026101</v>
      </c>
      <c r="E22" s="16"/>
    </row>
    <row r="23" spans="1:5" s="191" customFormat="1" x14ac:dyDescent="0.3">
      <c r="A23" s="300" t="s">
        <v>146</v>
      </c>
      <c r="B23" s="159">
        <v>1550</v>
      </c>
      <c r="C23" s="159">
        <v>323.71576267916498</v>
      </c>
      <c r="D23" s="163">
        <v>317.07984855161999</v>
      </c>
      <c r="E23" s="16"/>
    </row>
    <row r="24" spans="1:5" s="191" customFormat="1" x14ac:dyDescent="0.3">
      <c r="A24" s="300" t="s">
        <v>147</v>
      </c>
      <c r="B24" s="159">
        <v>1550</v>
      </c>
      <c r="C24" s="159">
        <v>343.90108698457402</v>
      </c>
      <c r="D24" s="163">
        <v>311.23592843572698</v>
      </c>
      <c r="E24" s="16"/>
    </row>
    <row r="25" spans="1:5" s="191" customFormat="1" x14ac:dyDescent="0.3">
      <c r="A25" s="300" t="s">
        <v>148</v>
      </c>
      <c r="B25" s="159">
        <v>1550</v>
      </c>
      <c r="C25" s="159">
        <v>328.22321383965402</v>
      </c>
      <c r="D25" s="163">
        <v>302.61785818765497</v>
      </c>
      <c r="E25" s="16"/>
    </row>
    <row r="26" spans="1:5" s="191" customFormat="1" x14ac:dyDescent="0.3">
      <c r="A26" s="300" t="s">
        <v>149</v>
      </c>
      <c r="B26" s="159">
        <v>1550</v>
      </c>
      <c r="C26" s="159">
        <v>318.85142033710002</v>
      </c>
      <c r="D26" s="163">
        <v>300.35358668560002</v>
      </c>
      <c r="E26" s="16"/>
    </row>
    <row r="27" spans="1:5" s="307" customFormat="1" x14ac:dyDescent="0.3">
      <c r="A27" s="308" t="s">
        <v>150</v>
      </c>
      <c r="B27" s="159">
        <v>1562.5</v>
      </c>
      <c r="C27" s="159">
        <v>317.16502718869901</v>
      </c>
      <c r="D27" s="163">
        <v>308.51355353178201</v>
      </c>
      <c r="E27" s="16"/>
    </row>
    <row r="28" spans="1:5" s="191" customFormat="1" x14ac:dyDescent="0.3">
      <c r="A28" s="308" t="s">
        <v>151</v>
      </c>
      <c r="B28" s="159">
        <v>1575</v>
      </c>
      <c r="C28" s="159">
        <v>319.21977032795598</v>
      </c>
      <c r="D28" s="163">
        <v>316.123713305948</v>
      </c>
      <c r="E28" s="16"/>
    </row>
    <row r="29" spans="1:5" s="310" customFormat="1" x14ac:dyDescent="0.3">
      <c r="A29" s="308" t="s">
        <v>152</v>
      </c>
      <c r="B29" s="159">
        <v>1467.61904761905</v>
      </c>
      <c r="C29" s="159">
        <v>318.19003355054502</v>
      </c>
      <c r="D29" s="163">
        <v>320.62824115209997</v>
      </c>
      <c r="E29" s="16"/>
    </row>
    <row r="30" spans="1:5" s="191" customFormat="1" x14ac:dyDescent="0.3">
      <c r="A30" s="308" t="s">
        <v>212</v>
      </c>
      <c r="B30" s="159">
        <v>1450</v>
      </c>
      <c r="C30" s="159">
        <v>347.54372481658299</v>
      </c>
      <c r="D30" s="163">
        <v>355.07785556981798</v>
      </c>
      <c r="E30" s="16"/>
    </row>
    <row r="31" spans="1:5" s="310" customFormat="1" x14ac:dyDescent="0.3">
      <c r="A31" s="308" t="s">
        <v>153</v>
      </c>
      <c r="B31" s="159">
        <v>1453</v>
      </c>
      <c r="C31" s="159">
        <v>396</v>
      </c>
      <c r="D31" s="163">
        <v>371</v>
      </c>
      <c r="E31" s="16"/>
    </row>
    <row r="32" spans="1:5" s="310" customFormat="1" x14ac:dyDescent="0.3">
      <c r="A32" s="308" t="s">
        <v>154</v>
      </c>
      <c r="B32" s="159">
        <v>1470</v>
      </c>
      <c r="C32" s="159" t="s">
        <v>263</v>
      </c>
      <c r="D32" s="163" t="s">
        <v>263</v>
      </c>
      <c r="E32" s="16"/>
    </row>
    <row r="33" spans="1:13" s="310" customFormat="1" x14ac:dyDescent="0.3">
      <c r="A33" s="308" t="s">
        <v>155</v>
      </c>
      <c r="B33" s="159">
        <v>1490</v>
      </c>
      <c r="C33" s="159" t="s">
        <v>263</v>
      </c>
      <c r="D33" s="163" t="s">
        <v>263</v>
      </c>
      <c r="E33" s="16"/>
    </row>
    <row r="34" spans="1:13" s="310" customFormat="1" x14ac:dyDescent="0.3">
      <c r="A34" s="570">
        <v>2021</v>
      </c>
      <c r="B34" s="160"/>
      <c r="C34" s="160"/>
      <c r="D34" s="571"/>
      <c r="E34" s="16"/>
    </row>
    <row r="35" spans="1:13" s="310" customFormat="1" x14ac:dyDescent="0.3">
      <c r="A35" s="572" t="s">
        <v>95</v>
      </c>
      <c r="B35" s="573">
        <v>1480</v>
      </c>
      <c r="C35" s="574" t="s">
        <v>263</v>
      </c>
      <c r="D35" s="575" t="s">
        <v>263</v>
      </c>
      <c r="E35" s="16"/>
    </row>
    <row r="36" spans="1:13" x14ac:dyDescent="0.3">
      <c r="A36" s="186" t="s">
        <v>156</v>
      </c>
      <c r="B36" s="185"/>
      <c r="C36" s="185"/>
      <c r="D36" s="185"/>
    </row>
    <row r="37" spans="1:13" x14ac:dyDescent="0.3">
      <c r="A37" s="1" t="s">
        <v>157</v>
      </c>
      <c r="B37" s="8"/>
      <c r="C37" s="144"/>
      <c r="D37" s="144"/>
    </row>
    <row r="38" spans="1:13" x14ac:dyDescent="0.3">
      <c r="A38" s="563" t="s">
        <v>204</v>
      </c>
      <c r="B38" s="563"/>
      <c r="C38" s="563"/>
      <c r="D38" s="563"/>
      <c r="E38" s="563"/>
      <c r="F38" s="563"/>
      <c r="G38" s="563"/>
      <c r="H38" s="563"/>
      <c r="I38" s="563"/>
      <c r="J38" s="563"/>
      <c r="K38" s="563"/>
      <c r="L38" s="563"/>
      <c r="M38" s="563"/>
    </row>
    <row r="41" spans="1:13" x14ac:dyDescent="0.3">
      <c r="B41" s="136"/>
    </row>
    <row r="44" spans="1:13" x14ac:dyDescent="0.3">
      <c r="C44"/>
    </row>
  </sheetData>
  <mergeCells count="3">
    <mergeCell ref="A3:D3"/>
    <mergeCell ref="A6:A7"/>
    <mergeCell ref="A38:M38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70C0"/>
  </sheetPr>
  <dimension ref="A1:AE4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D26" sqref="AD26"/>
    </sheetView>
  </sheetViews>
  <sheetFormatPr baseColWidth="10" defaultRowHeight="14.4" x14ac:dyDescent="0.3"/>
  <cols>
    <col min="1" max="1" width="26" customWidth="1"/>
    <col min="2" max="19" width="10.33203125" style="191" customWidth="1"/>
    <col min="20" max="25" width="10.33203125" style="310" customWidth="1"/>
    <col min="26" max="26" width="9.5546875" style="310" customWidth="1"/>
    <col min="27" max="27" width="10.109375" customWidth="1"/>
  </cols>
  <sheetData>
    <row r="1" spans="1:28" x14ac:dyDescent="0.3">
      <c r="A1" s="113" t="s">
        <v>196</v>
      </c>
    </row>
    <row r="2" spans="1:28" x14ac:dyDescent="0.3">
      <c r="A2" s="113"/>
    </row>
    <row r="3" spans="1:28" x14ac:dyDescent="0.3">
      <c r="A3" s="41" t="s">
        <v>158</v>
      </c>
    </row>
    <row r="4" spans="1:28" x14ac:dyDescent="0.3">
      <c r="A4" s="42" t="s">
        <v>256</v>
      </c>
    </row>
    <row r="5" spans="1:28" x14ac:dyDescent="0.3">
      <c r="A5" s="37" t="s">
        <v>211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</row>
    <row r="6" spans="1:28" x14ac:dyDescent="0.3">
      <c r="A6" s="564" t="s">
        <v>159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8" ht="25.2" x14ac:dyDescent="0.3">
      <c r="A7" s="565"/>
      <c r="B7" s="276" t="s">
        <v>1</v>
      </c>
      <c r="C7" s="276" t="s">
        <v>2</v>
      </c>
      <c r="D7" s="277" t="s">
        <v>3</v>
      </c>
      <c r="E7" s="256" t="s">
        <v>4</v>
      </c>
      <c r="F7" s="256" t="s">
        <v>5</v>
      </c>
      <c r="G7" s="256" t="s">
        <v>6</v>
      </c>
      <c r="H7" s="256" t="s">
        <v>7</v>
      </c>
      <c r="I7" s="256" t="s">
        <v>8</v>
      </c>
      <c r="J7" s="256" t="s">
        <v>9</v>
      </c>
      <c r="K7" s="256" t="s">
        <v>10</v>
      </c>
      <c r="L7" s="256" t="s">
        <v>11</v>
      </c>
      <c r="M7" s="256" t="s">
        <v>12</v>
      </c>
      <c r="N7" s="256" t="s">
        <v>1</v>
      </c>
      <c r="O7" s="256" t="s">
        <v>2</v>
      </c>
      <c r="P7" s="256" t="s">
        <v>3</v>
      </c>
      <c r="Q7" s="256" t="s">
        <v>4</v>
      </c>
      <c r="R7" s="256" t="s">
        <v>5</v>
      </c>
      <c r="S7" s="256" t="s">
        <v>6</v>
      </c>
      <c r="T7" s="256" t="s">
        <v>7</v>
      </c>
      <c r="U7" s="256" t="s">
        <v>8</v>
      </c>
      <c r="V7" s="256" t="s">
        <v>9</v>
      </c>
      <c r="W7" s="256" t="s">
        <v>10</v>
      </c>
      <c r="X7" s="256" t="s">
        <v>11</v>
      </c>
      <c r="Y7" s="256" t="s">
        <v>12</v>
      </c>
      <c r="Z7" s="497" t="s">
        <v>1</v>
      </c>
      <c r="AA7" s="498" t="s">
        <v>265</v>
      </c>
      <c r="AB7" s="191"/>
    </row>
    <row r="8" spans="1:28" x14ac:dyDescent="0.3">
      <c r="A8" s="115" t="s">
        <v>13</v>
      </c>
      <c r="B8" s="116">
        <f>+SUM(B9:B14,B19:B23)</f>
        <v>3822.3999500099999</v>
      </c>
      <c r="C8" s="116">
        <f>+SUM(C9:C14,C19:C23)</f>
        <v>3440.0940049900005</v>
      </c>
      <c r="D8" s="116">
        <f>+D9+D10+D11+D12+D13+D14+D19+D20+D21+D22+D23</f>
        <v>3659.2855041999997</v>
      </c>
      <c r="E8" s="116">
        <f>+E9+E10+E11+E12+E13+E14+E19+E20+E21+E22+E23</f>
        <v>3687.6823088400006</v>
      </c>
      <c r="F8" s="116">
        <f>+F9+F10+F11+F12+F13+F14+F19+F20+F21+F22+F23</f>
        <v>3577.5048616399999</v>
      </c>
      <c r="G8" s="116">
        <f>+G9+G10+G11+G12+G13+G14+G19+G20+G21+G22+G23</f>
        <v>3961.9140194399993</v>
      </c>
      <c r="H8" s="116">
        <f t="shared" ref="H8:Y8" si="0">+H9+H10+H11+H12+H13+H14+H19+H20+H21+H22+H23</f>
        <v>4028.0106154299997</v>
      </c>
      <c r="I8" s="116">
        <f t="shared" si="0"/>
        <v>3709.3083234000001</v>
      </c>
      <c r="J8" s="116">
        <f t="shared" si="0"/>
        <v>3774.2523756699989</v>
      </c>
      <c r="K8" s="116">
        <f t="shared" si="0"/>
        <v>4019.9321277600002</v>
      </c>
      <c r="L8" s="116">
        <f t="shared" si="0"/>
        <v>3829.9133689199998</v>
      </c>
      <c r="M8" s="116">
        <f t="shared" si="0"/>
        <v>4468.1644269999997</v>
      </c>
      <c r="N8" s="116">
        <f t="shared" si="0"/>
        <v>3709.3131486799994</v>
      </c>
      <c r="O8" s="116">
        <f t="shared" si="0"/>
        <v>3406.3691002600003</v>
      </c>
      <c r="P8" s="116">
        <f t="shared" si="0"/>
        <v>2747.39666992</v>
      </c>
      <c r="Q8" s="116">
        <f t="shared" si="0"/>
        <v>1860.4910408600003</v>
      </c>
      <c r="R8" s="116">
        <f t="shared" si="0"/>
        <v>1996.1874546400004</v>
      </c>
      <c r="S8" s="116">
        <f t="shared" si="0"/>
        <v>2813.46966238</v>
      </c>
      <c r="T8" s="116">
        <f t="shared" si="0"/>
        <v>3572.311709269999</v>
      </c>
      <c r="U8" s="116">
        <f t="shared" si="0"/>
        <v>3352.51422</v>
      </c>
      <c r="V8" s="116">
        <f t="shared" si="0"/>
        <v>4062.0954330299996</v>
      </c>
      <c r="W8" s="116">
        <f t="shared" si="0"/>
        <v>4166.0677449900004</v>
      </c>
      <c r="X8" s="116">
        <f t="shared" si="0"/>
        <v>3657.46099908</v>
      </c>
      <c r="Y8" s="116">
        <f t="shared" si="0"/>
        <v>3967.1726052700014</v>
      </c>
      <c r="Z8" s="576">
        <v>3823.112372919999</v>
      </c>
      <c r="AA8" s="577">
        <f>+IFERROR((Z8/N8-1),"_")</f>
        <v>3.0679325168460503E-2</v>
      </c>
      <c r="AB8" s="191"/>
    </row>
    <row r="9" spans="1:28" x14ac:dyDescent="0.3">
      <c r="A9" s="179" t="s">
        <v>160</v>
      </c>
      <c r="B9" s="119">
        <v>52.438284250000002</v>
      </c>
      <c r="C9" s="120">
        <v>23.090370059999998</v>
      </c>
      <c r="D9" s="120">
        <v>17.145410930000001</v>
      </c>
      <c r="E9" s="120">
        <v>24.541643589999996</v>
      </c>
      <c r="F9" s="120">
        <v>22.18751293</v>
      </c>
      <c r="G9" s="120">
        <v>34.484654290000002</v>
      </c>
      <c r="H9" s="120">
        <v>88.332102719999995</v>
      </c>
      <c r="I9" s="120">
        <v>90.092728280000003</v>
      </c>
      <c r="J9" s="120">
        <v>120.33871734</v>
      </c>
      <c r="K9" s="120">
        <v>100.38046754000001</v>
      </c>
      <c r="L9" s="120">
        <v>104.94434285</v>
      </c>
      <c r="M9" s="120">
        <v>96.091467909999992</v>
      </c>
      <c r="N9" s="119">
        <v>35.88714667</v>
      </c>
      <c r="O9" s="120">
        <v>20.09754143</v>
      </c>
      <c r="P9" s="120">
        <v>9.5482559500000015</v>
      </c>
      <c r="Q9" s="120">
        <v>10.602178810000002</v>
      </c>
      <c r="R9" s="120">
        <v>19.959558659999999</v>
      </c>
      <c r="S9" s="120">
        <v>27.546227880000004</v>
      </c>
      <c r="T9" s="120">
        <v>63.331679620000003</v>
      </c>
      <c r="U9" s="120">
        <v>101.56292474000001</v>
      </c>
      <c r="V9" s="120">
        <v>129.15103124999999</v>
      </c>
      <c r="W9" s="120">
        <v>116.70650345</v>
      </c>
      <c r="X9" s="120">
        <v>114.57888894</v>
      </c>
      <c r="Y9" s="120">
        <v>83.640335679999993</v>
      </c>
      <c r="Z9" s="119">
        <v>38.635845000000003</v>
      </c>
      <c r="AA9" s="578">
        <f t="shared" ref="AA9:AA23" si="1">+IFERROR((Z9/N9-1),"_")</f>
        <v>7.6592835737977039E-2</v>
      </c>
      <c r="AB9" s="191"/>
    </row>
    <row r="10" spans="1:28" x14ac:dyDescent="0.3">
      <c r="A10" s="179" t="s">
        <v>161</v>
      </c>
      <c r="B10" s="119">
        <v>675.66901195000025</v>
      </c>
      <c r="C10" s="120">
        <v>387.2514971400002</v>
      </c>
      <c r="D10" s="120">
        <v>376.16518590000004</v>
      </c>
      <c r="E10" s="120">
        <v>380.82159829</v>
      </c>
      <c r="F10" s="120">
        <v>424.51735733999999</v>
      </c>
      <c r="G10" s="120">
        <v>493.09058159999989</v>
      </c>
      <c r="H10" s="120">
        <v>565.90387869999995</v>
      </c>
      <c r="I10" s="120">
        <v>481.50430177999976</v>
      </c>
      <c r="J10" s="120">
        <v>499.2979477099999</v>
      </c>
      <c r="K10" s="120">
        <v>607.52013637999983</v>
      </c>
      <c r="L10" s="120">
        <v>651.78002928999979</v>
      </c>
      <c r="M10" s="120">
        <v>747.6357034599996</v>
      </c>
      <c r="N10" s="119">
        <v>680.66693005999969</v>
      </c>
      <c r="O10" s="120">
        <v>465.15288539000034</v>
      </c>
      <c r="P10" s="120">
        <v>387.23127657999987</v>
      </c>
      <c r="Q10" s="120">
        <v>327.23885461000037</v>
      </c>
      <c r="R10" s="120">
        <v>415.20641183000009</v>
      </c>
      <c r="S10" s="120">
        <v>440.70715383999993</v>
      </c>
      <c r="T10" s="120">
        <v>537.41888403999974</v>
      </c>
      <c r="U10" s="120">
        <v>593.82071346999965</v>
      </c>
      <c r="V10" s="120">
        <v>632.76847289</v>
      </c>
      <c r="W10" s="120">
        <v>780.42582278999998</v>
      </c>
      <c r="X10" s="120">
        <v>741.24436358000025</v>
      </c>
      <c r="Y10" s="120">
        <v>814.73447224000097</v>
      </c>
      <c r="Z10" s="119">
        <v>750.12708083999951</v>
      </c>
      <c r="AA10" s="578">
        <f t="shared" si="1"/>
        <v>0.10204719476216817</v>
      </c>
      <c r="AB10" s="191"/>
    </row>
    <row r="11" spans="1:28" x14ac:dyDescent="0.3">
      <c r="A11" s="179" t="s">
        <v>162</v>
      </c>
      <c r="B11" s="119">
        <v>46.245563969999999</v>
      </c>
      <c r="C11" s="120">
        <v>49.78583226000007</v>
      </c>
      <c r="D11" s="120">
        <v>46.194221700000043</v>
      </c>
      <c r="E11" s="120">
        <v>44.912651100000019</v>
      </c>
      <c r="F11" s="120">
        <v>58.152753829999988</v>
      </c>
      <c r="G11" s="120">
        <v>49.080671740000007</v>
      </c>
      <c r="H11" s="120">
        <v>39.274519669999975</v>
      </c>
      <c r="I11" s="120">
        <v>43.25253321000006</v>
      </c>
      <c r="J11" s="120">
        <v>50.266219969999995</v>
      </c>
      <c r="K11" s="120">
        <v>51.258411530000011</v>
      </c>
      <c r="L11" s="120">
        <v>40.304940310000006</v>
      </c>
      <c r="M11" s="120">
        <v>47.568906569999974</v>
      </c>
      <c r="N11" s="119">
        <v>44.760988699999992</v>
      </c>
      <c r="O11" s="120">
        <v>48.660458429999956</v>
      </c>
      <c r="P11" s="120">
        <v>31.815728040000021</v>
      </c>
      <c r="Q11" s="120">
        <v>12.753973960000001</v>
      </c>
      <c r="R11" s="120">
        <v>18.877950599999998</v>
      </c>
      <c r="S11" s="120">
        <v>33.105487809999978</v>
      </c>
      <c r="T11" s="120">
        <v>39.816694529999992</v>
      </c>
      <c r="U11" s="120">
        <v>40.527437240000054</v>
      </c>
      <c r="V11" s="120">
        <v>55.940056329999926</v>
      </c>
      <c r="W11" s="120">
        <v>46.041978119999982</v>
      </c>
      <c r="X11" s="120">
        <v>45.375049529999977</v>
      </c>
      <c r="Y11" s="120">
        <v>44.377703660000023</v>
      </c>
      <c r="Z11" s="119">
        <v>36.170006479999977</v>
      </c>
      <c r="AA11" s="578">
        <f t="shared" si="1"/>
        <v>-0.19193012642278873</v>
      </c>
      <c r="AB11" s="191"/>
    </row>
    <row r="12" spans="1:28" x14ac:dyDescent="0.3">
      <c r="A12" s="179" t="s">
        <v>214</v>
      </c>
      <c r="B12" s="119">
        <v>42.691834120000003</v>
      </c>
      <c r="C12" s="120">
        <v>47.547348899999996</v>
      </c>
      <c r="D12" s="120">
        <v>47.158691429999998</v>
      </c>
      <c r="E12" s="120">
        <v>54.60896798000001</v>
      </c>
      <c r="F12" s="120">
        <v>59.284659070000025</v>
      </c>
      <c r="G12" s="120">
        <v>56.181040320000001</v>
      </c>
      <c r="H12" s="120">
        <v>59.877232590000006</v>
      </c>
      <c r="I12" s="120">
        <v>46.671026779999998</v>
      </c>
      <c r="J12" s="120">
        <v>54.247644529999988</v>
      </c>
      <c r="K12" s="120">
        <v>48.153079089999999</v>
      </c>
      <c r="L12" s="120">
        <v>41.929223079999993</v>
      </c>
      <c r="M12" s="120">
        <v>45.900966060000002</v>
      </c>
      <c r="N12" s="119">
        <v>42.743894440000005</v>
      </c>
      <c r="O12" s="120">
        <v>40.556085439999997</v>
      </c>
      <c r="P12" s="120">
        <v>27.40728666</v>
      </c>
      <c r="Q12" s="120">
        <v>18.871303120000004</v>
      </c>
      <c r="R12" s="120">
        <v>23.584520939999997</v>
      </c>
      <c r="S12" s="120">
        <v>30.602704750000001</v>
      </c>
      <c r="T12" s="120">
        <v>41.40204093000002</v>
      </c>
      <c r="U12" s="120">
        <v>38.10400606999999</v>
      </c>
      <c r="V12" s="120">
        <v>46.430320730000005</v>
      </c>
      <c r="W12" s="120">
        <v>46.641296149999981</v>
      </c>
      <c r="X12" s="120">
        <v>45.671386699999971</v>
      </c>
      <c r="Y12" s="120">
        <v>44.434036290000009</v>
      </c>
      <c r="Z12" s="119">
        <v>47.605428860000018</v>
      </c>
      <c r="AA12" s="578">
        <f t="shared" si="1"/>
        <v>0.11373634723022708</v>
      </c>
      <c r="AB12" s="191"/>
    </row>
    <row r="13" spans="1:28" x14ac:dyDescent="0.3">
      <c r="A13" s="179" t="s">
        <v>163</v>
      </c>
      <c r="B13" s="119">
        <v>2073.39656586</v>
      </c>
      <c r="C13" s="120">
        <v>1904.06244571</v>
      </c>
      <c r="D13" s="120">
        <v>2036.1916388899999</v>
      </c>
      <c r="E13" s="120">
        <v>2234.8320562600002</v>
      </c>
      <c r="F13" s="120">
        <v>2196.8403780200001</v>
      </c>
      <c r="G13" s="120">
        <v>2342.1409255399999</v>
      </c>
      <c r="H13" s="120">
        <v>2215.5230878899997</v>
      </c>
      <c r="I13" s="120">
        <v>2172.2404596200004</v>
      </c>
      <c r="J13" s="120">
        <v>2122.4912343599995</v>
      </c>
      <c r="K13" s="120">
        <v>2323.3771358600002</v>
      </c>
      <c r="L13" s="120">
        <v>2133.1390015699999</v>
      </c>
      <c r="M13" s="120">
        <v>2613.2740425400007</v>
      </c>
      <c r="N13" s="119">
        <v>2112.6382419199999</v>
      </c>
      <c r="O13" s="120">
        <v>2090.83795057</v>
      </c>
      <c r="P13" s="120">
        <v>1683.2472422700002</v>
      </c>
      <c r="Q13" s="120">
        <v>1166.6136354799999</v>
      </c>
      <c r="R13" s="120">
        <v>1150.8631162900003</v>
      </c>
      <c r="S13" s="120">
        <v>1800.2935149999998</v>
      </c>
      <c r="T13" s="120">
        <v>2020.4564790099992</v>
      </c>
      <c r="U13" s="120">
        <v>1662.21267625</v>
      </c>
      <c r="V13" s="120">
        <v>2332.7182428999995</v>
      </c>
      <c r="W13" s="120">
        <v>2432.0879239100004</v>
      </c>
      <c r="X13" s="120">
        <v>2115.2636017600003</v>
      </c>
      <c r="Y13" s="120">
        <v>2101.2204519400002</v>
      </c>
      <c r="Z13" s="119">
        <v>2032.2882554199998</v>
      </c>
      <c r="AA13" s="578">
        <f t="shared" si="1"/>
        <v>-3.8033007689464493E-2</v>
      </c>
      <c r="AB13" s="191"/>
    </row>
    <row r="14" spans="1:28" x14ac:dyDescent="0.3">
      <c r="A14" s="180" t="s">
        <v>164</v>
      </c>
      <c r="B14" s="117">
        <f t="shared" ref="B14:Y14" si="2">+B15+B16</f>
        <v>246.26</v>
      </c>
      <c r="C14" s="118">
        <f t="shared" si="2"/>
        <v>377.66</v>
      </c>
      <c r="D14" s="118">
        <f t="shared" si="2"/>
        <v>432.11</v>
      </c>
      <c r="E14" s="118">
        <f t="shared" si="2"/>
        <v>323.83</v>
      </c>
      <c r="F14" s="118">
        <f t="shared" si="2"/>
        <v>175.35</v>
      </c>
      <c r="G14" s="118">
        <f t="shared" si="2"/>
        <v>364.08000000000004</v>
      </c>
      <c r="H14" s="118">
        <f t="shared" si="2"/>
        <v>397.18</v>
      </c>
      <c r="I14" s="118">
        <f t="shared" si="2"/>
        <v>238.87</v>
      </c>
      <c r="J14" s="118">
        <f t="shared" si="2"/>
        <v>277.16054105000001</v>
      </c>
      <c r="K14" s="118">
        <f t="shared" si="2"/>
        <v>269.26</v>
      </c>
      <c r="L14" s="118">
        <f t="shared" si="2"/>
        <v>205.72</v>
      </c>
      <c r="M14" s="118">
        <f t="shared" si="2"/>
        <v>205.2</v>
      </c>
      <c r="N14" s="117">
        <f t="shared" si="2"/>
        <v>207.22386527</v>
      </c>
      <c r="O14" s="118">
        <f t="shared" si="2"/>
        <v>212.51845062999999</v>
      </c>
      <c r="P14" s="118">
        <f t="shared" si="2"/>
        <v>180.73930060999999</v>
      </c>
      <c r="Q14" s="118">
        <f t="shared" si="2"/>
        <v>106.93592620000001</v>
      </c>
      <c r="R14" s="118">
        <f t="shared" si="2"/>
        <v>115.03603583</v>
      </c>
      <c r="S14" s="118">
        <f t="shared" si="2"/>
        <v>161.60691876000001</v>
      </c>
      <c r="T14" s="118">
        <f t="shared" si="2"/>
        <v>422.77797614000002</v>
      </c>
      <c r="U14" s="118">
        <f t="shared" si="2"/>
        <v>469.20884396999998</v>
      </c>
      <c r="V14" s="118">
        <f>+V15+V16</f>
        <v>352.34880944999998</v>
      </c>
      <c r="W14" s="118">
        <f t="shared" si="2"/>
        <v>251.54929797999998</v>
      </c>
      <c r="X14" s="118">
        <f t="shared" si="2"/>
        <v>144.17864456999999</v>
      </c>
      <c r="Y14" s="118">
        <f t="shared" si="2"/>
        <v>239.98434463000001</v>
      </c>
      <c r="Z14" s="117">
        <v>296.447</v>
      </c>
      <c r="AA14" s="579">
        <f t="shared" si="1"/>
        <v>0.43056399229764253</v>
      </c>
      <c r="AB14" s="191"/>
    </row>
    <row r="15" spans="1:28" x14ac:dyDescent="0.3">
      <c r="A15" s="181" t="s">
        <v>165</v>
      </c>
      <c r="B15" s="114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14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17">
        <v>117.46</v>
      </c>
      <c r="Z15" s="114">
        <v>100.2</v>
      </c>
      <c r="AA15" s="422">
        <f t="shared" si="1"/>
        <v>8.5825747724317392E-2</v>
      </c>
      <c r="AB15" s="191"/>
    </row>
    <row r="16" spans="1:28" x14ac:dyDescent="0.3">
      <c r="A16" s="181" t="s">
        <v>166</v>
      </c>
      <c r="B16" s="114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14">
        <f t="shared" ref="N16:Y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17">
        <f t="shared" si="3"/>
        <v>122.52434463</v>
      </c>
      <c r="Z16" s="114">
        <v>196.24699999999999</v>
      </c>
      <c r="AA16" s="422">
        <f t="shared" si="1"/>
        <v>0.70732904743564284</v>
      </c>
      <c r="AB16" s="191"/>
    </row>
    <row r="17" spans="1:31" x14ac:dyDescent="0.3">
      <c r="A17" s="181" t="s">
        <v>167</v>
      </c>
      <c r="B17" s="114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14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17">
        <v>99.391812810000005</v>
      </c>
      <c r="Z17" s="114">
        <v>170.934</v>
      </c>
      <c r="AA17" s="422">
        <f t="shared" si="1"/>
        <v>0.60008480720942403</v>
      </c>
      <c r="AB17" s="191"/>
    </row>
    <row r="18" spans="1:31" x14ac:dyDescent="0.3">
      <c r="A18" s="181" t="s">
        <v>168</v>
      </c>
      <c r="B18" s="114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14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17">
        <v>23.132531820000001</v>
      </c>
      <c r="Z18" s="114">
        <v>25.312999999999999</v>
      </c>
      <c r="AA18" s="422">
        <f t="shared" si="1"/>
        <v>2.1189863895778194</v>
      </c>
      <c r="AB18" s="191"/>
    </row>
    <row r="19" spans="1:31" x14ac:dyDescent="0.3">
      <c r="A19" s="179" t="s">
        <v>215</v>
      </c>
      <c r="B19" s="119">
        <v>283.64213486</v>
      </c>
      <c r="C19" s="120">
        <v>285.06398187999991</v>
      </c>
      <c r="D19" s="120">
        <v>270.69229657</v>
      </c>
      <c r="E19" s="120">
        <v>231.58257355999999</v>
      </c>
      <c r="F19" s="120">
        <v>215.76980709999998</v>
      </c>
      <c r="G19" s="120">
        <v>212.21969917000001</v>
      </c>
      <c r="H19" s="120">
        <v>240.07819949999998</v>
      </c>
      <c r="I19" s="120">
        <v>244.33476257999999</v>
      </c>
      <c r="J19" s="120">
        <v>224.66208899999998</v>
      </c>
      <c r="K19" s="120">
        <v>212.27045257999998</v>
      </c>
      <c r="L19" s="120">
        <v>254.03802952999999</v>
      </c>
      <c r="M19" s="120">
        <v>300.07486117000002</v>
      </c>
      <c r="N19" s="119">
        <v>226.06915232</v>
      </c>
      <c r="O19" s="120">
        <v>166.32529214999997</v>
      </c>
      <c r="P19" s="120">
        <v>145.12029806000001</v>
      </c>
      <c r="Q19" s="120">
        <v>72.310813810000013</v>
      </c>
      <c r="R19" s="120">
        <v>60.599730900000012</v>
      </c>
      <c r="S19" s="120">
        <v>63.306735830000001</v>
      </c>
      <c r="T19" s="120">
        <v>129.98046693999999</v>
      </c>
      <c r="U19" s="120">
        <v>91.937615500000007</v>
      </c>
      <c r="V19" s="120">
        <v>91.135484599999998</v>
      </c>
      <c r="W19" s="120">
        <v>53.715729909999993</v>
      </c>
      <c r="X19" s="120">
        <v>67.989557599999998</v>
      </c>
      <c r="Y19" s="120">
        <v>194.39930690999998</v>
      </c>
      <c r="Z19" s="119">
        <v>242.01856883000002</v>
      </c>
      <c r="AA19" s="578">
        <f t="shared" si="1"/>
        <v>7.0551051951677435E-2</v>
      </c>
      <c r="AB19" s="191"/>
    </row>
    <row r="20" spans="1:31" x14ac:dyDescent="0.3">
      <c r="A20" s="179" t="s">
        <v>216</v>
      </c>
      <c r="B20" s="119">
        <v>119.51932666999998</v>
      </c>
      <c r="C20" s="120">
        <v>118.20310365999997</v>
      </c>
      <c r="D20" s="120">
        <v>139.89676247999995</v>
      </c>
      <c r="E20" s="120">
        <v>121.49561178000012</v>
      </c>
      <c r="F20" s="120">
        <v>142.13365360000014</v>
      </c>
      <c r="G20" s="120">
        <v>147.88842725000012</v>
      </c>
      <c r="H20" s="120">
        <v>140.30403828000007</v>
      </c>
      <c r="I20" s="120">
        <v>137.77313160999995</v>
      </c>
      <c r="J20" s="120">
        <v>139.36251739999992</v>
      </c>
      <c r="K20" s="120">
        <v>135.61180265000002</v>
      </c>
      <c r="L20" s="120">
        <v>127.94042072000001</v>
      </c>
      <c r="M20" s="120">
        <v>129.94984657000001</v>
      </c>
      <c r="N20" s="119">
        <v>122.74741044999988</v>
      </c>
      <c r="O20" s="120">
        <v>119.55031502000011</v>
      </c>
      <c r="P20" s="120">
        <v>118.67784378000002</v>
      </c>
      <c r="Q20" s="120">
        <v>88.439131839999973</v>
      </c>
      <c r="R20" s="120">
        <v>101.31398634999996</v>
      </c>
      <c r="S20" s="120">
        <v>109.66227750999988</v>
      </c>
      <c r="T20" s="120">
        <v>116.80225274000004</v>
      </c>
      <c r="U20" s="120">
        <v>134.55435979999999</v>
      </c>
      <c r="V20" s="120">
        <v>162.12954149000026</v>
      </c>
      <c r="W20" s="120">
        <v>178.47045112000009</v>
      </c>
      <c r="X20" s="120">
        <v>142.48368866999994</v>
      </c>
      <c r="Y20" s="120">
        <v>163.43129448000005</v>
      </c>
      <c r="Z20" s="119">
        <v>131.06146828999997</v>
      </c>
      <c r="AA20" s="578">
        <f t="shared" si="1"/>
        <v>6.7733061003244055E-2</v>
      </c>
      <c r="AB20" s="191"/>
    </row>
    <row r="21" spans="1:31" x14ac:dyDescent="0.3">
      <c r="A21" s="179" t="s">
        <v>217</v>
      </c>
      <c r="B21" s="119">
        <v>91.510275609999994</v>
      </c>
      <c r="C21" s="120">
        <v>77.97499803999996</v>
      </c>
      <c r="D21" s="120">
        <v>95.191204630000001</v>
      </c>
      <c r="E21" s="120">
        <v>92.459195459999989</v>
      </c>
      <c r="F21" s="120">
        <v>101.99033686000004</v>
      </c>
      <c r="G21" s="120">
        <v>88.130350820000004</v>
      </c>
      <c r="H21" s="120">
        <v>94.839671019999997</v>
      </c>
      <c r="I21" s="120">
        <v>98.67057336000002</v>
      </c>
      <c r="J21" s="120">
        <v>119.98781679000005</v>
      </c>
      <c r="K21" s="120">
        <v>103.48045887000001</v>
      </c>
      <c r="L21" s="120">
        <v>111.34084994</v>
      </c>
      <c r="M21" s="120">
        <v>116.03677571999999</v>
      </c>
      <c r="N21" s="119">
        <v>91.85124669999999</v>
      </c>
      <c r="O21" s="120">
        <v>80.960376809999985</v>
      </c>
      <c r="P21" s="120">
        <v>49.440395259999988</v>
      </c>
      <c r="Q21" s="120">
        <v>21.776275649999999</v>
      </c>
      <c r="R21" s="120">
        <v>36.520812579999998</v>
      </c>
      <c r="S21" s="120">
        <v>55.874692970000005</v>
      </c>
      <c r="T21" s="120">
        <v>63.775610779999994</v>
      </c>
      <c r="U21" s="120">
        <v>88.521867279999967</v>
      </c>
      <c r="V21" s="120">
        <v>93.034816830000025</v>
      </c>
      <c r="W21" s="120">
        <v>98.106061609999969</v>
      </c>
      <c r="X21" s="120">
        <v>80.834690420000015</v>
      </c>
      <c r="Y21" s="120">
        <v>94.750217859999978</v>
      </c>
      <c r="Z21" s="119">
        <v>95.745374409999982</v>
      </c>
      <c r="AA21" s="578">
        <f t="shared" si="1"/>
        <v>4.2396024549550271E-2</v>
      </c>
      <c r="AB21" s="191"/>
    </row>
    <row r="22" spans="1:31" x14ac:dyDescent="0.3">
      <c r="A22" s="179" t="s">
        <v>169</v>
      </c>
      <c r="B22" s="119">
        <v>125.19695272000004</v>
      </c>
      <c r="C22" s="120">
        <v>107.28442733999998</v>
      </c>
      <c r="D22" s="120">
        <v>117.19009167</v>
      </c>
      <c r="E22" s="120">
        <v>104.90801082</v>
      </c>
      <c r="F22" s="120">
        <v>116.80840288999998</v>
      </c>
      <c r="G22" s="120">
        <v>115.10766871</v>
      </c>
      <c r="H22" s="120">
        <v>125.46788505999996</v>
      </c>
      <c r="I22" s="120">
        <v>101.53880618000001</v>
      </c>
      <c r="J22" s="120">
        <v>108.35764751999997</v>
      </c>
      <c r="K22" s="120">
        <v>110.42018326</v>
      </c>
      <c r="L22" s="120">
        <v>105.94653162999998</v>
      </c>
      <c r="M22" s="120">
        <v>115.40185700000002</v>
      </c>
      <c r="N22" s="119">
        <v>99.494272150000015</v>
      </c>
      <c r="O22" s="120">
        <v>110.79974438999999</v>
      </c>
      <c r="P22" s="120">
        <v>76.149042709999989</v>
      </c>
      <c r="Q22" s="120">
        <v>13.178947380000002</v>
      </c>
      <c r="R22" s="120">
        <v>29.165330660000006</v>
      </c>
      <c r="S22" s="120">
        <v>59.33394803000003</v>
      </c>
      <c r="T22" s="120">
        <v>92.839624540000045</v>
      </c>
      <c r="U22" s="120">
        <v>91.04377568000001</v>
      </c>
      <c r="V22" s="120">
        <v>114.74865656000004</v>
      </c>
      <c r="W22" s="120">
        <v>109.17267995000007</v>
      </c>
      <c r="X22" s="120">
        <v>103.65112730999991</v>
      </c>
      <c r="Y22" s="120">
        <v>124.57044157999992</v>
      </c>
      <c r="Z22" s="119">
        <v>102.47334479000001</v>
      </c>
      <c r="AA22" s="578">
        <f t="shared" si="1"/>
        <v>2.9942152202577788E-2</v>
      </c>
      <c r="AB22" s="191"/>
    </row>
    <row r="23" spans="1:31" ht="15" thickBot="1" x14ac:dyDescent="0.35">
      <c r="A23" s="182" t="s">
        <v>72</v>
      </c>
      <c r="B23" s="121">
        <v>65.83</v>
      </c>
      <c r="C23" s="122">
        <v>62.17</v>
      </c>
      <c r="D23" s="122">
        <v>81.349999999999994</v>
      </c>
      <c r="E23" s="122">
        <v>73.69</v>
      </c>
      <c r="F23" s="122">
        <v>64.47</v>
      </c>
      <c r="G23" s="122">
        <v>59.51</v>
      </c>
      <c r="H23" s="122">
        <v>61.23</v>
      </c>
      <c r="I23" s="122">
        <v>54.36</v>
      </c>
      <c r="J23" s="122">
        <v>58.08</v>
      </c>
      <c r="K23" s="122">
        <v>58.2</v>
      </c>
      <c r="L23" s="122">
        <v>52.83</v>
      </c>
      <c r="M23" s="122">
        <v>51.03</v>
      </c>
      <c r="N23" s="121">
        <v>45.23</v>
      </c>
      <c r="O23" s="122">
        <v>50.91</v>
      </c>
      <c r="P23" s="122">
        <v>38.020000000000003</v>
      </c>
      <c r="Q23" s="122">
        <v>21.77</v>
      </c>
      <c r="R23" s="122">
        <v>25.06</v>
      </c>
      <c r="S23" s="122">
        <v>31.43</v>
      </c>
      <c r="T23" s="122">
        <v>43.71</v>
      </c>
      <c r="U23" s="122">
        <v>41.02</v>
      </c>
      <c r="V23" s="122">
        <v>51.69</v>
      </c>
      <c r="W23" s="122">
        <v>53.15</v>
      </c>
      <c r="X23" s="122">
        <v>56.19</v>
      </c>
      <c r="Y23" s="122">
        <v>61.63</v>
      </c>
      <c r="Z23" s="121">
        <v>50.54</v>
      </c>
      <c r="AA23" s="580">
        <f t="shared" si="1"/>
        <v>0.11739995578156104</v>
      </c>
      <c r="AB23" s="191"/>
    </row>
    <row r="24" spans="1:31" x14ac:dyDescent="0.3">
      <c r="A24" s="18" t="s">
        <v>23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314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38"/>
      <c r="AB24" s="191"/>
    </row>
    <row r="25" spans="1:31" x14ac:dyDescent="0.3">
      <c r="A25" s="19" t="s">
        <v>137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314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</row>
    <row r="26" spans="1:31" x14ac:dyDescent="0.3">
      <c r="A26" s="323" t="s">
        <v>204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310"/>
      <c r="S26" s="310"/>
      <c r="W26" s="187"/>
      <c r="X26" s="187"/>
      <c r="Y26" s="187"/>
      <c r="Z26" s="187"/>
      <c r="AA26" s="138"/>
    </row>
    <row r="27" spans="1:31" x14ac:dyDescent="0.3"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310"/>
      <c r="S27" s="310"/>
      <c r="W27" s="187"/>
      <c r="X27" s="187"/>
      <c r="Y27" s="187"/>
      <c r="Z27" s="187"/>
    </row>
    <row r="28" spans="1:31" x14ac:dyDescent="0.3"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310"/>
      <c r="S28" s="310"/>
      <c r="W28" s="187"/>
      <c r="X28" s="187"/>
      <c r="Y28" s="187"/>
      <c r="Z28" s="187"/>
    </row>
    <row r="29" spans="1:31" x14ac:dyDescent="0.3">
      <c r="B29" s="134"/>
      <c r="C29" s="134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310"/>
      <c r="S29" s="310"/>
      <c r="W29" s="187"/>
      <c r="X29" s="187"/>
      <c r="Y29" s="187"/>
      <c r="Z29" s="187"/>
    </row>
    <row r="30" spans="1:31" x14ac:dyDescent="0.3">
      <c r="B30" s="134"/>
      <c r="C30" s="134"/>
      <c r="D30" s="169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310"/>
      <c r="S30" s="310"/>
      <c r="W30" s="187"/>
      <c r="X30" s="187"/>
      <c r="Y30" s="187"/>
      <c r="Z30" s="187"/>
    </row>
    <row r="31" spans="1:31" x14ac:dyDescent="0.3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310"/>
      <c r="S31" s="310"/>
      <c r="W31" s="187"/>
      <c r="X31" s="187"/>
      <c r="Y31" s="187"/>
      <c r="Z31" s="187"/>
    </row>
    <row r="32" spans="1:31" x14ac:dyDescent="0.3"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310"/>
      <c r="S32" s="310"/>
      <c r="W32" s="187"/>
      <c r="X32" s="187"/>
      <c r="Y32" s="187"/>
      <c r="Z32" s="187"/>
    </row>
    <row r="33" spans="2:26" x14ac:dyDescent="0.3"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310"/>
      <c r="S33" s="310"/>
      <c r="W33" s="187"/>
      <c r="X33" s="187"/>
      <c r="Y33" s="187"/>
      <c r="Z33" s="187"/>
    </row>
    <row r="34" spans="2:26" x14ac:dyDescent="0.3"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310"/>
      <c r="S34" s="310"/>
      <c r="W34" s="187"/>
      <c r="X34" s="187"/>
      <c r="Y34" s="187"/>
      <c r="Z34" s="187"/>
    </row>
    <row r="35" spans="2:26" x14ac:dyDescent="0.3"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310"/>
      <c r="S35" s="310"/>
      <c r="W35" s="187"/>
      <c r="X35" s="187"/>
      <c r="Y35" s="187"/>
      <c r="Z35" s="187"/>
    </row>
    <row r="36" spans="2:26" x14ac:dyDescent="0.3"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310"/>
      <c r="S36" s="310"/>
      <c r="W36" s="187"/>
      <c r="X36" s="187"/>
      <c r="Y36" s="187"/>
      <c r="Z36" s="187"/>
    </row>
    <row r="37" spans="2:26" x14ac:dyDescent="0.3"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310"/>
      <c r="S37" s="310"/>
      <c r="W37" s="187"/>
      <c r="X37" s="187"/>
      <c r="Y37" s="187"/>
      <c r="Z37" s="187"/>
    </row>
    <row r="38" spans="2:26" x14ac:dyDescent="0.3"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310"/>
      <c r="S38" s="310"/>
      <c r="W38" s="187"/>
      <c r="X38" s="187"/>
      <c r="Y38" s="187"/>
      <c r="Z38" s="187"/>
    </row>
    <row r="39" spans="2:26" x14ac:dyDescent="0.3"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310"/>
      <c r="S39" s="310"/>
      <c r="W39" s="187"/>
      <c r="X39" s="187"/>
      <c r="Y39" s="187"/>
      <c r="Z39" s="187"/>
    </row>
    <row r="40" spans="2:26" x14ac:dyDescent="0.3"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310"/>
      <c r="S40" s="310"/>
      <c r="W40" s="187"/>
      <c r="X40" s="187"/>
      <c r="Y40" s="187"/>
      <c r="Z40" s="187"/>
    </row>
    <row r="41" spans="2:26" x14ac:dyDescent="0.3"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310"/>
      <c r="S41" s="310"/>
      <c r="W41" s="187"/>
      <c r="X41" s="187"/>
      <c r="Y41" s="187"/>
      <c r="Z41" s="187"/>
    </row>
    <row r="42" spans="2:26" x14ac:dyDescent="0.3"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</row>
    <row r="43" spans="2:26" x14ac:dyDescent="0.3"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A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B41"/>
  <sheetViews>
    <sheetView showGridLines="0" zoomScale="80" zoomScaleNormal="8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S18" sqref="S18"/>
    </sheetView>
  </sheetViews>
  <sheetFormatPr baseColWidth="10" defaultRowHeight="14.4" x14ac:dyDescent="0.3"/>
  <cols>
    <col min="1" max="1" width="27.109375" customWidth="1"/>
    <col min="2" max="2" width="7.88671875" style="191" customWidth="1"/>
    <col min="3" max="5" width="7.88671875" style="191" bestFit="1" customWidth="1"/>
    <col min="6" max="6" width="6.88671875" style="191" bestFit="1" customWidth="1"/>
    <col min="7" max="9" width="7.88671875" style="191" bestFit="1" customWidth="1"/>
    <col min="10" max="10" width="6.88671875" style="191" bestFit="1" customWidth="1"/>
    <col min="11" max="12" width="7.88671875" style="191" bestFit="1" customWidth="1"/>
    <col min="13" max="13" width="6.88671875" style="191" bestFit="1" customWidth="1"/>
    <col min="14" max="15" width="7.88671875" style="191" bestFit="1" customWidth="1"/>
    <col min="16" max="20" width="6.88671875" style="191" bestFit="1" customWidth="1"/>
    <col min="21" max="21" width="6.88671875" style="307" bestFit="1" customWidth="1"/>
    <col min="22" max="25" width="7.88671875" style="310" bestFit="1" customWidth="1"/>
    <col min="26" max="26" width="7.6640625" style="310" bestFit="1" customWidth="1"/>
    <col min="27" max="27" width="8.33203125" bestFit="1" customWidth="1"/>
    <col min="28" max="28" width="11.88671875" bestFit="1" customWidth="1"/>
  </cols>
  <sheetData>
    <row r="1" spans="1:28" x14ac:dyDescent="0.3">
      <c r="A1" s="22" t="s">
        <v>196</v>
      </c>
    </row>
    <row r="2" spans="1:28" x14ac:dyDescent="0.3">
      <c r="A2" s="22"/>
    </row>
    <row r="3" spans="1:28" x14ac:dyDescent="0.3">
      <c r="A3" s="11" t="s">
        <v>25</v>
      </c>
    </row>
    <row r="4" spans="1:28" x14ac:dyDescent="0.3">
      <c r="A4" s="37" t="s">
        <v>236</v>
      </c>
    </row>
    <row r="5" spans="1:28" x14ac:dyDescent="0.3">
      <c r="A5" s="38" t="s">
        <v>207</v>
      </c>
    </row>
    <row r="6" spans="1:28" x14ac:dyDescent="0.3">
      <c r="A6" s="514" t="s">
        <v>198</v>
      </c>
      <c r="B6" s="514">
        <v>2019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4">
        <v>2020</v>
      </c>
      <c r="O6" s="515"/>
      <c r="P6" s="515"/>
      <c r="Q6" s="515"/>
      <c r="R6" s="515"/>
      <c r="S6" s="515"/>
      <c r="T6" s="515"/>
      <c r="U6" s="515"/>
      <c r="V6" s="515"/>
      <c r="W6" s="515"/>
      <c r="X6" s="515"/>
      <c r="Y6" s="515"/>
      <c r="Z6" s="514">
        <v>2021</v>
      </c>
      <c r="AA6" s="516"/>
    </row>
    <row r="7" spans="1:28" ht="25.2" x14ac:dyDescent="0.3">
      <c r="A7" s="517"/>
      <c r="B7" s="249" t="s">
        <v>1</v>
      </c>
      <c r="C7" s="249" t="s">
        <v>2</v>
      </c>
      <c r="D7" s="249" t="s">
        <v>3</v>
      </c>
      <c r="E7" s="249" t="s">
        <v>4</v>
      </c>
      <c r="F7" s="266" t="s">
        <v>5</v>
      </c>
      <c r="G7" s="268" t="s">
        <v>6</v>
      </c>
      <c r="H7" s="269" t="s">
        <v>7</v>
      </c>
      <c r="I7" s="271" t="s">
        <v>8</v>
      </c>
      <c r="J7" s="275" t="s">
        <v>9</v>
      </c>
      <c r="K7" s="278" t="s">
        <v>10</v>
      </c>
      <c r="L7" s="288" t="s">
        <v>11</v>
      </c>
      <c r="M7" s="290" t="s">
        <v>12</v>
      </c>
      <c r="N7" s="324" t="s">
        <v>1</v>
      </c>
      <c r="O7" s="324" t="s">
        <v>2</v>
      </c>
      <c r="P7" s="324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5" t="s">
        <v>12</v>
      </c>
      <c r="Z7" s="368" t="s">
        <v>1</v>
      </c>
      <c r="AA7" s="369" t="s">
        <v>265</v>
      </c>
    </row>
    <row r="8" spans="1:28" x14ac:dyDescent="0.3">
      <c r="A8" s="127" t="s">
        <v>13</v>
      </c>
      <c r="B8" s="126">
        <f>SUM(B9:B20)</f>
        <v>14552.328519999997</v>
      </c>
      <c r="C8" s="126">
        <f t="shared" ref="C8:M8" si="0">SUM(C9:C20)</f>
        <v>20902.08236</v>
      </c>
      <c r="D8" s="126">
        <f t="shared" si="0"/>
        <v>18881.871419999999</v>
      </c>
      <c r="E8" s="126">
        <f t="shared" si="0"/>
        <v>10339.52534</v>
      </c>
      <c r="F8" s="126">
        <f t="shared" si="0"/>
        <v>9501.44758</v>
      </c>
      <c r="G8" s="126">
        <f t="shared" si="0"/>
        <v>13411.137680000003</v>
      </c>
      <c r="H8" s="126">
        <f t="shared" si="0"/>
        <v>10840.744019999998</v>
      </c>
      <c r="I8" s="126">
        <f t="shared" si="0"/>
        <v>11480.536900000001</v>
      </c>
      <c r="J8" s="126">
        <f t="shared" si="0"/>
        <v>4780.1681600000002</v>
      </c>
      <c r="K8" s="126">
        <f t="shared" si="0"/>
        <v>11071.939200000003</v>
      </c>
      <c r="L8" s="126">
        <f t="shared" si="0"/>
        <v>11553.193319999998</v>
      </c>
      <c r="M8" s="126">
        <f t="shared" si="0"/>
        <v>9488.1547400000018</v>
      </c>
      <c r="N8" s="126">
        <f t="shared" ref="N8" si="1">SUM(N9:N20)</f>
        <v>10649.140000000001</v>
      </c>
      <c r="O8" s="126">
        <f t="shared" ref="O8" si="2">SUM(O9:O20)</f>
        <v>21763.21</v>
      </c>
      <c r="P8" s="126">
        <f t="shared" ref="P8" si="3">SUM(P9:P20)</f>
        <v>9422.9499999999989</v>
      </c>
      <c r="Q8" s="126">
        <f t="shared" ref="Q8" si="4">SUM(Q9:Q20)</f>
        <v>5181.3</v>
      </c>
      <c r="R8" s="126">
        <f t="shared" ref="R8" si="5">SUM(R9:R20)</f>
        <v>5104.7900000000009</v>
      </c>
      <c r="S8" s="126">
        <f t="shared" ref="S8" si="6">SUM(S9:S20)</f>
        <v>9619.0499999999993</v>
      </c>
      <c r="T8" s="126">
        <f t="shared" ref="T8" si="7">SUM(T9:T20)</f>
        <v>9632.7100000000009</v>
      </c>
      <c r="U8" s="126">
        <f t="shared" ref="U8" si="8">SUM(U9:U20)</f>
        <v>9558.1200000000008</v>
      </c>
      <c r="V8" s="126">
        <f t="shared" ref="V8" si="9">SUM(V9:V20)</f>
        <v>13794.090000000002</v>
      </c>
      <c r="W8" s="126">
        <f t="shared" ref="W8" si="10">SUM(W9:W20)</f>
        <v>19635.589999999997</v>
      </c>
      <c r="X8" s="126">
        <f t="shared" ref="X8" si="11">SUM(X9:X20)</f>
        <v>13234.99</v>
      </c>
      <c r="Y8" s="126">
        <f t="shared" ref="Y8" si="12">SUM(Y9:Y20)</f>
        <v>15778.210000000003</v>
      </c>
      <c r="Z8" s="126">
        <f>SUM(Z9:Z20)</f>
        <v>13210.269999999997</v>
      </c>
      <c r="AA8" s="388">
        <f>+IFERROR(Z8/N8-1,"-")</f>
        <v>0.24050111088782722</v>
      </c>
    </row>
    <row r="9" spans="1:28" x14ac:dyDescent="0.3">
      <c r="A9" s="35" t="s">
        <v>27</v>
      </c>
      <c r="B9" s="331">
        <v>50.15</v>
      </c>
      <c r="C9" s="332">
        <v>24.5</v>
      </c>
      <c r="D9" s="332">
        <v>0</v>
      </c>
      <c r="E9" s="332">
        <v>0</v>
      </c>
      <c r="F9" s="332">
        <v>0</v>
      </c>
      <c r="G9" s="332">
        <v>0</v>
      </c>
      <c r="H9" s="332">
        <v>22.73</v>
      </c>
      <c r="I9" s="332">
        <v>13.48</v>
      </c>
      <c r="J9" s="332">
        <v>11.9</v>
      </c>
      <c r="K9" s="332">
        <v>0</v>
      </c>
      <c r="L9" s="332">
        <v>0</v>
      </c>
      <c r="M9" s="332">
        <v>0</v>
      </c>
      <c r="N9" s="331">
        <v>27.55</v>
      </c>
      <c r="O9" s="332">
        <v>4.16</v>
      </c>
      <c r="P9" s="332">
        <v>1.44</v>
      </c>
      <c r="Q9" s="332">
        <v>0</v>
      </c>
      <c r="R9" s="332">
        <v>0</v>
      </c>
      <c r="S9" s="332">
        <v>0</v>
      </c>
      <c r="T9" s="332">
        <v>0</v>
      </c>
      <c r="U9" s="332">
        <v>0</v>
      </c>
      <c r="V9" s="332">
        <v>22</v>
      </c>
      <c r="W9" s="332">
        <v>0</v>
      </c>
      <c r="X9" s="332">
        <v>0</v>
      </c>
      <c r="Y9" s="332">
        <v>0</v>
      </c>
      <c r="Z9" s="384">
        <v>5.98</v>
      </c>
      <c r="AA9" s="389">
        <f>+IFERROR(Z9/N9-1,"-")</f>
        <v>-0.78294010889292198</v>
      </c>
      <c r="AB9" s="302"/>
    </row>
    <row r="10" spans="1:28" s="174" customFormat="1" x14ac:dyDescent="0.3">
      <c r="A10" s="279" t="s">
        <v>21</v>
      </c>
      <c r="B10" s="333">
        <v>7001.6813999999995</v>
      </c>
      <c r="C10" s="334">
        <v>4193.1305000000002</v>
      </c>
      <c r="D10" s="334">
        <v>6902.4508000000005</v>
      </c>
      <c r="E10" s="334">
        <v>4182.7049999999999</v>
      </c>
      <c r="F10" s="334">
        <v>4611.2371000000003</v>
      </c>
      <c r="G10" s="334">
        <v>9085.3471000000009</v>
      </c>
      <c r="H10" s="334">
        <v>5178.8914999999997</v>
      </c>
      <c r="I10" s="334">
        <v>5644.0646999999999</v>
      </c>
      <c r="J10" s="334">
        <v>2115.9897999999998</v>
      </c>
      <c r="K10" s="334">
        <v>3707.4784</v>
      </c>
      <c r="L10" s="334">
        <v>6839.5204999999996</v>
      </c>
      <c r="M10" s="334">
        <v>1183.0494999999999</v>
      </c>
      <c r="N10" s="333">
        <v>0</v>
      </c>
      <c r="O10" s="334">
        <v>0.6</v>
      </c>
      <c r="P10" s="334">
        <v>375.99</v>
      </c>
      <c r="Q10" s="334">
        <v>845.46</v>
      </c>
      <c r="R10" s="334">
        <v>2593.7600000000002</v>
      </c>
      <c r="S10" s="334">
        <v>4568.99</v>
      </c>
      <c r="T10" s="334">
        <v>4334.71</v>
      </c>
      <c r="U10" s="334">
        <v>3845.06</v>
      </c>
      <c r="V10" s="334">
        <v>5253.06</v>
      </c>
      <c r="W10" s="334">
        <v>4691.96</v>
      </c>
      <c r="X10" s="334">
        <v>5072.3100000000004</v>
      </c>
      <c r="Y10" s="334">
        <v>5367.21</v>
      </c>
      <c r="Z10" s="102">
        <v>2625.93</v>
      </c>
      <c r="AA10" s="390" t="str">
        <f t="shared" ref="AA9:AA19" si="13">+IFERROR(Z10/N10-1,"-")</f>
        <v>-</v>
      </c>
      <c r="AB10" s="303"/>
    </row>
    <row r="11" spans="1:28" s="174" customFormat="1" x14ac:dyDescent="0.3">
      <c r="A11" s="279" t="s">
        <v>29</v>
      </c>
      <c r="B11" s="333">
        <v>1714.4699999999998</v>
      </c>
      <c r="C11" s="334">
        <v>1206.279</v>
      </c>
      <c r="D11" s="334">
        <v>1792.2059999999999</v>
      </c>
      <c r="E11" s="334">
        <v>1562.2259999999999</v>
      </c>
      <c r="F11" s="334">
        <v>1429.9740000000002</v>
      </c>
      <c r="G11" s="334">
        <v>1511.4946</v>
      </c>
      <c r="H11" s="334">
        <v>1230.9316000000001</v>
      </c>
      <c r="I11" s="334">
        <v>1553.64</v>
      </c>
      <c r="J11" s="334">
        <v>1542.7106000000001</v>
      </c>
      <c r="K11" s="334">
        <v>2000.2015999999999</v>
      </c>
      <c r="L11" s="334">
        <v>1208.7197199999998</v>
      </c>
      <c r="M11" s="334">
        <v>1086.4446</v>
      </c>
      <c r="N11" s="333">
        <v>314.89</v>
      </c>
      <c r="O11" s="334">
        <v>1099.42</v>
      </c>
      <c r="P11" s="334">
        <v>129.97</v>
      </c>
      <c r="Q11" s="334">
        <v>497.57</v>
      </c>
      <c r="R11" s="334">
        <v>2.2799999999999998</v>
      </c>
      <c r="S11" s="334">
        <v>941.58</v>
      </c>
      <c r="T11" s="334">
        <v>204.47</v>
      </c>
      <c r="U11" s="334">
        <v>28.58</v>
      </c>
      <c r="V11" s="334">
        <v>88.42</v>
      </c>
      <c r="W11" s="334">
        <v>438.77</v>
      </c>
      <c r="X11" s="334">
        <v>49.72</v>
      </c>
      <c r="Y11" s="334">
        <v>48.01</v>
      </c>
      <c r="Z11" s="384">
        <v>14.42</v>
      </c>
      <c r="AA11" s="390">
        <f t="shared" si="13"/>
        <v>-0.95420623074724509</v>
      </c>
      <c r="AB11" s="303"/>
    </row>
    <row r="12" spans="1:28" s="174" customFormat="1" x14ac:dyDescent="0.3">
      <c r="A12" s="279" t="s">
        <v>30</v>
      </c>
      <c r="B12" s="333">
        <v>505.06299999999999</v>
      </c>
      <c r="C12" s="334">
        <v>408.94</v>
      </c>
      <c r="D12" s="334">
        <v>122.96800000000002</v>
      </c>
      <c r="E12" s="334">
        <v>651.00299999999993</v>
      </c>
      <c r="F12" s="334">
        <v>519.85940000000005</v>
      </c>
      <c r="G12" s="334">
        <v>174.78</v>
      </c>
      <c r="H12" s="334">
        <v>0</v>
      </c>
      <c r="I12" s="334">
        <v>0</v>
      </c>
      <c r="J12" s="334">
        <v>176.69739999999999</v>
      </c>
      <c r="K12" s="334">
        <v>0</v>
      </c>
      <c r="L12" s="334">
        <v>290.4246</v>
      </c>
      <c r="M12" s="334">
        <v>291.80079999999998</v>
      </c>
      <c r="N12" s="333">
        <v>1414.99</v>
      </c>
      <c r="O12" s="334">
        <v>1090.27</v>
      </c>
      <c r="P12" s="334">
        <v>1177.43</v>
      </c>
      <c r="Q12" s="334">
        <v>1623</v>
      </c>
      <c r="R12" s="334">
        <v>848.33</v>
      </c>
      <c r="S12" s="334">
        <v>2015.69</v>
      </c>
      <c r="T12" s="334">
        <v>2124.0100000000002</v>
      </c>
      <c r="U12" s="334">
        <v>2065.87</v>
      </c>
      <c r="V12" s="334">
        <v>1818.08</v>
      </c>
      <c r="W12" s="334">
        <v>1378.3</v>
      </c>
      <c r="X12" s="334">
        <v>2320.77</v>
      </c>
      <c r="Y12" s="334">
        <v>697.83</v>
      </c>
      <c r="Z12" s="102">
        <v>1695.06</v>
      </c>
      <c r="AA12" s="390">
        <f t="shared" si="13"/>
        <v>0.19793072742563544</v>
      </c>
      <c r="AB12" s="303"/>
    </row>
    <row r="13" spans="1:28" s="174" customFormat="1" x14ac:dyDescent="0.3">
      <c r="A13" s="279" t="s">
        <v>31</v>
      </c>
      <c r="B13" s="333">
        <v>231.05501999999998</v>
      </c>
      <c r="C13" s="334">
        <v>559.05893999999989</v>
      </c>
      <c r="D13" s="334">
        <v>817.10910000000001</v>
      </c>
      <c r="E13" s="334">
        <v>2032.2784999999999</v>
      </c>
      <c r="F13" s="334">
        <v>1150.5621799999999</v>
      </c>
      <c r="G13" s="334">
        <v>80.067000000000007</v>
      </c>
      <c r="H13" s="334">
        <v>0.7</v>
      </c>
      <c r="I13" s="334">
        <v>0</v>
      </c>
      <c r="J13" s="334">
        <v>6.9850000000000003</v>
      </c>
      <c r="K13" s="334">
        <v>39.388999999999996</v>
      </c>
      <c r="L13" s="334">
        <v>1895.2425000000001</v>
      </c>
      <c r="M13" s="334">
        <v>5432.0764399999989</v>
      </c>
      <c r="N13" s="333">
        <v>4092.28</v>
      </c>
      <c r="O13" s="334">
        <v>1464.65</v>
      </c>
      <c r="P13" s="334">
        <v>3152.89</v>
      </c>
      <c r="Q13" s="334">
        <v>264.43</v>
      </c>
      <c r="R13" s="334">
        <v>331.25</v>
      </c>
      <c r="S13" s="334">
        <v>30.15</v>
      </c>
      <c r="T13" s="334">
        <v>113.63</v>
      </c>
      <c r="U13" s="334">
        <v>6.99</v>
      </c>
      <c r="V13" s="334">
        <v>517.23</v>
      </c>
      <c r="W13" s="334">
        <v>3040.3</v>
      </c>
      <c r="X13" s="334">
        <v>1510.14</v>
      </c>
      <c r="Y13" s="334">
        <v>6738.42</v>
      </c>
      <c r="Z13" s="384">
        <v>4592.78</v>
      </c>
      <c r="AA13" s="390">
        <f t="shared" si="13"/>
        <v>0.12230345919634034</v>
      </c>
      <c r="AB13" s="303"/>
    </row>
    <row r="14" spans="1:28" s="174" customFormat="1" x14ac:dyDescent="0.3">
      <c r="A14" s="279" t="s">
        <v>32</v>
      </c>
      <c r="B14" s="333">
        <v>1013.8543999999999</v>
      </c>
      <c r="C14" s="334">
        <v>7371.8934200000031</v>
      </c>
      <c r="D14" s="334">
        <v>6988.2171199999993</v>
      </c>
      <c r="E14" s="334">
        <v>591.11923999999999</v>
      </c>
      <c r="F14" s="334">
        <v>540.80200000000002</v>
      </c>
      <c r="G14" s="334">
        <v>651.03188</v>
      </c>
      <c r="H14" s="334">
        <v>678.1437199999998</v>
      </c>
      <c r="I14" s="334">
        <v>581.77739999999994</v>
      </c>
      <c r="J14" s="334">
        <v>135.81136000000001</v>
      </c>
      <c r="K14" s="334">
        <v>354.53319999999997</v>
      </c>
      <c r="L14" s="334">
        <v>254.345</v>
      </c>
      <c r="M14" s="334">
        <v>437.25540000000001</v>
      </c>
      <c r="N14" s="333">
        <v>1925.51</v>
      </c>
      <c r="O14" s="334">
        <v>6630.05</v>
      </c>
      <c r="P14" s="334">
        <v>1183.22</v>
      </c>
      <c r="Q14" s="334">
        <v>1842.41</v>
      </c>
      <c r="R14" s="334">
        <v>792.33</v>
      </c>
      <c r="S14" s="334">
        <v>820.47</v>
      </c>
      <c r="T14" s="334">
        <v>1063.32</v>
      </c>
      <c r="U14" s="334">
        <v>1067.92</v>
      </c>
      <c r="V14" s="334">
        <v>2363.9499999999998</v>
      </c>
      <c r="W14" s="334">
        <v>6354.63</v>
      </c>
      <c r="X14" s="334">
        <v>2070.48</v>
      </c>
      <c r="Y14" s="334">
        <v>2294.41</v>
      </c>
      <c r="Z14" s="384">
        <v>2520.3200000000002</v>
      </c>
      <c r="AA14" s="390">
        <f t="shared" si="13"/>
        <v>0.30891036660417259</v>
      </c>
      <c r="AB14" s="303"/>
    </row>
    <row r="15" spans="1:28" s="174" customFormat="1" x14ac:dyDescent="0.3">
      <c r="A15" s="279" t="s">
        <v>257</v>
      </c>
      <c r="B15" s="335">
        <v>0</v>
      </c>
      <c r="C15" s="205">
        <v>2</v>
      </c>
      <c r="D15" s="205">
        <v>0</v>
      </c>
      <c r="E15" s="205">
        <v>0</v>
      </c>
      <c r="F15" s="205">
        <v>0</v>
      </c>
      <c r="G15" s="205">
        <v>0</v>
      </c>
      <c r="H15" s="205">
        <v>0</v>
      </c>
      <c r="I15" s="205">
        <v>0</v>
      </c>
      <c r="J15" s="205">
        <v>0</v>
      </c>
      <c r="K15" s="205">
        <v>0</v>
      </c>
      <c r="L15" s="205">
        <v>0</v>
      </c>
      <c r="M15" s="205">
        <v>0</v>
      </c>
      <c r="N15" s="335">
        <v>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  <c r="T15" s="205">
        <v>0</v>
      </c>
      <c r="U15" s="205">
        <v>0</v>
      </c>
      <c r="V15" s="205">
        <v>0</v>
      </c>
      <c r="W15" s="205">
        <v>0</v>
      </c>
      <c r="X15" s="205">
        <v>0</v>
      </c>
      <c r="Y15" s="205">
        <v>0</v>
      </c>
      <c r="Z15" s="102">
        <v>0</v>
      </c>
      <c r="AA15" s="391" t="str">
        <f t="shared" si="13"/>
        <v>-</v>
      </c>
      <c r="AB15" s="304"/>
    </row>
    <row r="16" spans="1:28" s="174" customFormat="1" x14ac:dyDescent="0.3">
      <c r="A16" s="279" t="s">
        <v>34</v>
      </c>
      <c r="B16" s="333">
        <v>3865.6401999999998</v>
      </c>
      <c r="C16" s="334">
        <v>7056.7199999999984</v>
      </c>
      <c r="D16" s="334">
        <v>2197.2503999999994</v>
      </c>
      <c r="E16" s="334">
        <v>652.55399999999997</v>
      </c>
      <c r="F16" s="334">
        <v>921.1400000000001</v>
      </c>
      <c r="G16" s="334">
        <v>1204.7752</v>
      </c>
      <c r="H16" s="334">
        <v>3088.1441000000009</v>
      </c>
      <c r="I16" s="334">
        <v>3210.2531999999997</v>
      </c>
      <c r="J16" s="334">
        <v>567.99680000000001</v>
      </c>
      <c r="K16" s="334">
        <v>4404.5390000000007</v>
      </c>
      <c r="L16" s="334">
        <v>358.08800000000002</v>
      </c>
      <c r="M16" s="334">
        <v>206.33099999999999</v>
      </c>
      <c r="N16" s="333">
        <v>2809.59</v>
      </c>
      <c r="O16" s="334">
        <v>10111.200000000001</v>
      </c>
      <c r="P16" s="334">
        <v>3113.28</v>
      </c>
      <c r="Q16" s="334">
        <v>0</v>
      </c>
      <c r="R16" s="334">
        <v>20.63</v>
      </c>
      <c r="S16" s="334">
        <v>68.650000000000006</v>
      </c>
      <c r="T16" s="334">
        <v>298.31</v>
      </c>
      <c r="U16" s="334">
        <v>1086.3</v>
      </c>
      <c r="V16" s="334">
        <v>1968.3</v>
      </c>
      <c r="W16" s="334">
        <v>2625.71</v>
      </c>
      <c r="X16" s="334">
        <v>874.9</v>
      </c>
      <c r="Y16" s="334">
        <v>499.02</v>
      </c>
      <c r="Z16" s="102">
        <v>1149.6199999999999</v>
      </c>
      <c r="AA16" s="390">
        <f t="shared" si="13"/>
        <v>-0.59082286027498676</v>
      </c>
      <c r="AB16" s="303"/>
    </row>
    <row r="17" spans="1:28" s="174" customFormat="1" x14ac:dyDescent="0.3">
      <c r="A17" s="279" t="s">
        <v>35</v>
      </c>
      <c r="B17" s="333">
        <v>37.826000000000001</v>
      </c>
      <c r="C17" s="334">
        <v>0</v>
      </c>
      <c r="D17" s="334">
        <v>8.2330000000000005</v>
      </c>
      <c r="E17" s="334">
        <v>49.964600000000004</v>
      </c>
      <c r="F17" s="334">
        <v>37.957700000000003</v>
      </c>
      <c r="G17" s="334">
        <v>43.9377</v>
      </c>
      <c r="H17" s="334">
        <v>173.3235</v>
      </c>
      <c r="I17" s="334">
        <v>129.15370000000001</v>
      </c>
      <c r="J17" s="334">
        <v>160.53309999999999</v>
      </c>
      <c r="K17" s="334">
        <v>39.100000000000009</v>
      </c>
      <c r="L17" s="334">
        <v>20.585999999999999</v>
      </c>
      <c r="M17" s="334">
        <v>91.99199999999999</v>
      </c>
      <c r="N17" s="333">
        <v>11.49</v>
      </c>
      <c r="O17" s="334">
        <v>221.57</v>
      </c>
      <c r="P17" s="334">
        <v>90.33</v>
      </c>
      <c r="Q17" s="334">
        <v>4.33</v>
      </c>
      <c r="R17" s="334">
        <v>61.09</v>
      </c>
      <c r="S17" s="334">
        <v>564.19000000000005</v>
      </c>
      <c r="T17" s="334">
        <v>497.76</v>
      </c>
      <c r="U17" s="334">
        <v>305.55</v>
      </c>
      <c r="V17" s="334">
        <v>391.28</v>
      </c>
      <c r="W17" s="334">
        <v>43.1</v>
      </c>
      <c r="X17" s="334">
        <v>51.53</v>
      </c>
      <c r="Y17" s="334">
        <v>24.16</v>
      </c>
      <c r="Z17" s="384">
        <v>29.58</v>
      </c>
      <c r="AA17" s="390">
        <f>+IFERROR(Z17/N17-1,"-")</f>
        <v>1.5744125326370755</v>
      </c>
      <c r="AB17" s="303"/>
    </row>
    <row r="18" spans="1:28" s="174" customFormat="1" x14ac:dyDescent="0.3">
      <c r="A18" s="279" t="s">
        <v>36</v>
      </c>
      <c r="B18" s="333">
        <v>38.7515</v>
      </c>
      <c r="C18" s="334">
        <v>75.162500000000009</v>
      </c>
      <c r="D18" s="334">
        <v>34.814999999999998</v>
      </c>
      <c r="E18" s="334">
        <v>15.065</v>
      </c>
      <c r="F18" s="334">
        <v>75.021200000000007</v>
      </c>
      <c r="G18" s="334">
        <v>23.684200000000001</v>
      </c>
      <c r="H18" s="334">
        <v>80.035600000000002</v>
      </c>
      <c r="I18" s="334">
        <v>84.603899999999982</v>
      </c>
      <c r="J18" s="334">
        <v>54.864099999999993</v>
      </c>
      <c r="K18" s="334">
        <v>36.957999999999998</v>
      </c>
      <c r="L18" s="334">
        <v>30.684999999999999</v>
      </c>
      <c r="M18" s="334">
        <v>62.423999999999999</v>
      </c>
      <c r="N18" s="333">
        <v>25.3</v>
      </c>
      <c r="O18" s="334">
        <v>104.95</v>
      </c>
      <c r="P18" s="334">
        <v>59.15</v>
      </c>
      <c r="Q18" s="334">
        <v>0</v>
      </c>
      <c r="R18" s="334">
        <v>54.44</v>
      </c>
      <c r="S18" s="334">
        <v>91.7</v>
      </c>
      <c r="T18" s="334">
        <v>69.73</v>
      </c>
      <c r="U18" s="334">
        <v>121.43</v>
      </c>
      <c r="V18" s="334">
        <v>121.79</v>
      </c>
      <c r="W18" s="334">
        <v>121.27</v>
      </c>
      <c r="X18" s="334">
        <v>81.22</v>
      </c>
      <c r="Y18" s="334">
        <v>97.7</v>
      </c>
      <c r="Z18" s="384">
        <v>65.239999999999995</v>
      </c>
      <c r="AA18" s="390">
        <f t="shared" si="13"/>
        <v>1.5786561264822132</v>
      </c>
      <c r="AB18" s="303"/>
    </row>
    <row r="19" spans="1:28" x14ac:dyDescent="0.3">
      <c r="A19" s="35" t="s">
        <v>37</v>
      </c>
      <c r="B19" s="331">
        <v>0</v>
      </c>
      <c r="C19" s="332">
        <v>0</v>
      </c>
      <c r="D19" s="332">
        <v>0</v>
      </c>
      <c r="E19" s="332">
        <v>0</v>
      </c>
      <c r="F19" s="332">
        <v>0</v>
      </c>
      <c r="G19" s="332">
        <v>0</v>
      </c>
      <c r="H19" s="332">
        <v>0</v>
      </c>
      <c r="I19" s="332">
        <v>0</v>
      </c>
      <c r="J19" s="332">
        <v>0</v>
      </c>
      <c r="K19" s="332">
        <v>0</v>
      </c>
      <c r="L19" s="332">
        <v>0.28000000000000003</v>
      </c>
      <c r="M19" s="332">
        <v>0</v>
      </c>
      <c r="N19" s="331">
        <v>0</v>
      </c>
      <c r="O19" s="332">
        <v>0</v>
      </c>
      <c r="P19" s="332">
        <v>0</v>
      </c>
      <c r="Q19" s="332">
        <v>0</v>
      </c>
      <c r="R19" s="332">
        <v>0</v>
      </c>
      <c r="S19" s="332">
        <v>0</v>
      </c>
      <c r="T19" s="332">
        <v>0</v>
      </c>
      <c r="U19" s="332">
        <v>0</v>
      </c>
      <c r="V19" s="332">
        <v>0</v>
      </c>
      <c r="W19" s="332">
        <v>0</v>
      </c>
      <c r="X19" s="332">
        <v>0</v>
      </c>
      <c r="Y19" s="332">
        <v>0</v>
      </c>
      <c r="Z19" s="102">
        <v>3.25</v>
      </c>
      <c r="AA19" s="389" t="str">
        <f t="shared" si="13"/>
        <v>-</v>
      </c>
      <c r="AB19" s="302"/>
    </row>
    <row r="20" spans="1:28" x14ac:dyDescent="0.3">
      <c r="A20" s="31" t="s">
        <v>38</v>
      </c>
      <c r="B20" s="336">
        <v>93.836999999999989</v>
      </c>
      <c r="C20" s="337">
        <v>4.3980000000000246</v>
      </c>
      <c r="D20" s="337">
        <v>18.622000000000014</v>
      </c>
      <c r="E20" s="337">
        <v>602.6099999999999</v>
      </c>
      <c r="F20" s="337">
        <v>214.89400000000001</v>
      </c>
      <c r="G20" s="337">
        <v>636.02</v>
      </c>
      <c r="H20" s="337">
        <v>387.84399999999999</v>
      </c>
      <c r="I20" s="337">
        <v>263.56400000000002</v>
      </c>
      <c r="J20" s="337">
        <v>6.6800000000000068</v>
      </c>
      <c r="K20" s="337">
        <v>489.74</v>
      </c>
      <c r="L20" s="337">
        <v>655.30199999999991</v>
      </c>
      <c r="M20" s="337">
        <v>696.78099999999995</v>
      </c>
      <c r="N20" s="336">
        <v>27.54</v>
      </c>
      <c r="O20" s="337">
        <v>1036.3399999999999</v>
      </c>
      <c r="P20" s="337">
        <v>139.25</v>
      </c>
      <c r="Q20" s="337">
        <v>104.1</v>
      </c>
      <c r="R20" s="337">
        <v>400.68</v>
      </c>
      <c r="S20" s="337">
        <v>517.63</v>
      </c>
      <c r="T20" s="337">
        <v>926.77</v>
      </c>
      <c r="U20" s="337">
        <v>1030.42</v>
      </c>
      <c r="V20" s="337">
        <v>1249.98</v>
      </c>
      <c r="W20" s="337">
        <v>941.55</v>
      </c>
      <c r="X20" s="337">
        <v>1203.92</v>
      </c>
      <c r="Y20" s="337">
        <v>11.45</v>
      </c>
      <c r="Z20" s="385">
        <v>508.09</v>
      </c>
      <c r="AA20" s="392">
        <f>+IFERROR(Z20/N20-1,"-")</f>
        <v>17.449164851125634</v>
      </c>
      <c r="AB20" s="302"/>
    </row>
    <row r="21" spans="1:28" x14ac:dyDescent="0.3">
      <c r="A21" s="1" t="s">
        <v>23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</row>
    <row r="22" spans="1:28" x14ac:dyDescent="0.3">
      <c r="A22" s="1" t="s">
        <v>24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</row>
    <row r="23" spans="1:28" x14ac:dyDescent="0.3">
      <c r="A23" s="2" t="s">
        <v>204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U23" s="143"/>
      <c r="V23" s="143"/>
      <c r="W23" s="143"/>
      <c r="X23" s="143"/>
      <c r="Y23" s="143"/>
      <c r="Z23" s="143"/>
      <c r="AA23" s="143"/>
    </row>
    <row r="24" spans="1:28" x14ac:dyDescent="0.3"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28" x14ac:dyDescent="0.3">
      <c r="B25" s="143"/>
      <c r="H25" s="143"/>
    </row>
    <row r="26" spans="1:28" x14ac:dyDescent="0.3">
      <c r="B26" s="35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R26"/>
      <c r="S26"/>
      <c r="T26"/>
    </row>
    <row r="27" spans="1:28" x14ac:dyDescent="0.3">
      <c r="H27" s="143"/>
      <c r="R27"/>
      <c r="S27"/>
      <c r="T27"/>
      <c r="U27" s="143"/>
      <c r="V27" s="143"/>
      <c r="W27" s="143"/>
      <c r="X27" s="143"/>
      <c r="Y27" s="143"/>
      <c r="Z27" s="143"/>
    </row>
    <row r="28" spans="1:28" x14ac:dyDescent="0.3">
      <c r="H28" s="143"/>
      <c r="Q28" s="302"/>
      <c r="R28"/>
      <c r="S28"/>
      <c r="T28"/>
    </row>
    <row r="29" spans="1:28" x14ac:dyDescent="0.3">
      <c r="Q29" s="303"/>
      <c r="R29"/>
      <c r="S29"/>
      <c r="T29"/>
    </row>
    <row r="30" spans="1:28" x14ac:dyDescent="0.3">
      <c r="Q30" s="303"/>
      <c r="R30"/>
      <c r="S30"/>
      <c r="T30"/>
    </row>
    <row r="31" spans="1:28" x14ac:dyDescent="0.3">
      <c r="Q31" s="303"/>
      <c r="R31"/>
      <c r="S31"/>
      <c r="T31"/>
    </row>
    <row r="32" spans="1:28" x14ac:dyDescent="0.3">
      <c r="Q32" s="303"/>
      <c r="R32"/>
      <c r="S32"/>
      <c r="T32"/>
    </row>
    <row r="33" spans="17:20" x14ac:dyDescent="0.3">
      <c r="Q33" s="302"/>
      <c r="R33"/>
      <c r="S33"/>
      <c r="T33"/>
    </row>
    <row r="34" spans="17:20" x14ac:dyDescent="0.3">
      <c r="Q34" s="304"/>
      <c r="R34"/>
      <c r="S34"/>
      <c r="T34"/>
    </row>
    <row r="35" spans="17:20" x14ac:dyDescent="0.3">
      <c r="Q35" s="303"/>
      <c r="R35"/>
      <c r="S35"/>
      <c r="T35"/>
    </row>
    <row r="36" spans="17:20" x14ac:dyDescent="0.3">
      <c r="Q36" s="303"/>
      <c r="R36"/>
      <c r="S36"/>
      <c r="T36"/>
    </row>
    <row r="37" spans="17:20" x14ac:dyDescent="0.3">
      <c r="Q37" s="303"/>
      <c r="R37"/>
      <c r="S37"/>
      <c r="T37"/>
    </row>
    <row r="38" spans="17:20" x14ac:dyDescent="0.3">
      <c r="Q38" s="304"/>
    </row>
    <row r="39" spans="17:20" x14ac:dyDescent="0.3">
      <c r="Q39" s="304"/>
    </row>
    <row r="40" spans="17:20" x14ac:dyDescent="0.3">
      <c r="Q40" s="304"/>
    </row>
    <row r="41" spans="17:20" x14ac:dyDescent="0.3">
      <c r="Q41" s="304"/>
    </row>
  </sheetData>
  <sortState xmlns:xlrd2="http://schemas.microsoft.com/office/spreadsheetml/2017/richdata2" ref="Q29:Q39">
    <sortCondition ref="Q28:Q39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C73"/>
  <sheetViews>
    <sheetView showGridLines="0" zoomScale="80" zoomScaleNormal="8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V34" sqref="V34"/>
    </sheetView>
  </sheetViews>
  <sheetFormatPr baseColWidth="10" defaultRowHeight="14.4" x14ac:dyDescent="0.3"/>
  <cols>
    <col min="1" max="1" width="18.109375" customWidth="1"/>
    <col min="2" max="2" width="7.33203125" style="191" bestFit="1" customWidth="1"/>
    <col min="3" max="3" width="8.109375" style="191" bestFit="1" customWidth="1"/>
    <col min="4" max="12" width="7.33203125" style="191" bestFit="1" customWidth="1"/>
    <col min="13" max="20" width="8.109375" style="191" bestFit="1" customWidth="1"/>
    <col min="21" max="21" width="8.109375" style="307" bestFit="1" customWidth="1"/>
    <col min="22" max="22" width="9.33203125" style="310" bestFit="1" customWidth="1"/>
    <col min="23" max="23" width="8.109375" style="310" bestFit="1" customWidth="1"/>
    <col min="24" max="24" width="8.109375" style="310" customWidth="1"/>
    <col min="25" max="25" width="8" style="310" bestFit="1" customWidth="1"/>
    <col min="26" max="26" width="8" style="310" customWidth="1"/>
    <col min="27" max="27" width="9" bestFit="1" customWidth="1"/>
    <col min="28" max="28" width="11.88671875" bestFit="1" customWidth="1"/>
  </cols>
  <sheetData>
    <row r="1" spans="1:29" x14ac:dyDescent="0.3">
      <c r="A1" s="22" t="s">
        <v>196</v>
      </c>
    </row>
    <row r="2" spans="1:29" x14ac:dyDescent="0.3">
      <c r="A2" s="22"/>
    </row>
    <row r="3" spans="1:29" x14ac:dyDescent="0.3">
      <c r="A3" s="11" t="s">
        <v>39</v>
      </c>
    </row>
    <row r="4" spans="1:29" ht="13.5" customHeight="1" x14ac:dyDescent="0.3">
      <c r="A4" s="37" t="s">
        <v>237</v>
      </c>
    </row>
    <row r="5" spans="1:29" x14ac:dyDescent="0.3">
      <c r="A5" s="38" t="s">
        <v>207</v>
      </c>
    </row>
    <row r="6" spans="1:29" x14ac:dyDescent="0.3">
      <c r="A6" s="519" t="s">
        <v>198</v>
      </c>
      <c r="B6" s="521">
        <v>2019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1">
        <v>2020</v>
      </c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14">
        <v>2021</v>
      </c>
      <c r="AA6" s="516"/>
    </row>
    <row r="7" spans="1:29" ht="25.2" x14ac:dyDescent="0.3">
      <c r="A7" s="520"/>
      <c r="B7" s="251" t="s">
        <v>1</v>
      </c>
      <c r="C7" s="249" t="s">
        <v>2</v>
      </c>
      <c r="D7" s="249" t="s">
        <v>3</v>
      </c>
      <c r="E7" s="249" t="s">
        <v>4</v>
      </c>
      <c r="F7" s="266" t="s">
        <v>5</v>
      </c>
      <c r="G7" s="268" t="s">
        <v>6</v>
      </c>
      <c r="H7" s="269" t="s">
        <v>7</v>
      </c>
      <c r="I7" s="271" t="s">
        <v>8</v>
      </c>
      <c r="J7" s="275" t="s">
        <v>9</v>
      </c>
      <c r="K7" s="278" t="s">
        <v>10</v>
      </c>
      <c r="L7" s="288" t="s">
        <v>11</v>
      </c>
      <c r="M7" s="290" t="s">
        <v>12</v>
      </c>
      <c r="N7" s="251" t="s">
        <v>1</v>
      </c>
      <c r="O7" s="294" t="s">
        <v>2</v>
      </c>
      <c r="P7" s="251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5" t="s">
        <v>9</v>
      </c>
      <c r="W7" s="315" t="s">
        <v>10</v>
      </c>
      <c r="X7" s="317" t="s">
        <v>11</v>
      </c>
      <c r="Y7" s="325" t="s">
        <v>12</v>
      </c>
      <c r="Z7" s="368" t="s">
        <v>1</v>
      </c>
      <c r="AA7" s="369" t="s">
        <v>265</v>
      </c>
    </row>
    <row r="8" spans="1:29" x14ac:dyDescent="0.3">
      <c r="A8" s="27" t="s">
        <v>13</v>
      </c>
      <c r="B8" s="212">
        <f t="shared" ref="B8:Y8" si="0">SUM(B9:B25)</f>
        <v>90585</v>
      </c>
      <c r="C8" s="212">
        <f t="shared" si="0"/>
        <v>117840.99999999999</v>
      </c>
      <c r="D8" s="212">
        <f t="shared" si="0"/>
        <v>95912.000000000015</v>
      </c>
      <c r="E8" s="212">
        <f t="shared" si="0"/>
        <v>50734</v>
      </c>
      <c r="F8" s="212">
        <f t="shared" si="0"/>
        <v>48816</v>
      </c>
      <c r="G8" s="212">
        <f t="shared" si="0"/>
        <v>72590.999999999971</v>
      </c>
      <c r="H8" s="212">
        <f t="shared" si="0"/>
        <v>74685.999999999985</v>
      </c>
      <c r="I8" s="212">
        <f t="shared" si="0"/>
        <v>61420.999999999993</v>
      </c>
      <c r="J8" s="212">
        <f t="shared" si="0"/>
        <v>46860</v>
      </c>
      <c r="K8" s="212">
        <f t="shared" si="0"/>
        <v>53517.000000000007</v>
      </c>
      <c r="L8" s="212">
        <f t="shared" si="0"/>
        <v>36760</v>
      </c>
      <c r="M8" s="212">
        <f t="shared" si="0"/>
        <v>31413.999999999996</v>
      </c>
      <c r="N8" s="212">
        <f t="shared" si="0"/>
        <v>55787.359969058823</v>
      </c>
      <c r="O8" s="212">
        <f t="shared" si="0"/>
        <v>79148.881795475114</v>
      </c>
      <c r="P8" s="212">
        <f t="shared" si="0"/>
        <v>23087.803486515841</v>
      </c>
      <c r="Q8" s="212">
        <f t="shared" si="0"/>
        <v>10614.186026249772</v>
      </c>
      <c r="R8" s="212">
        <f t="shared" si="0"/>
        <v>11224.397471075114</v>
      </c>
      <c r="S8" s="212">
        <f t="shared" si="0"/>
        <v>40647.203757025636</v>
      </c>
      <c r="T8" s="212">
        <f t="shared" si="0"/>
        <v>85872.86615854621</v>
      </c>
      <c r="U8" s="212">
        <f t="shared" si="0"/>
        <v>72965.119163076917</v>
      </c>
      <c r="V8" s="212">
        <f t="shared" si="0"/>
        <v>106527.64992412429</v>
      </c>
      <c r="W8" s="212">
        <f t="shared" si="0"/>
        <v>92675.346214251986</v>
      </c>
      <c r="X8" s="212">
        <f t="shared" si="0"/>
        <v>51158.075083088537</v>
      </c>
      <c r="Y8" s="212">
        <f t="shared" si="0"/>
        <v>64700.559021700574</v>
      </c>
      <c r="Z8" s="383">
        <f t="shared" ref="Z8" si="1">SUM(Z9:Z25)</f>
        <v>59352.74</v>
      </c>
      <c r="AA8" s="393">
        <f>+IFERROR(Z8/N8-1,"-")</f>
        <v>6.3910176658630746E-2</v>
      </c>
    </row>
    <row r="9" spans="1:29" s="174" customFormat="1" x14ac:dyDescent="0.3">
      <c r="A9" s="279" t="s">
        <v>21</v>
      </c>
      <c r="B9" s="281">
        <v>2622.1469999999999</v>
      </c>
      <c r="C9" s="280">
        <v>3031.56</v>
      </c>
      <c r="D9" s="280">
        <v>2507.1460000000002</v>
      </c>
      <c r="E9" s="280">
        <v>3715.6770000000006</v>
      </c>
      <c r="F9" s="280">
        <v>1831.328</v>
      </c>
      <c r="G9" s="280">
        <v>1664.981</v>
      </c>
      <c r="H9" s="280">
        <v>3034.3740000000003</v>
      </c>
      <c r="I9" s="280">
        <v>3091.2350000000001</v>
      </c>
      <c r="J9" s="280">
        <v>1600.6180000000002</v>
      </c>
      <c r="K9" s="280">
        <v>1008.894</v>
      </c>
      <c r="L9" s="280">
        <v>1263.8140000000001</v>
      </c>
      <c r="M9" s="280">
        <v>812.12599999999986</v>
      </c>
      <c r="N9" s="281">
        <v>390.65</v>
      </c>
      <c r="O9" s="280">
        <v>881.81</v>
      </c>
      <c r="P9" s="280">
        <v>779.22</v>
      </c>
      <c r="Q9" s="280">
        <v>1582.15</v>
      </c>
      <c r="R9" s="280">
        <v>802.92</v>
      </c>
      <c r="S9" s="280">
        <v>1212.7</v>
      </c>
      <c r="T9" s="280">
        <v>1275.0999999999999</v>
      </c>
      <c r="U9" s="280">
        <v>973.3</v>
      </c>
      <c r="V9" s="280">
        <v>1504.73</v>
      </c>
      <c r="W9" s="280">
        <v>3702.82</v>
      </c>
      <c r="X9" s="280">
        <v>721.91</v>
      </c>
      <c r="Y9" s="280">
        <v>2398.11</v>
      </c>
      <c r="Z9" s="386">
        <v>3893.89</v>
      </c>
      <c r="AA9" s="394">
        <f>+IFERROR(Z9/N9-1,"-")</f>
        <v>8.9677204658901832</v>
      </c>
      <c r="AB9"/>
      <c r="AC9"/>
    </row>
    <row r="10" spans="1:29" s="174" customFormat="1" x14ac:dyDescent="0.3">
      <c r="A10" s="279" t="s">
        <v>40</v>
      </c>
      <c r="B10" s="281">
        <v>359.78699999999998</v>
      </c>
      <c r="C10" s="280">
        <v>310.76800000000003</v>
      </c>
      <c r="D10" s="280">
        <v>394.786</v>
      </c>
      <c r="E10" s="280">
        <v>330.30100000000004</v>
      </c>
      <c r="F10" s="280">
        <v>380.99400000000003</v>
      </c>
      <c r="G10" s="280">
        <v>331.09199999999998</v>
      </c>
      <c r="H10" s="280">
        <v>307.15600000000001</v>
      </c>
      <c r="I10" s="280">
        <v>359.4</v>
      </c>
      <c r="J10" s="280">
        <v>302.97399999999999</v>
      </c>
      <c r="K10" s="280">
        <v>362.38800000000003</v>
      </c>
      <c r="L10" s="280">
        <v>320.62700000000001</v>
      </c>
      <c r="M10" s="280">
        <v>260.41300000000001</v>
      </c>
      <c r="N10" s="281">
        <v>359.64</v>
      </c>
      <c r="O10" s="280">
        <v>341.65</v>
      </c>
      <c r="P10" s="280">
        <v>196.71</v>
      </c>
      <c r="Q10" s="280">
        <v>40.31</v>
      </c>
      <c r="R10" s="280">
        <v>191.67</v>
      </c>
      <c r="S10" s="280">
        <v>147</v>
      </c>
      <c r="T10" s="280">
        <v>221.93</v>
      </c>
      <c r="U10" s="280">
        <v>287.52</v>
      </c>
      <c r="V10" s="280">
        <v>239.52</v>
      </c>
      <c r="W10" s="280">
        <v>278.76</v>
      </c>
      <c r="X10" s="280">
        <v>177.14</v>
      </c>
      <c r="Y10" s="280">
        <v>269.08999999999997</v>
      </c>
      <c r="Z10" s="386">
        <v>241.02</v>
      </c>
      <c r="AA10" s="394">
        <f t="shared" ref="AA10:AA25" si="2">+IFERROR(Z10/N10-1,"-")</f>
        <v>-0.32982982982982978</v>
      </c>
      <c r="AB10"/>
      <c r="AC10"/>
    </row>
    <row r="11" spans="1:29" s="174" customFormat="1" x14ac:dyDescent="0.3">
      <c r="A11" s="279" t="s">
        <v>29</v>
      </c>
      <c r="B11" s="281">
        <v>602.1160000000001</v>
      </c>
      <c r="C11" s="280">
        <v>1007.2280470150839</v>
      </c>
      <c r="D11" s="280">
        <v>352.596</v>
      </c>
      <c r="E11" s="280">
        <v>519.85900000000004</v>
      </c>
      <c r="F11" s="280">
        <v>1403.9060999999999</v>
      </c>
      <c r="G11" s="280">
        <v>1201.2885999999999</v>
      </c>
      <c r="H11" s="280">
        <v>1334.5043999999998</v>
      </c>
      <c r="I11" s="280">
        <v>683.37299999999993</v>
      </c>
      <c r="J11" s="280">
        <v>692.54150000000004</v>
      </c>
      <c r="K11" s="280">
        <v>1000.8</v>
      </c>
      <c r="L11" s="280">
        <v>1176.2649999999999</v>
      </c>
      <c r="M11" s="280">
        <v>699.24800000000005</v>
      </c>
      <c r="N11" s="281">
        <v>232.36</v>
      </c>
      <c r="O11" s="280">
        <v>264.5</v>
      </c>
      <c r="P11" s="280">
        <v>246.89</v>
      </c>
      <c r="Q11" s="280">
        <v>113.45</v>
      </c>
      <c r="R11" s="280">
        <v>63.47</v>
      </c>
      <c r="S11" s="280">
        <v>417.82</v>
      </c>
      <c r="T11" s="280">
        <v>125.34</v>
      </c>
      <c r="U11" s="280">
        <v>33.11</v>
      </c>
      <c r="V11" s="280">
        <v>132.62</v>
      </c>
      <c r="W11" s="280">
        <v>43.72</v>
      </c>
      <c r="X11" s="280">
        <v>95.58</v>
      </c>
      <c r="Y11" s="280">
        <v>72.959999999999994</v>
      </c>
      <c r="Z11" s="386">
        <v>509.89</v>
      </c>
      <c r="AA11" s="394">
        <f t="shared" si="2"/>
        <v>1.1943966259252883</v>
      </c>
      <c r="AB11"/>
      <c r="AC11"/>
    </row>
    <row r="12" spans="1:29" s="174" customFormat="1" x14ac:dyDescent="0.3">
      <c r="A12" s="279" t="s">
        <v>30</v>
      </c>
      <c r="B12" s="173">
        <v>1065.3456699999999</v>
      </c>
      <c r="C12" s="280">
        <v>980.57550000000003</v>
      </c>
      <c r="D12" s="280">
        <v>543.67729999999995</v>
      </c>
      <c r="E12" s="280">
        <v>1974.412</v>
      </c>
      <c r="F12" s="280">
        <v>978.0711</v>
      </c>
      <c r="G12" s="280">
        <v>812.7595</v>
      </c>
      <c r="H12" s="280">
        <v>625.11450000000002</v>
      </c>
      <c r="I12" s="280">
        <v>163.785</v>
      </c>
      <c r="J12" s="280">
        <v>103.9665</v>
      </c>
      <c r="K12" s="280">
        <v>350.69499999999999</v>
      </c>
      <c r="L12" s="280">
        <v>1162.0854999999999</v>
      </c>
      <c r="M12" s="280">
        <v>1298.3664999999999</v>
      </c>
      <c r="N12" s="173">
        <v>313.93</v>
      </c>
      <c r="O12" s="280">
        <v>348.91</v>
      </c>
      <c r="P12" s="280">
        <v>751.16</v>
      </c>
      <c r="Q12" s="280">
        <v>833.63</v>
      </c>
      <c r="R12" s="280">
        <v>946.05</v>
      </c>
      <c r="S12" s="280">
        <v>520.22</v>
      </c>
      <c r="T12" s="280">
        <v>50.08</v>
      </c>
      <c r="U12" s="280">
        <v>0</v>
      </c>
      <c r="V12" s="280">
        <v>0</v>
      </c>
      <c r="W12" s="280">
        <v>0</v>
      </c>
      <c r="X12" s="280">
        <v>179.62</v>
      </c>
      <c r="Y12" s="280">
        <v>107.05</v>
      </c>
      <c r="Z12" s="386">
        <v>530.80999999999995</v>
      </c>
      <c r="AA12" s="394">
        <f t="shared" si="2"/>
        <v>0.69085464912560113</v>
      </c>
      <c r="AB12"/>
      <c r="AC12"/>
    </row>
    <row r="13" spans="1:29" s="174" customFormat="1" x14ac:dyDescent="0.3">
      <c r="A13" s="279" t="s">
        <v>31</v>
      </c>
      <c r="B13" s="173">
        <v>123.46300000000001</v>
      </c>
      <c r="C13" s="280">
        <v>406.32600000000002</v>
      </c>
      <c r="D13" s="280">
        <v>276.892</v>
      </c>
      <c r="E13" s="280">
        <v>203.87100000000001</v>
      </c>
      <c r="F13" s="280">
        <v>459.0025</v>
      </c>
      <c r="G13" s="280">
        <v>0</v>
      </c>
      <c r="H13" s="280">
        <v>0.53500000000000003</v>
      </c>
      <c r="I13" s="280">
        <v>0</v>
      </c>
      <c r="J13" s="280">
        <v>0</v>
      </c>
      <c r="K13" s="280">
        <v>149.70400000000001</v>
      </c>
      <c r="L13" s="280">
        <v>486.39100000000008</v>
      </c>
      <c r="M13" s="280">
        <v>665.2</v>
      </c>
      <c r="N13" s="173">
        <v>562.19000000000005</v>
      </c>
      <c r="O13" s="280">
        <v>621.39</v>
      </c>
      <c r="P13" s="280">
        <v>616.34</v>
      </c>
      <c r="Q13" s="280">
        <v>0</v>
      </c>
      <c r="R13" s="280">
        <v>49.33</v>
      </c>
      <c r="S13" s="280">
        <v>8.6199999999999992</v>
      </c>
      <c r="T13" s="280">
        <v>52</v>
      </c>
      <c r="U13" s="280">
        <v>133.52000000000001</v>
      </c>
      <c r="V13" s="280">
        <v>283.64999999999998</v>
      </c>
      <c r="W13" s="280">
        <v>646.27</v>
      </c>
      <c r="X13" s="280">
        <v>52.25</v>
      </c>
      <c r="Y13" s="280">
        <v>1274.9100000000001</v>
      </c>
      <c r="Z13" s="386">
        <v>665.26</v>
      </c>
      <c r="AA13" s="394">
        <f t="shared" si="2"/>
        <v>0.18333659438979688</v>
      </c>
      <c r="AB13"/>
      <c r="AC13"/>
    </row>
    <row r="14" spans="1:29" s="7" customFormat="1" x14ac:dyDescent="0.3">
      <c r="A14" s="279" t="s">
        <v>32</v>
      </c>
      <c r="B14" s="283">
        <v>7081.1470000000008</v>
      </c>
      <c r="C14" s="284">
        <v>8750.1659999999993</v>
      </c>
      <c r="D14" s="284">
        <v>3593.8380000000006</v>
      </c>
      <c r="E14" s="284">
        <v>0</v>
      </c>
      <c r="F14" s="284">
        <v>0</v>
      </c>
      <c r="G14" s="284">
        <v>0</v>
      </c>
      <c r="H14" s="284">
        <v>181.85599999999999</v>
      </c>
      <c r="I14" s="284">
        <v>0</v>
      </c>
      <c r="J14" s="284">
        <v>0</v>
      </c>
      <c r="K14" s="284">
        <v>422.55799999999999</v>
      </c>
      <c r="L14" s="284">
        <v>0</v>
      </c>
      <c r="M14" s="284">
        <v>0</v>
      </c>
      <c r="N14" s="283">
        <v>9245.9</v>
      </c>
      <c r="O14" s="284">
        <v>16674.63</v>
      </c>
      <c r="P14" s="284">
        <v>574.6</v>
      </c>
      <c r="Q14" s="284">
        <v>81.53</v>
      </c>
      <c r="R14" s="284">
        <v>0</v>
      </c>
      <c r="S14" s="284">
        <v>0</v>
      </c>
      <c r="T14" s="284">
        <v>52.08</v>
      </c>
      <c r="U14" s="284">
        <v>0</v>
      </c>
      <c r="V14" s="284">
        <v>4590.8599999999997</v>
      </c>
      <c r="W14" s="284">
        <v>5074.8100000000004</v>
      </c>
      <c r="X14" s="284">
        <v>80.11</v>
      </c>
      <c r="Y14" s="284">
        <v>261.63</v>
      </c>
      <c r="Z14" s="102">
        <v>1518.96</v>
      </c>
      <c r="AA14" s="395">
        <f t="shared" si="2"/>
        <v>-0.83571529002044143</v>
      </c>
      <c r="AB14"/>
      <c r="AC14"/>
    </row>
    <row r="15" spans="1:29" s="174" customFormat="1" x14ac:dyDescent="0.3">
      <c r="A15" s="279" t="s">
        <v>33</v>
      </c>
      <c r="B15" s="281">
        <v>0.98699999999999999</v>
      </c>
      <c r="C15" s="280">
        <v>0.81</v>
      </c>
      <c r="D15" s="280">
        <v>11.93</v>
      </c>
      <c r="E15" s="280">
        <v>12.129999999999999</v>
      </c>
      <c r="F15" s="280">
        <v>2445.6806000000006</v>
      </c>
      <c r="G15" s="280">
        <v>2219.7984000000001</v>
      </c>
      <c r="H15" s="280">
        <v>748.54565000000002</v>
      </c>
      <c r="I15" s="280">
        <v>54.554149999999993</v>
      </c>
      <c r="J15" s="280">
        <v>41.304000000000002</v>
      </c>
      <c r="K15" s="280">
        <v>145.5652</v>
      </c>
      <c r="L15" s="280">
        <v>22.110050000000001</v>
      </c>
      <c r="M15" s="280">
        <v>0</v>
      </c>
      <c r="N15" s="281">
        <v>33.22</v>
      </c>
      <c r="O15" s="280">
        <v>51.93</v>
      </c>
      <c r="P15" s="280">
        <v>35.89</v>
      </c>
      <c r="Q15" s="280">
        <v>27.56</v>
      </c>
      <c r="R15" s="280">
        <v>177.2</v>
      </c>
      <c r="S15" s="280">
        <v>193.06</v>
      </c>
      <c r="T15" s="280">
        <v>113.97</v>
      </c>
      <c r="U15" s="280">
        <v>0</v>
      </c>
      <c r="V15" s="280">
        <v>0.1</v>
      </c>
      <c r="W15" s="280">
        <v>0.97</v>
      </c>
      <c r="X15" s="280">
        <v>0</v>
      </c>
      <c r="Y15" s="280">
        <v>0</v>
      </c>
      <c r="Z15" s="102">
        <v>0</v>
      </c>
      <c r="AA15" s="394">
        <f t="shared" si="2"/>
        <v>-1</v>
      </c>
      <c r="AB15"/>
      <c r="AC15"/>
    </row>
    <row r="16" spans="1:29" s="174" customFormat="1" x14ac:dyDescent="0.3">
      <c r="A16" s="279" t="s">
        <v>41</v>
      </c>
      <c r="B16" s="281">
        <v>5429.2029685185198</v>
      </c>
      <c r="C16" s="280">
        <v>3099.4628299999999</v>
      </c>
      <c r="D16" s="280">
        <v>1778.6087268899112</v>
      </c>
      <c r="E16" s="280">
        <v>1695.048457768489</v>
      </c>
      <c r="F16" s="280">
        <v>4173.246903621889</v>
      </c>
      <c r="G16" s="280">
        <v>1155.3658585852756</v>
      </c>
      <c r="H16" s="280">
        <v>7509.9124759848</v>
      </c>
      <c r="I16" s="280">
        <v>5506.0299049869573</v>
      </c>
      <c r="J16" s="280">
        <v>6653.9397156409768</v>
      </c>
      <c r="K16" s="280">
        <v>8505.5713026882677</v>
      </c>
      <c r="L16" s="280">
        <v>5579.0717044444436</v>
      </c>
      <c r="M16" s="280">
        <v>2027.4023933333335</v>
      </c>
      <c r="N16" s="281">
        <v>4565.7431690588237</v>
      </c>
      <c r="O16" s="280">
        <v>3871.973364705882</v>
      </c>
      <c r="P16" s="280">
        <v>2325.8229788235294</v>
      </c>
      <c r="Q16" s="280">
        <v>506.57008778823524</v>
      </c>
      <c r="R16" s="280">
        <v>638.26104030588237</v>
      </c>
      <c r="S16" s="280">
        <v>821.90424933333338</v>
      </c>
      <c r="T16" s="280">
        <v>1215.6492354692809</v>
      </c>
      <c r="U16" s="280">
        <v>6099.2198399999997</v>
      </c>
      <c r="V16" s="280">
        <v>7195.7951856627451</v>
      </c>
      <c r="W16" s="280">
        <v>7532.3076296366007</v>
      </c>
      <c r="X16" s="280">
        <v>7852.3750830885383</v>
      </c>
      <c r="Y16" s="280">
        <v>4369.6649601621029</v>
      </c>
      <c r="Z16" s="386">
        <v>3048.14</v>
      </c>
      <c r="AA16" s="394">
        <f t="shared" si="2"/>
        <v>-0.33238907946976359</v>
      </c>
      <c r="AB16"/>
      <c r="AC16"/>
    </row>
    <row r="17" spans="1:29" s="174" customFormat="1" x14ac:dyDescent="0.3">
      <c r="A17" s="279" t="s">
        <v>34</v>
      </c>
      <c r="B17" s="281">
        <v>10794.528700000001</v>
      </c>
      <c r="C17" s="280">
        <v>42124.328500000003</v>
      </c>
      <c r="D17" s="280">
        <v>10081.290000000001</v>
      </c>
      <c r="E17" s="280">
        <v>0</v>
      </c>
      <c r="F17" s="280">
        <v>4.71</v>
      </c>
      <c r="G17" s="280">
        <v>203.2595</v>
      </c>
      <c r="H17" s="280">
        <v>309.16849999999994</v>
      </c>
      <c r="I17" s="280">
        <v>338.14049999999992</v>
      </c>
      <c r="J17" s="280">
        <v>27.369</v>
      </c>
      <c r="K17" s="280">
        <v>6911.451</v>
      </c>
      <c r="L17" s="280">
        <v>0</v>
      </c>
      <c r="M17" s="280">
        <v>0</v>
      </c>
      <c r="N17" s="281">
        <v>15677.53</v>
      </c>
      <c r="O17" s="280">
        <v>39911.129999999997</v>
      </c>
      <c r="P17" s="280">
        <v>4440.25</v>
      </c>
      <c r="Q17" s="280">
        <v>0</v>
      </c>
      <c r="R17" s="280">
        <v>8.4</v>
      </c>
      <c r="S17" s="280">
        <v>8.7799999999999994</v>
      </c>
      <c r="T17" s="280">
        <v>27.3</v>
      </c>
      <c r="U17" s="280">
        <v>64.819999999999993</v>
      </c>
      <c r="V17" s="280">
        <v>9860.2800000000007</v>
      </c>
      <c r="W17" s="280">
        <v>7456.09</v>
      </c>
      <c r="X17" s="280">
        <v>176.2</v>
      </c>
      <c r="Y17" s="280">
        <v>16.79</v>
      </c>
      <c r="Z17" s="386">
        <v>2549.62</v>
      </c>
      <c r="AA17" s="394">
        <f t="shared" si="2"/>
        <v>-0.83737106546758322</v>
      </c>
      <c r="AB17"/>
      <c r="AC17"/>
    </row>
    <row r="18" spans="1:29" s="174" customFormat="1" x14ac:dyDescent="0.3">
      <c r="A18" s="279" t="s">
        <v>42</v>
      </c>
      <c r="B18" s="281">
        <v>4986.7305384506762</v>
      </c>
      <c r="C18" s="280">
        <v>3300.9683199812084</v>
      </c>
      <c r="D18" s="280">
        <v>4350.1630769242947</v>
      </c>
      <c r="E18" s="280">
        <v>4571.60452160355</v>
      </c>
      <c r="F18" s="280">
        <v>3783.1599369310375</v>
      </c>
      <c r="G18" s="280">
        <v>2845.0308413017751</v>
      </c>
      <c r="H18" s="280">
        <v>3322.7966402370216</v>
      </c>
      <c r="I18" s="280">
        <v>2762.7497355024598</v>
      </c>
      <c r="J18" s="280">
        <v>3867.6263169257995</v>
      </c>
      <c r="K18" s="280">
        <v>2746.1873030769234</v>
      </c>
      <c r="L18" s="280">
        <v>2933.6315173964495</v>
      </c>
      <c r="M18" s="280">
        <v>3386.9884615384608</v>
      </c>
      <c r="N18" s="281">
        <v>3555.6968000000002</v>
      </c>
      <c r="O18" s="280">
        <v>3716.3684307692311</v>
      </c>
      <c r="P18" s="280">
        <v>2397.5905076923077</v>
      </c>
      <c r="Q18" s="280">
        <v>4221.345938461538</v>
      </c>
      <c r="R18" s="280">
        <v>2873.506430769231</v>
      </c>
      <c r="S18" s="280">
        <v>2900.029507692308</v>
      </c>
      <c r="T18" s="280">
        <v>2048.3069230769233</v>
      </c>
      <c r="U18" s="280">
        <v>2493.8593230769234</v>
      </c>
      <c r="V18" s="280">
        <v>1436.2747384615386</v>
      </c>
      <c r="W18" s="280">
        <v>2403.6785846153848</v>
      </c>
      <c r="X18" s="280">
        <v>2878.6200000000003</v>
      </c>
      <c r="Y18" s="280">
        <v>3591.6940615384619</v>
      </c>
      <c r="Z18" s="386">
        <v>3008.46</v>
      </c>
      <c r="AA18" s="394">
        <f t="shared" si="2"/>
        <v>-0.15390423615421878</v>
      </c>
      <c r="AB18"/>
      <c r="AC18"/>
    </row>
    <row r="19" spans="1:29" s="174" customFormat="1" x14ac:dyDescent="0.3">
      <c r="A19" s="279" t="s">
        <v>43</v>
      </c>
      <c r="B19" s="281">
        <v>5425.8559999999998</v>
      </c>
      <c r="C19" s="280">
        <v>3337.1616000000004</v>
      </c>
      <c r="D19" s="280">
        <v>3898.4395000000004</v>
      </c>
      <c r="E19" s="280">
        <v>2910.9334999999996</v>
      </c>
      <c r="F19" s="280">
        <v>2801.7915000000003</v>
      </c>
      <c r="G19" s="280">
        <v>2284.3995</v>
      </c>
      <c r="H19" s="280">
        <v>1957.1095</v>
      </c>
      <c r="I19" s="280">
        <v>2778.6275000000001</v>
      </c>
      <c r="J19" s="280">
        <v>1022.5924999999999</v>
      </c>
      <c r="K19" s="280">
        <v>976.9615</v>
      </c>
      <c r="L19" s="280">
        <v>405.56999999999994</v>
      </c>
      <c r="M19" s="280">
        <v>1180.4068</v>
      </c>
      <c r="N19" s="281">
        <v>652.70000000000005</v>
      </c>
      <c r="O19" s="280">
        <v>1146.9100000000001</v>
      </c>
      <c r="P19" s="280">
        <v>83.25</v>
      </c>
      <c r="Q19" s="280">
        <v>1129.3699999999999</v>
      </c>
      <c r="R19" s="280">
        <v>2093.6</v>
      </c>
      <c r="S19" s="280">
        <v>2373.98</v>
      </c>
      <c r="T19" s="280">
        <v>2907.76</v>
      </c>
      <c r="U19" s="280">
        <v>3433.57</v>
      </c>
      <c r="V19" s="280">
        <v>763.81</v>
      </c>
      <c r="W19" s="280">
        <v>779.92</v>
      </c>
      <c r="X19" s="280">
        <v>2117.0500000000002</v>
      </c>
      <c r="Y19" s="280">
        <v>2360.98</v>
      </c>
      <c r="Z19" s="386">
        <v>2561.5500000000002</v>
      </c>
      <c r="AA19" s="394">
        <f t="shared" si="2"/>
        <v>2.9245442010111842</v>
      </c>
      <c r="AB19"/>
      <c r="AC19"/>
    </row>
    <row r="20" spans="1:29" s="174" customFormat="1" x14ac:dyDescent="0.3">
      <c r="A20" s="279" t="s">
        <v>44</v>
      </c>
      <c r="B20" s="173">
        <v>25.922000000000001</v>
      </c>
      <c r="C20" s="280">
        <v>5.8479999999999999</v>
      </c>
      <c r="D20" s="280">
        <v>47.444000000000003</v>
      </c>
      <c r="E20" s="280">
        <v>188.81250000000003</v>
      </c>
      <c r="F20" s="280">
        <v>124.491</v>
      </c>
      <c r="G20" s="280">
        <v>19.534000000000002</v>
      </c>
      <c r="H20" s="280">
        <v>58.615700000000004</v>
      </c>
      <c r="I20" s="280">
        <v>236.28979999999999</v>
      </c>
      <c r="J20" s="280">
        <v>4.492</v>
      </c>
      <c r="K20" s="280">
        <v>23.5535</v>
      </c>
      <c r="L20" s="280">
        <v>6.5960000000000001</v>
      </c>
      <c r="M20" s="280">
        <v>68.774299999999997</v>
      </c>
      <c r="N20" s="173">
        <v>57.02</v>
      </c>
      <c r="O20" s="280">
        <v>80.930000000000007</v>
      </c>
      <c r="P20" s="280">
        <v>143.15</v>
      </c>
      <c r="Q20" s="280">
        <v>155.65</v>
      </c>
      <c r="R20" s="280">
        <v>363.42</v>
      </c>
      <c r="S20" s="280">
        <v>191.8</v>
      </c>
      <c r="T20" s="280">
        <v>282.68</v>
      </c>
      <c r="U20" s="280">
        <v>446.3</v>
      </c>
      <c r="V20" s="280">
        <v>492.21</v>
      </c>
      <c r="W20" s="280">
        <v>268.83</v>
      </c>
      <c r="X20" s="280">
        <v>18.309999999999999</v>
      </c>
      <c r="Y20" s="280">
        <v>4.49</v>
      </c>
      <c r="Z20" s="102">
        <v>22.54</v>
      </c>
      <c r="AA20" s="394">
        <f t="shared" si="2"/>
        <v>-0.60470010522623641</v>
      </c>
      <c r="AB20"/>
      <c r="AC20"/>
    </row>
    <row r="21" spans="1:29" s="174" customFormat="1" x14ac:dyDescent="0.3">
      <c r="A21" s="279" t="s">
        <v>45</v>
      </c>
      <c r="B21" s="173">
        <v>4170.2383592999986</v>
      </c>
      <c r="C21" s="280">
        <v>1178.6564780000001</v>
      </c>
      <c r="D21" s="280">
        <v>213.37195904999996</v>
      </c>
      <c r="E21" s="280">
        <v>155.09487390000001</v>
      </c>
      <c r="F21" s="280">
        <v>4.6180000000000003</v>
      </c>
      <c r="G21" s="280">
        <v>133.04500000000002</v>
      </c>
      <c r="H21" s="280">
        <v>0</v>
      </c>
      <c r="I21" s="280">
        <v>69.86</v>
      </c>
      <c r="J21" s="280">
        <v>0</v>
      </c>
      <c r="K21" s="280">
        <v>737.31539489999989</v>
      </c>
      <c r="L21" s="280">
        <v>1883.9295130999994</v>
      </c>
      <c r="M21" s="280">
        <v>9546.1025918499981</v>
      </c>
      <c r="N21" s="173">
        <v>8301.5</v>
      </c>
      <c r="O21" s="280">
        <v>4098.1000000000004</v>
      </c>
      <c r="P21" s="280">
        <v>825.25</v>
      </c>
      <c r="Q21" s="280">
        <v>69.819999999999993</v>
      </c>
      <c r="R21" s="280">
        <v>32.15</v>
      </c>
      <c r="S21" s="280">
        <v>12.5</v>
      </c>
      <c r="T21" s="280">
        <v>4.3</v>
      </c>
      <c r="U21" s="280">
        <v>32.979999999999997</v>
      </c>
      <c r="V21" s="280">
        <v>73.709999999999994</v>
      </c>
      <c r="W21" s="280">
        <v>493.79</v>
      </c>
      <c r="X21" s="280">
        <v>1203.82</v>
      </c>
      <c r="Y21" s="280">
        <v>6598.34</v>
      </c>
      <c r="Z21" s="386">
        <v>10682.83</v>
      </c>
      <c r="AA21" s="394">
        <f t="shared" si="2"/>
        <v>0.28685538758055773</v>
      </c>
      <c r="AB21"/>
      <c r="AC21"/>
    </row>
    <row r="22" spans="1:29" s="174" customFormat="1" x14ac:dyDescent="0.3">
      <c r="A22" s="279" t="s">
        <v>27</v>
      </c>
      <c r="B22" s="285">
        <v>0</v>
      </c>
      <c r="C22" s="280">
        <v>0</v>
      </c>
      <c r="D22" s="280">
        <v>0</v>
      </c>
      <c r="E22" s="280">
        <v>0</v>
      </c>
      <c r="F22" s="280">
        <v>0</v>
      </c>
      <c r="G22" s="280">
        <v>0</v>
      </c>
      <c r="H22" s="280">
        <v>82.496000000000009</v>
      </c>
      <c r="I22" s="280">
        <v>7.4779999999999998</v>
      </c>
      <c r="J22" s="280">
        <v>10.135</v>
      </c>
      <c r="K22" s="280">
        <v>1.8075000000000001</v>
      </c>
      <c r="L22" s="280">
        <v>0</v>
      </c>
      <c r="M22" s="280">
        <v>0</v>
      </c>
      <c r="N22" s="285">
        <v>17.8</v>
      </c>
      <c r="O22" s="280">
        <v>2.42</v>
      </c>
      <c r="P22" s="280">
        <v>13.47</v>
      </c>
      <c r="Q22" s="280">
        <v>0</v>
      </c>
      <c r="R22" s="280">
        <v>0</v>
      </c>
      <c r="S22" s="280">
        <v>0</v>
      </c>
      <c r="T22" s="280">
        <v>40.76</v>
      </c>
      <c r="U22" s="280">
        <v>15.48</v>
      </c>
      <c r="V22" s="280">
        <v>22.02</v>
      </c>
      <c r="W22" s="280">
        <v>0</v>
      </c>
      <c r="X22" s="280">
        <v>0</v>
      </c>
      <c r="Y22" s="280">
        <v>0</v>
      </c>
      <c r="Z22" s="386">
        <v>90.93</v>
      </c>
      <c r="AA22" s="394">
        <f t="shared" si="2"/>
        <v>4.1084269662921349</v>
      </c>
      <c r="AB22"/>
      <c r="AC22"/>
    </row>
    <row r="23" spans="1:29" s="174" customFormat="1" x14ac:dyDescent="0.3">
      <c r="A23" s="279" t="s">
        <v>36</v>
      </c>
      <c r="B23" s="281">
        <v>47746.551700000004</v>
      </c>
      <c r="C23" s="280">
        <v>50173.400299999987</v>
      </c>
      <c r="D23" s="280">
        <v>67550.702850000001</v>
      </c>
      <c r="E23" s="280">
        <v>34286.404465</v>
      </c>
      <c r="F23" s="280">
        <v>30128.790450000015</v>
      </c>
      <c r="G23" s="280">
        <v>59231.560270000002</v>
      </c>
      <c r="H23" s="280">
        <v>54861.393349999984</v>
      </c>
      <c r="I23" s="280">
        <v>44759.632824999979</v>
      </c>
      <c r="J23" s="280">
        <v>32269.526650000007</v>
      </c>
      <c r="K23" s="280">
        <v>29927.449399999987</v>
      </c>
      <c r="L23" s="280">
        <v>21420.717975</v>
      </c>
      <c r="M23" s="280">
        <v>11409.1091</v>
      </c>
      <c r="N23" s="281">
        <v>11548.72</v>
      </c>
      <c r="O23" s="280">
        <v>6672.29</v>
      </c>
      <c r="P23" s="280">
        <v>7219.41</v>
      </c>
      <c r="Q23" s="280">
        <v>615.65</v>
      </c>
      <c r="R23" s="280">
        <v>1794.39</v>
      </c>
      <c r="S23" s="280">
        <v>29562.5</v>
      </c>
      <c r="T23" s="280">
        <v>75345.14</v>
      </c>
      <c r="U23" s="280">
        <v>58562</v>
      </c>
      <c r="V23" s="280">
        <v>79838.100000000006</v>
      </c>
      <c r="W23" s="280">
        <v>63682.42</v>
      </c>
      <c r="X23" s="280">
        <v>32415.18</v>
      </c>
      <c r="Y23" s="280">
        <v>40129.050000000003</v>
      </c>
      <c r="Z23" s="386">
        <v>26963.78</v>
      </c>
      <c r="AA23" s="394">
        <f t="shared" si="2"/>
        <v>1.3347851536793689</v>
      </c>
      <c r="AB23"/>
      <c r="AC23"/>
    </row>
    <row r="24" spans="1:29" s="174" customFormat="1" x14ac:dyDescent="0.3">
      <c r="A24" s="279" t="s">
        <v>37</v>
      </c>
      <c r="B24" s="281">
        <v>12.298999999999999</v>
      </c>
      <c r="C24" s="280">
        <v>13.077000000000002</v>
      </c>
      <c r="D24" s="280">
        <v>27.011000000000003</v>
      </c>
      <c r="E24" s="280">
        <v>55.484999999999999</v>
      </c>
      <c r="F24" s="280">
        <v>32.505000000000003</v>
      </c>
      <c r="G24" s="280">
        <v>224.59609999999998</v>
      </c>
      <c r="H24" s="280">
        <v>108.059</v>
      </c>
      <c r="I24" s="280">
        <v>168.28900000000002</v>
      </c>
      <c r="J24" s="280">
        <v>185.672</v>
      </c>
      <c r="K24" s="280">
        <v>132.23000000000002</v>
      </c>
      <c r="L24" s="280">
        <v>5.36</v>
      </c>
      <c r="M24" s="280">
        <v>19.695499999999999</v>
      </c>
      <c r="N24" s="281">
        <v>0</v>
      </c>
      <c r="O24" s="280">
        <v>58.2</v>
      </c>
      <c r="P24" s="280">
        <v>53.31</v>
      </c>
      <c r="Q24" s="280">
        <v>36.85</v>
      </c>
      <c r="R24" s="280">
        <v>152.62</v>
      </c>
      <c r="S24" s="280">
        <v>71.27</v>
      </c>
      <c r="T24" s="280">
        <v>194.32</v>
      </c>
      <c r="U24" s="280">
        <v>63.66</v>
      </c>
      <c r="V24" s="280">
        <v>68.87</v>
      </c>
      <c r="W24" s="280">
        <v>85.36</v>
      </c>
      <c r="X24" s="280">
        <v>18.96</v>
      </c>
      <c r="Y24" s="280">
        <v>13.25</v>
      </c>
      <c r="Z24" s="102">
        <v>13.67</v>
      </c>
      <c r="AA24" s="394" t="str">
        <f t="shared" si="2"/>
        <v>-</v>
      </c>
      <c r="AB24"/>
      <c r="AC24"/>
    </row>
    <row r="25" spans="1:29" x14ac:dyDescent="0.3">
      <c r="A25" s="31" t="s">
        <v>38</v>
      </c>
      <c r="B25" s="213">
        <v>138.67806373079452</v>
      </c>
      <c r="C25" s="178">
        <v>120.66342500370945</v>
      </c>
      <c r="D25" s="178">
        <v>284.10358713580422</v>
      </c>
      <c r="E25" s="178">
        <v>114.36668172796158</v>
      </c>
      <c r="F25" s="178">
        <v>263.70490944706091</v>
      </c>
      <c r="G25" s="178">
        <v>264.28943011292733</v>
      </c>
      <c r="H25" s="178">
        <v>244.3632837781945</v>
      </c>
      <c r="I25" s="178">
        <v>441.55558451060267</v>
      </c>
      <c r="J25" s="178">
        <v>77.242817433215635</v>
      </c>
      <c r="K25" s="178">
        <v>113.86889933482098</v>
      </c>
      <c r="L25" s="178">
        <v>93.830740059104528</v>
      </c>
      <c r="M25" s="178">
        <v>40.167353278203109</v>
      </c>
      <c r="N25" s="213">
        <v>272.76</v>
      </c>
      <c r="O25" s="178">
        <v>405.74</v>
      </c>
      <c r="P25" s="178">
        <v>2385.4899999999998</v>
      </c>
      <c r="Q25" s="178">
        <v>1200.3</v>
      </c>
      <c r="R25" s="178">
        <v>1037.4100000000001</v>
      </c>
      <c r="S25" s="178">
        <v>2205.02</v>
      </c>
      <c r="T25" s="178">
        <v>1916.15</v>
      </c>
      <c r="U25" s="178">
        <v>325.77999999999997</v>
      </c>
      <c r="V25" s="178">
        <v>25.1</v>
      </c>
      <c r="W25" s="178">
        <v>225.6</v>
      </c>
      <c r="X25" s="178">
        <v>3170.95</v>
      </c>
      <c r="Y25" s="178">
        <v>3232.55</v>
      </c>
      <c r="Z25" s="387">
        <v>3051.39</v>
      </c>
      <c r="AA25" s="396">
        <f t="shared" si="2"/>
        <v>10.187087549494061</v>
      </c>
    </row>
    <row r="26" spans="1:29" x14ac:dyDescent="0.3">
      <c r="A26" s="1" t="s">
        <v>23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</row>
    <row r="27" spans="1:29" x14ac:dyDescent="0.3">
      <c r="A27" s="1" t="s">
        <v>24</v>
      </c>
      <c r="B27" s="310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9" x14ac:dyDescent="0.3">
      <c r="A28" s="2" t="s">
        <v>204</v>
      </c>
      <c r="B28" s="310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6"/>
    </row>
    <row r="29" spans="1:29" x14ac:dyDescent="0.3">
      <c r="A29" s="6"/>
      <c r="B29" s="310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Y29" s="177"/>
      <c r="Z29" s="177"/>
      <c r="AB29" s="174"/>
    </row>
    <row r="30" spans="1:29" x14ac:dyDescent="0.3">
      <c r="B30" s="310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AB30" s="174"/>
    </row>
    <row r="31" spans="1:29" x14ac:dyDescent="0.3"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AB31" s="174"/>
    </row>
    <row r="32" spans="1:29" x14ac:dyDescent="0.3"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/>
      <c r="T32"/>
      <c r="U32"/>
    </row>
    <row r="33" spans="6:21" x14ac:dyDescent="0.3"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/>
      <c r="T33"/>
      <c r="U33"/>
    </row>
    <row r="34" spans="6:21" x14ac:dyDescent="0.3"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/>
      <c r="T34"/>
      <c r="U34"/>
    </row>
    <row r="35" spans="6:21" x14ac:dyDescent="0.3"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93" t="s">
        <v>225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C38"/>
  <sheetViews>
    <sheetView showGridLines="0" zoomScale="115" zoomScaleNormal="115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U24" sqref="U24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92" bestFit="1" customWidth="1"/>
    <col min="17" max="17" width="6.88671875" style="192" bestFit="1" customWidth="1"/>
    <col min="18" max="25" width="7.6640625" style="192" bestFit="1" customWidth="1"/>
    <col min="26" max="26" width="7.6640625" style="192" customWidth="1"/>
    <col min="27" max="27" width="10.33203125" style="13" customWidth="1"/>
    <col min="28" max="28" width="11.88671875" style="13" bestFit="1" customWidth="1"/>
    <col min="29" max="16384" width="11.44140625" style="13"/>
  </cols>
  <sheetData>
    <row r="1" spans="1:29" x14ac:dyDescent="0.25">
      <c r="A1" s="49" t="s">
        <v>196</v>
      </c>
    </row>
    <row r="3" spans="1:29" x14ac:dyDescent="0.25">
      <c r="A3" s="11" t="s">
        <v>46</v>
      </c>
    </row>
    <row r="4" spans="1:29" x14ac:dyDescent="0.25">
      <c r="A4" s="37" t="s">
        <v>238</v>
      </c>
    </row>
    <row r="5" spans="1:29" x14ac:dyDescent="0.25">
      <c r="A5" s="38" t="s">
        <v>207</v>
      </c>
    </row>
    <row r="6" spans="1:29" x14ac:dyDescent="0.25">
      <c r="A6" s="523" t="s">
        <v>198</v>
      </c>
      <c r="B6" s="521">
        <v>2019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1">
        <v>2020</v>
      </c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5">
        <v>2021</v>
      </c>
      <c r="AA6" s="526"/>
    </row>
    <row r="7" spans="1:29" ht="25.2" x14ac:dyDescent="0.25">
      <c r="A7" s="524"/>
      <c r="B7" s="251" t="s">
        <v>1</v>
      </c>
      <c r="C7" s="249" t="s">
        <v>2</v>
      </c>
      <c r="D7" s="249" t="s">
        <v>3</v>
      </c>
      <c r="E7" s="249" t="s">
        <v>4</v>
      </c>
      <c r="F7" s="266" t="s">
        <v>5</v>
      </c>
      <c r="G7" s="268" t="s">
        <v>6</v>
      </c>
      <c r="H7" s="269" t="s">
        <v>7</v>
      </c>
      <c r="I7" s="271" t="s">
        <v>8</v>
      </c>
      <c r="J7" s="275" t="s">
        <v>9</v>
      </c>
      <c r="K7" s="282" t="s">
        <v>10</v>
      </c>
      <c r="L7" s="288" t="s">
        <v>11</v>
      </c>
      <c r="M7" s="290" t="s">
        <v>12</v>
      </c>
      <c r="N7" s="251" t="s">
        <v>1</v>
      </c>
      <c r="O7" s="326" t="s">
        <v>2</v>
      </c>
      <c r="P7" s="251" t="s">
        <v>3</v>
      </c>
      <c r="Q7" s="326" t="s">
        <v>4</v>
      </c>
      <c r="R7" s="326" t="s">
        <v>5</v>
      </c>
      <c r="S7" s="326" t="s">
        <v>6</v>
      </c>
      <c r="T7" s="326" t="s">
        <v>7</v>
      </c>
      <c r="U7" s="326" t="s">
        <v>8</v>
      </c>
      <c r="V7" s="326" t="s">
        <v>9</v>
      </c>
      <c r="W7" s="326" t="s">
        <v>10</v>
      </c>
      <c r="X7" s="326" t="s">
        <v>11</v>
      </c>
      <c r="Y7" s="325" t="s">
        <v>12</v>
      </c>
      <c r="Z7" s="356" t="s">
        <v>1</v>
      </c>
      <c r="AA7" s="252" t="s">
        <v>265</v>
      </c>
    </row>
    <row r="8" spans="1:29" ht="14.4" x14ac:dyDescent="0.3">
      <c r="A8" s="27" t="s">
        <v>13</v>
      </c>
      <c r="B8" s="214">
        <f t="shared" ref="B8:Y8" si="0">SUM(B9:B19)</f>
        <v>9300.5064631354035</v>
      </c>
      <c r="C8" s="214">
        <f t="shared" si="0"/>
        <v>7493.4091773598975</v>
      </c>
      <c r="D8" s="214">
        <f t="shared" si="0"/>
        <v>6735.492657428812</v>
      </c>
      <c r="E8" s="214">
        <f t="shared" si="0"/>
        <v>6245.8990423237501</v>
      </c>
      <c r="F8" s="214">
        <f t="shared" si="0"/>
        <v>7169.5942152942098</v>
      </c>
      <c r="G8" s="214">
        <f t="shared" si="0"/>
        <v>6760.8795670691361</v>
      </c>
      <c r="H8" s="214">
        <f t="shared" si="0"/>
        <v>5286.2962950563997</v>
      </c>
      <c r="I8" s="214">
        <f t="shared" si="0"/>
        <v>4575.1803471616613</v>
      </c>
      <c r="J8" s="214">
        <f t="shared" si="0"/>
        <v>5188.1234528538407</v>
      </c>
      <c r="K8" s="214">
        <f t="shared" si="0"/>
        <v>5924.7195330024797</v>
      </c>
      <c r="L8" s="214">
        <f t="shared" si="0"/>
        <v>6617.0015537942072</v>
      </c>
      <c r="M8" s="214">
        <f t="shared" si="0"/>
        <v>5307.7453969289299</v>
      </c>
      <c r="N8" s="214">
        <f t="shared" si="0"/>
        <v>4492.21</v>
      </c>
      <c r="O8" s="214">
        <f t="shared" si="0"/>
        <v>4910.3209999999999</v>
      </c>
      <c r="P8" s="214">
        <f t="shared" si="0"/>
        <v>1996.3140000000001</v>
      </c>
      <c r="Q8" s="214">
        <f t="shared" si="0"/>
        <v>800.25400000000002</v>
      </c>
      <c r="R8" s="214">
        <f t="shared" si="0"/>
        <v>1251.42</v>
      </c>
      <c r="S8" s="214">
        <f t="shared" si="0"/>
        <v>2509.5920000000001</v>
      </c>
      <c r="T8" s="214">
        <f t="shared" si="0"/>
        <v>5063.6419999999998</v>
      </c>
      <c r="U8" s="214">
        <f t="shared" si="0"/>
        <v>5043.9000000000005</v>
      </c>
      <c r="V8" s="214">
        <f t="shared" si="0"/>
        <v>4032.895</v>
      </c>
      <c r="W8" s="214">
        <f t="shared" si="0"/>
        <v>4052.08</v>
      </c>
      <c r="X8" s="214">
        <f t="shared" si="0"/>
        <v>3891.6489999999999</v>
      </c>
      <c r="Y8" s="214">
        <f t="shared" si="0"/>
        <v>4069.8729999999996</v>
      </c>
      <c r="Z8" s="397">
        <f t="shared" ref="Z8" si="1">SUM(Z9:Z19)</f>
        <v>4119.0599999999995</v>
      </c>
      <c r="AA8" s="399">
        <f>+IFERROR(Z8/N8-1,"-")</f>
        <v>-8.3066018730201918E-2</v>
      </c>
      <c r="AB8"/>
    </row>
    <row r="9" spans="1:29" ht="14.4" x14ac:dyDescent="0.3">
      <c r="A9" s="50" t="s">
        <v>21</v>
      </c>
      <c r="B9" s="215">
        <v>5022</v>
      </c>
      <c r="C9" s="176">
        <v>2651</v>
      </c>
      <c r="D9" s="176">
        <v>2537</v>
      </c>
      <c r="E9" s="176">
        <v>2765</v>
      </c>
      <c r="F9" s="176">
        <v>2941</v>
      </c>
      <c r="G9" s="176">
        <v>3133</v>
      </c>
      <c r="H9" s="176">
        <v>2639</v>
      </c>
      <c r="I9" s="176">
        <v>3462</v>
      </c>
      <c r="J9" s="176">
        <v>3142</v>
      </c>
      <c r="K9" s="176">
        <v>2708</v>
      </c>
      <c r="L9" s="176">
        <v>3323</v>
      </c>
      <c r="M9" s="176">
        <v>1775</v>
      </c>
      <c r="N9" s="350">
        <v>1952.04</v>
      </c>
      <c r="O9" s="351">
        <v>1849.93</v>
      </c>
      <c r="P9" s="351">
        <v>1068.67</v>
      </c>
      <c r="Q9" s="351">
        <v>678.98</v>
      </c>
      <c r="R9" s="351">
        <v>1112.42</v>
      </c>
      <c r="S9" s="351">
        <v>1453.65</v>
      </c>
      <c r="T9" s="351">
        <v>1739.92</v>
      </c>
      <c r="U9" s="351">
        <v>1662.8</v>
      </c>
      <c r="V9" s="351">
        <v>2153.14</v>
      </c>
      <c r="W9" s="351">
        <v>2623.58</v>
      </c>
      <c r="X9" s="351">
        <v>2329.89</v>
      </c>
      <c r="Y9" s="351">
        <v>2349.87</v>
      </c>
      <c r="Z9" s="28">
        <v>1772.13</v>
      </c>
      <c r="AA9" s="400">
        <f t="shared" ref="AA9:AA19" si="2">+IFERROR(Z9/N9-1,"-")</f>
        <v>-9.2165119567221954E-2</v>
      </c>
      <c r="AB9"/>
      <c r="AC9"/>
    </row>
    <row r="10" spans="1:29" ht="14.4" x14ac:dyDescent="0.3">
      <c r="A10" s="50" t="s">
        <v>32</v>
      </c>
      <c r="B10" s="215">
        <v>210.87576333293217</v>
      </c>
      <c r="C10" s="176">
        <v>228.87184038194721</v>
      </c>
      <c r="D10" s="176">
        <v>179.42279691096809</v>
      </c>
      <c r="E10" s="176">
        <v>0</v>
      </c>
      <c r="F10" s="176">
        <v>0</v>
      </c>
      <c r="G10" s="176">
        <v>208.15899025851178</v>
      </c>
      <c r="H10" s="176">
        <v>86.721148004366981</v>
      </c>
      <c r="I10" s="176">
        <v>124.02506917089987</v>
      </c>
      <c r="J10" s="176">
        <v>130.41954965772797</v>
      </c>
      <c r="K10" s="176">
        <v>136.30745674720177</v>
      </c>
      <c r="L10" s="176">
        <v>103.84574172686838</v>
      </c>
      <c r="M10" s="176">
        <v>71.239998781664681</v>
      </c>
      <c r="N10" s="350">
        <v>12.5</v>
      </c>
      <c r="O10" s="351">
        <v>30.95</v>
      </c>
      <c r="P10" s="351">
        <v>15.85</v>
      </c>
      <c r="Q10" s="351">
        <v>2</v>
      </c>
      <c r="R10" s="351">
        <v>0</v>
      </c>
      <c r="S10" s="351">
        <v>0</v>
      </c>
      <c r="T10" s="351">
        <v>10</v>
      </c>
      <c r="U10" s="351">
        <v>12.5</v>
      </c>
      <c r="V10" s="351">
        <v>20.5</v>
      </c>
      <c r="W10" s="351">
        <v>25.5</v>
      </c>
      <c r="X10" s="351">
        <v>10.5</v>
      </c>
      <c r="Y10" s="351">
        <v>11.6</v>
      </c>
      <c r="Z10" s="28">
        <v>10</v>
      </c>
      <c r="AA10" s="400">
        <f t="shared" si="2"/>
        <v>-0.19999999999999996</v>
      </c>
      <c r="AB10"/>
      <c r="AC10"/>
    </row>
    <row r="11" spans="1:29" ht="14.4" x14ac:dyDescent="0.3">
      <c r="A11" s="50" t="s">
        <v>47</v>
      </c>
      <c r="B11" s="216">
        <v>67.120400000000004</v>
      </c>
      <c r="C11" s="176">
        <v>45.379280000000001</v>
      </c>
      <c r="D11" s="176">
        <v>24.689640000000001</v>
      </c>
      <c r="E11" s="176">
        <v>61.725000000000001</v>
      </c>
      <c r="F11" s="176">
        <v>68.768900000000002</v>
      </c>
      <c r="G11" s="176">
        <v>63.591000000000001</v>
      </c>
      <c r="H11" s="176">
        <v>0</v>
      </c>
      <c r="I11" s="176">
        <v>43.853999999999999</v>
      </c>
      <c r="J11" s="176">
        <v>52.698</v>
      </c>
      <c r="K11" s="176">
        <v>63.115699999999997</v>
      </c>
      <c r="L11" s="176">
        <v>32.1006</v>
      </c>
      <c r="M11" s="111">
        <v>41.378900000000002</v>
      </c>
      <c r="N11" s="352">
        <v>8.4</v>
      </c>
      <c r="O11" s="351">
        <v>7.5</v>
      </c>
      <c r="P11" s="351">
        <v>8.5</v>
      </c>
      <c r="Q11" s="351">
        <v>2</v>
      </c>
      <c r="R11" s="351">
        <v>3.5</v>
      </c>
      <c r="S11" s="351">
        <v>3</v>
      </c>
      <c r="T11" s="351">
        <v>5.5</v>
      </c>
      <c r="U11" s="351">
        <v>4</v>
      </c>
      <c r="V11" s="351">
        <v>3</v>
      </c>
      <c r="W11" s="351">
        <v>4</v>
      </c>
      <c r="X11" s="351">
        <v>3.2</v>
      </c>
      <c r="Y11" s="351">
        <v>4</v>
      </c>
      <c r="Z11" s="29">
        <v>4.5</v>
      </c>
      <c r="AA11" s="401">
        <f t="shared" si="2"/>
        <v>-0.4642857142857143</v>
      </c>
      <c r="AB11"/>
      <c r="AC11"/>
    </row>
    <row r="12" spans="1:29" ht="14.4" x14ac:dyDescent="0.3">
      <c r="A12" s="50" t="s">
        <v>34</v>
      </c>
      <c r="B12" s="216">
        <v>39.29095147419109</v>
      </c>
      <c r="C12" s="176">
        <v>30.752180143392543</v>
      </c>
      <c r="D12" s="176">
        <v>37.003442992213323</v>
      </c>
      <c r="E12" s="176">
        <v>0</v>
      </c>
      <c r="F12" s="176">
        <v>0</v>
      </c>
      <c r="G12" s="176">
        <v>75.620115106702997</v>
      </c>
      <c r="H12" s="176">
        <v>9.9629501653081203</v>
      </c>
      <c r="I12" s="176">
        <v>13.025564827129589</v>
      </c>
      <c r="J12" s="176">
        <v>67.219980653600047</v>
      </c>
      <c r="K12" s="176" t="s">
        <v>268</v>
      </c>
      <c r="L12" s="176">
        <v>60.278568902246683</v>
      </c>
      <c r="M12" s="111">
        <v>89.427461140622228</v>
      </c>
      <c r="N12" s="352">
        <v>18.8</v>
      </c>
      <c r="O12" s="351">
        <v>25.71</v>
      </c>
      <c r="P12" s="351">
        <v>9.5</v>
      </c>
      <c r="Q12" s="351">
        <v>0</v>
      </c>
      <c r="R12" s="351">
        <v>0</v>
      </c>
      <c r="S12" s="351">
        <v>2.5</v>
      </c>
      <c r="T12" s="351">
        <v>0</v>
      </c>
      <c r="U12" s="351">
        <v>10.5</v>
      </c>
      <c r="V12" s="351">
        <v>13.85</v>
      </c>
      <c r="W12" s="351">
        <v>7.6</v>
      </c>
      <c r="X12" s="351">
        <v>0</v>
      </c>
      <c r="Y12" s="351">
        <v>0</v>
      </c>
      <c r="Z12" s="29">
        <v>5.5</v>
      </c>
      <c r="AA12" s="401">
        <f t="shared" si="2"/>
        <v>-0.70744680851063824</v>
      </c>
      <c r="AB12"/>
      <c r="AC12"/>
    </row>
    <row r="13" spans="1:29" ht="14.4" x14ac:dyDescent="0.3">
      <c r="A13" s="50" t="s">
        <v>48</v>
      </c>
      <c r="B13" s="215">
        <v>197.30887340298659</v>
      </c>
      <c r="C13" s="176">
        <v>217.42291458723952</v>
      </c>
      <c r="D13" s="176">
        <v>206.4649990214387</v>
      </c>
      <c r="E13" s="176">
        <v>148.21028397663193</v>
      </c>
      <c r="F13" s="176">
        <v>202.76739341245798</v>
      </c>
      <c r="G13" s="176">
        <v>164.40200819659316</v>
      </c>
      <c r="H13" s="176">
        <v>138.24714325622605</v>
      </c>
      <c r="I13" s="176">
        <v>149.45637108781193</v>
      </c>
      <c r="J13" s="176">
        <v>95.801540756292056</v>
      </c>
      <c r="K13" s="176">
        <v>105.73585949275783</v>
      </c>
      <c r="L13" s="176">
        <v>141.91377959721342</v>
      </c>
      <c r="M13" s="176">
        <v>69.75272995176239</v>
      </c>
      <c r="N13" s="350">
        <v>9</v>
      </c>
      <c r="O13" s="351">
        <v>5.5</v>
      </c>
      <c r="P13" s="351">
        <v>4.25</v>
      </c>
      <c r="Q13" s="351">
        <v>2.5</v>
      </c>
      <c r="R13" s="351">
        <v>5.5</v>
      </c>
      <c r="S13" s="351">
        <v>4</v>
      </c>
      <c r="T13" s="351">
        <v>5</v>
      </c>
      <c r="U13" s="351">
        <v>6</v>
      </c>
      <c r="V13" s="351">
        <v>6</v>
      </c>
      <c r="W13" s="351">
        <v>6.5</v>
      </c>
      <c r="X13" s="351">
        <v>4.5</v>
      </c>
      <c r="Y13" s="351">
        <v>4</v>
      </c>
      <c r="Z13" s="28">
        <v>4.3499999999999996</v>
      </c>
      <c r="AA13" s="400">
        <f t="shared" si="2"/>
        <v>-0.51666666666666672</v>
      </c>
      <c r="AB13"/>
      <c r="AC13"/>
    </row>
    <row r="14" spans="1:29" ht="14.4" x14ac:dyDescent="0.3">
      <c r="A14" s="50" t="s">
        <v>43</v>
      </c>
      <c r="B14" s="215">
        <v>17.256898062811704</v>
      </c>
      <c r="C14" s="176">
        <v>8.628449031405852</v>
      </c>
      <c r="D14" s="176">
        <v>4.314224515702926</v>
      </c>
      <c r="E14" s="176">
        <v>0</v>
      </c>
      <c r="F14" s="176">
        <v>6.9027592251246821</v>
      </c>
      <c r="G14" s="176">
        <v>56.08491870413804</v>
      </c>
      <c r="H14" s="176">
        <v>0</v>
      </c>
      <c r="I14" s="176">
        <v>7.7656041282652675</v>
      </c>
      <c r="J14" s="176">
        <v>4.314224515702926</v>
      </c>
      <c r="K14" s="176">
        <v>0</v>
      </c>
      <c r="L14" s="176">
        <v>0</v>
      </c>
      <c r="M14" s="176">
        <v>8.628449031405852</v>
      </c>
      <c r="N14" s="350">
        <v>2</v>
      </c>
      <c r="O14" s="351">
        <v>1.5</v>
      </c>
      <c r="P14" s="351">
        <v>1.2</v>
      </c>
      <c r="Q14" s="351">
        <v>1</v>
      </c>
      <c r="R14" s="351">
        <v>3.5</v>
      </c>
      <c r="S14" s="351">
        <v>4</v>
      </c>
      <c r="T14" s="351">
        <v>7.5</v>
      </c>
      <c r="U14" s="351">
        <v>7</v>
      </c>
      <c r="V14" s="351">
        <v>3.5</v>
      </c>
      <c r="W14" s="351">
        <v>1.5</v>
      </c>
      <c r="X14" s="351">
        <v>2</v>
      </c>
      <c r="Y14" s="351">
        <v>2.5</v>
      </c>
      <c r="Z14" s="28">
        <v>4</v>
      </c>
      <c r="AA14" s="400">
        <f t="shared" si="2"/>
        <v>1</v>
      </c>
      <c r="AB14"/>
      <c r="AC14"/>
    </row>
    <row r="15" spans="1:29" ht="14.4" x14ac:dyDescent="0.3">
      <c r="A15" s="50" t="s">
        <v>45</v>
      </c>
      <c r="B15" s="215">
        <v>12.098733672744869</v>
      </c>
      <c r="C15" s="176">
        <v>9.96052644367008</v>
      </c>
      <c r="D15" s="176">
        <v>8.3662023501704272</v>
      </c>
      <c r="E15" s="176">
        <v>2.2491385765373737</v>
      </c>
      <c r="F15" s="176">
        <v>1.5996562811033324</v>
      </c>
      <c r="G15" s="176">
        <v>0</v>
      </c>
      <c r="H15" s="176">
        <v>0</v>
      </c>
      <c r="I15" s="176">
        <v>0</v>
      </c>
      <c r="J15" s="176">
        <v>0</v>
      </c>
      <c r="K15" s="176">
        <v>5.3321876036777738</v>
      </c>
      <c r="L15" s="176">
        <v>6.4572791880537839</v>
      </c>
      <c r="M15" s="176">
        <v>10.264461137079715</v>
      </c>
      <c r="N15" s="350">
        <v>20.6</v>
      </c>
      <c r="O15" s="351">
        <v>14.85</v>
      </c>
      <c r="P15" s="351">
        <v>8.5</v>
      </c>
      <c r="Q15" s="351">
        <v>1</v>
      </c>
      <c r="R15" s="351">
        <v>0</v>
      </c>
      <c r="S15" s="351">
        <v>0</v>
      </c>
      <c r="T15" s="351">
        <v>0</v>
      </c>
      <c r="U15" s="351">
        <v>0</v>
      </c>
      <c r="V15" s="351">
        <v>2</v>
      </c>
      <c r="W15" s="351">
        <v>8.6</v>
      </c>
      <c r="X15" s="351">
        <v>10</v>
      </c>
      <c r="Y15" s="351">
        <v>15.6</v>
      </c>
      <c r="Z15" s="28">
        <v>20</v>
      </c>
      <c r="AA15" s="400">
        <f t="shared" si="2"/>
        <v>-2.9126213592233108E-2</v>
      </c>
      <c r="AB15"/>
      <c r="AC15"/>
    </row>
    <row r="16" spans="1:29" ht="14.4" x14ac:dyDescent="0.3">
      <c r="A16" s="50" t="s">
        <v>219</v>
      </c>
      <c r="B16" s="215">
        <v>89.526460377094637</v>
      </c>
      <c r="C16" s="176">
        <v>87.585544089355878</v>
      </c>
      <c r="D16" s="176">
        <v>75.41749197776322</v>
      </c>
      <c r="E16" s="176">
        <v>17.950082451289816</v>
      </c>
      <c r="F16" s="176">
        <v>21.702973035623756</v>
      </c>
      <c r="G16" s="176">
        <v>22.021934803189211</v>
      </c>
      <c r="H16" s="176">
        <v>13.362462134816504</v>
      </c>
      <c r="I16" s="176">
        <v>29.075687257055154</v>
      </c>
      <c r="J16" s="176">
        <v>14.634333741106303</v>
      </c>
      <c r="K16" s="176">
        <v>27.055827567073894</v>
      </c>
      <c r="L16" s="176">
        <v>21.395074295788824</v>
      </c>
      <c r="M16" s="176">
        <v>38.242247952033829</v>
      </c>
      <c r="N16" s="350">
        <v>5.3</v>
      </c>
      <c r="O16" s="351">
        <v>7.6</v>
      </c>
      <c r="P16" s="351">
        <v>9</v>
      </c>
      <c r="Q16" s="351">
        <v>4</v>
      </c>
      <c r="R16" s="351">
        <v>2.5</v>
      </c>
      <c r="S16" s="351">
        <v>2</v>
      </c>
      <c r="T16" s="351">
        <v>2.5</v>
      </c>
      <c r="U16" s="351">
        <v>2</v>
      </c>
      <c r="V16" s="351">
        <v>1</v>
      </c>
      <c r="W16" s="351">
        <v>3</v>
      </c>
      <c r="X16" s="351">
        <v>3</v>
      </c>
      <c r="Y16" s="351">
        <v>2.5</v>
      </c>
      <c r="Z16" s="28">
        <v>3.5</v>
      </c>
      <c r="AA16" s="400">
        <f t="shared" si="2"/>
        <v>-0.33962264150943389</v>
      </c>
      <c r="AB16"/>
      <c r="AC16"/>
    </row>
    <row r="17" spans="1:29" ht="14.4" x14ac:dyDescent="0.3">
      <c r="A17" s="50" t="s">
        <v>49</v>
      </c>
      <c r="B17" s="215">
        <v>13.982159283229381</v>
      </c>
      <c r="C17" s="176">
        <v>14.665842682886392</v>
      </c>
      <c r="D17" s="176">
        <v>8.851359660554845</v>
      </c>
      <c r="E17" s="176">
        <v>17.750137319291234</v>
      </c>
      <c r="F17" s="176">
        <v>17.212733339900407</v>
      </c>
      <c r="G17" s="176">
        <v>0</v>
      </c>
      <c r="H17" s="176">
        <v>13.150591495681486</v>
      </c>
      <c r="I17" s="176">
        <v>9.2130506904999798</v>
      </c>
      <c r="J17" s="176">
        <v>0</v>
      </c>
      <c r="K17" s="176">
        <v>16.408401591768289</v>
      </c>
      <c r="L17" s="176">
        <v>0</v>
      </c>
      <c r="M17" s="176">
        <v>14.157248934361053</v>
      </c>
      <c r="N17" s="350">
        <v>0</v>
      </c>
      <c r="O17" s="351">
        <v>5.5</v>
      </c>
      <c r="P17" s="351">
        <v>3</v>
      </c>
      <c r="Q17" s="351">
        <v>2</v>
      </c>
      <c r="R17" s="351">
        <v>2</v>
      </c>
      <c r="S17" s="351">
        <v>1</v>
      </c>
      <c r="T17" s="351">
        <v>3</v>
      </c>
      <c r="U17" s="351">
        <v>3</v>
      </c>
      <c r="V17" s="351">
        <v>3</v>
      </c>
      <c r="W17" s="351">
        <v>3</v>
      </c>
      <c r="X17" s="351">
        <v>5</v>
      </c>
      <c r="Y17" s="351">
        <v>5</v>
      </c>
      <c r="Z17" s="29">
        <v>3</v>
      </c>
      <c r="AA17" s="400" t="str">
        <f t="shared" si="2"/>
        <v>-</v>
      </c>
      <c r="AB17"/>
      <c r="AC17"/>
    </row>
    <row r="18" spans="1:29" s="52" customFormat="1" ht="14.4" x14ac:dyDescent="0.3">
      <c r="A18" s="51" t="s">
        <v>38</v>
      </c>
      <c r="B18" s="217">
        <v>54.246223529411758</v>
      </c>
      <c r="C18" s="176">
        <v>51.672599999999996</v>
      </c>
      <c r="D18" s="176">
        <v>81.774500000000003</v>
      </c>
      <c r="E18" s="176">
        <v>87.834400000000002</v>
      </c>
      <c r="F18" s="176">
        <v>83.779800000000009</v>
      </c>
      <c r="G18" s="176">
        <v>52.390599999999999</v>
      </c>
      <c r="H18" s="176">
        <v>6.9619999999999997</v>
      </c>
      <c r="I18" s="176">
        <v>2.9950000000000001</v>
      </c>
      <c r="J18" s="176">
        <v>1.72282352941176</v>
      </c>
      <c r="K18" s="176">
        <v>46.089099999999995</v>
      </c>
      <c r="L18" s="176">
        <v>72.50765294117646</v>
      </c>
      <c r="M18" s="203">
        <v>70.128900000000002</v>
      </c>
      <c r="N18" s="353">
        <v>130</v>
      </c>
      <c r="O18" s="351">
        <v>135</v>
      </c>
      <c r="P18" s="351">
        <v>110</v>
      </c>
      <c r="Q18" s="351">
        <v>90</v>
      </c>
      <c r="R18" s="351">
        <v>120</v>
      </c>
      <c r="S18" s="351">
        <v>120</v>
      </c>
      <c r="T18" s="351">
        <v>110</v>
      </c>
      <c r="U18" s="351">
        <v>125</v>
      </c>
      <c r="V18" s="351">
        <v>120</v>
      </c>
      <c r="W18" s="351">
        <v>129.9</v>
      </c>
      <c r="X18" s="351">
        <v>110</v>
      </c>
      <c r="Y18" s="351">
        <v>90</v>
      </c>
      <c r="Z18" s="28">
        <v>110</v>
      </c>
      <c r="AA18" s="402">
        <f t="shared" si="2"/>
        <v>-0.15384615384615385</v>
      </c>
      <c r="AB18"/>
      <c r="AC18"/>
    </row>
    <row r="19" spans="1:29" s="52" customFormat="1" ht="14.4" x14ac:dyDescent="0.3">
      <c r="A19" s="53" t="s">
        <v>50</v>
      </c>
      <c r="B19" s="218">
        <v>3576.8</v>
      </c>
      <c r="C19" s="219">
        <v>4147.47</v>
      </c>
      <c r="D19" s="219">
        <v>3572.1880000000001</v>
      </c>
      <c r="E19" s="219">
        <v>3145.18</v>
      </c>
      <c r="F19" s="219">
        <v>3825.86</v>
      </c>
      <c r="G19" s="219">
        <v>2985.61</v>
      </c>
      <c r="H19" s="219">
        <v>2378.89</v>
      </c>
      <c r="I19" s="219">
        <v>733.77</v>
      </c>
      <c r="J19" s="219">
        <v>1679.3130000000001</v>
      </c>
      <c r="K19" s="219">
        <v>2816.6750000000002</v>
      </c>
      <c r="L19" s="219">
        <v>2855.5028571428602</v>
      </c>
      <c r="M19" s="147">
        <v>3119.5250000000001</v>
      </c>
      <c r="N19" s="354">
        <v>2333.5700000000002</v>
      </c>
      <c r="O19" s="355">
        <v>2826.2810000000004</v>
      </c>
      <c r="P19" s="355">
        <v>757.84400000000005</v>
      </c>
      <c r="Q19" s="355">
        <v>16.774000000000001</v>
      </c>
      <c r="R19" s="355">
        <v>2</v>
      </c>
      <c r="S19" s="355">
        <v>919.44200000000012</v>
      </c>
      <c r="T19" s="355">
        <v>3180.2220000000002</v>
      </c>
      <c r="U19" s="355">
        <v>3211.1000000000004</v>
      </c>
      <c r="V19" s="355">
        <v>1706.9050000000002</v>
      </c>
      <c r="W19" s="355">
        <v>1238.9000000000001</v>
      </c>
      <c r="X19" s="355">
        <v>1413.5590000000002</v>
      </c>
      <c r="Y19" s="355">
        <v>1584.8030000000001</v>
      </c>
      <c r="Z19" s="398">
        <v>2182.08</v>
      </c>
      <c r="AA19" s="403">
        <f t="shared" si="2"/>
        <v>-6.4917701204592171E-2</v>
      </c>
      <c r="AB19"/>
      <c r="AC19"/>
    </row>
    <row r="20" spans="1:29" ht="14.4" x14ac:dyDescent="0.3">
      <c r="A20" s="2" t="s">
        <v>23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B20"/>
      <c r="AC20"/>
    </row>
    <row r="21" spans="1:29" ht="14.4" x14ac:dyDescent="0.3">
      <c r="A21" s="2" t="s">
        <v>24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B21"/>
      <c r="AC21"/>
    </row>
    <row r="22" spans="1:29" ht="14.4" x14ac:dyDescent="0.3">
      <c r="A22" s="2" t="s">
        <v>204</v>
      </c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B22"/>
      <c r="AC22"/>
    </row>
    <row r="23" spans="1:29" ht="14.4" x14ac:dyDescent="0.3">
      <c r="D23" s="176"/>
      <c r="AB23"/>
      <c r="AC23"/>
    </row>
    <row r="24" spans="1:29" ht="14.4" x14ac:dyDescent="0.3">
      <c r="AB24"/>
      <c r="AC24"/>
    </row>
    <row r="28" spans="1:29" ht="14.4" x14ac:dyDescent="0.3">
      <c r="R28"/>
      <c r="S28"/>
      <c r="T28"/>
    </row>
    <row r="29" spans="1:29" ht="14.4" x14ac:dyDescent="0.3">
      <c r="R29"/>
      <c r="S29"/>
      <c r="T29"/>
    </row>
    <row r="30" spans="1:29" ht="14.4" x14ac:dyDescent="0.3">
      <c r="R30"/>
      <c r="S30"/>
      <c r="T30"/>
    </row>
    <row r="31" spans="1:29" ht="14.4" x14ac:dyDescent="0.3">
      <c r="R31"/>
      <c r="S31"/>
      <c r="T31"/>
    </row>
    <row r="32" spans="1:29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G69"/>
  <sheetViews>
    <sheetView showGridLines="0" zoomScale="85" zoomScaleNormal="85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32" sqref="A32"/>
    </sheetView>
  </sheetViews>
  <sheetFormatPr baseColWidth="10" defaultRowHeight="14.4" x14ac:dyDescent="0.3"/>
  <cols>
    <col min="1" max="1" width="18.44140625" customWidth="1"/>
    <col min="2" max="2" width="10" style="191" bestFit="1" customWidth="1"/>
    <col min="3" max="3" width="10.33203125" style="191" bestFit="1" customWidth="1"/>
    <col min="4" max="6" width="10" style="191" bestFit="1" customWidth="1"/>
    <col min="7" max="11" width="10.33203125" style="191" bestFit="1" customWidth="1"/>
    <col min="12" max="20" width="11.44140625" style="191" customWidth="1"/>
    <col min="21" max="21" width="11.44140625" style="307" customWidth="1"/>
    <col min="22" max="26" width="11.44140625" style="310" customWidth="1"/>
    <col min="27" max="27" width="11.44140625" customWidth="1"/>
    <col min="28" max="28" width="14" bestFit="1" customWidth="1"/>
  </cols>
  <sheetData>
    <row r="1" spans="1:33" x14ac:dyDescent="0.3">
      <c r="A1" s="22" t="s">
        <v>196</v>
      </c>
      <c r="U1" s="310"/>
      <c r="AA1" s="310"/>
      <c r="AB1" s="310"/>
      <c r="AC1" s="310"/>
    </row>
    <row r="2" spans="1:33" x14ac:dyDescent="0.3">
      <c r="A2" s="22"/>
    </row>
    <row r="3" spans="1:33" x14ac:dyDescent="0.3">
      <c r="A3" s="11" t="s">
        <v>51</v>
      </c>
    </row>
    <row r="4" spans="1:33" x14ac:dyDescent="0.3">
      <c r="A4" s="37" t="s">
        <v>239</v>
      </c>
    </row>
    <row r="5" spans="1:33" x14ac:dyDescent="0.3">
      <c r="A5" s="38" t="s">
        <v>207</v>
      </c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</row>
    <row r="6" spans="1:33" x14ac:dyDescent="0.3">
      <c r="A6" s="520" t="s">
        <v>198</v>
      </c>
      <c r="B6" s="528">
        <v>2019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30"/>
      <c r="N6" s="521">
        <v>2020</v>
      </c>
      <c r="O6" s="522"/>
      <c r="P6" s="522"/>
      <c r="Q6" s="522"/>
      <c r="R6" s="522"/>
      <c r="S6" s="522"/>
      <c r="T6" s="522"/>
      <c r="U6" s="522"/>
      <c r="V6" s="522"/>
      <c r="W6" s="522"/>
      <c r="X6" s="522"/>
      <c r="Y6" s="522"/>
      <c r="Z6" s="525">
        <v>2021</v>
      </c>
      <c r="AA6" s="526"/>
    </row>
    <row r="7" spans="1:33" ht="32.4" customHeight="1" x14ac:dyDescent="0.3">
      <c r="A7" s="527"/>
      <c r="B7" s="255" t="s">
        <v>1</v>
      </c>
      <c r="C7" s="255" t="s">
        <v>2</v>
      </c>
      <c r="D7" s="295" t="s">
        <v>3</v>
      </c>
      <c r="E7" s="255" t="s">
        <v>4</v>
      </c>
      <c r="F7" s="267" t="s">
        <v>5</v>
      </c>
      <c r="G7" s="295" t="s">
        <v>6</v>
      </c>
      <c r="H7" s="295" t="s">
        <v>7</v>
      </c>
      <c r="I7" s="295" t="s">
        <v>8</v>
      </c>
      <c r="J7" s="295" t="s">
        <v>9</v>
      </c>
      <c r="K7" s="295" t="s">
        <v>10</v>
      </c>
      <c r="L7" s="295" t="s">
        <v>11</v>
      </c>
      <c r="M7" s="297" t="s">
        <v>12</v>
      </c>
      <c r="N7" s="251" t="s">
        <v>1</v>
      </c>
      <c r="O7" s="326" t="s">
        <v>2</v>
      </c>
      <c r="P7" s="251" t="s">
        <v>3</v>
      </c>
      <c r="Q7" s="326" t="s">
        <v>4</v>
      </c>
      <c r="R7" s="326" t="s">
        <v>5</v>
      </c>
      <c r="S7" s="326" t="s">
        <v>6</v>
      </c>
      <c r="T7" s="326" t="s">
        <v>7</v>
      </c>
      <c r="U7" s="326" t="s">
        <v>8</v>
      </c>
      <c r="V7" s="326" t="s">
        <v>9</v>
      </c>
      <c r="W7" s="326" t="s">
        <v>10</v>
      </c>
      <c r="X7" s="326" t="s">
        <v>11</v>
      </c>
      <c r="Y7" s="325" t="s">
        <v>12</v>
      </c>
      <c r="Z7" s="356" t="s">
        <v>1</v>
      </c>
      <c r="AA7" s="252" t="s">
        <v>265</v>
      </c>
    </row>
    <row r="8" spans="1:33" x14ac:dyDescent="0.3">
      <c r="A8" s="32" t="s">
        <v>13</v>
      </c>
      <c r="B8" s="30">
        <f t="shared" ref="B8:Y8" si="0">SUM(B9:B30)</f>
        <v>31895</v>
      </c>
      <c r="C8" s="25">
        <f t="shared" si="0"/>
        <v>32399</v>
      </c>
      <c r="D8" s="25">
        <f t="shared" si="0"/>
        <v>34518</v>
      </c>
      <c r="E8" s="25">
        <f t="shared" si="0"/>
        <v>33105</v>
      </c>
      <c r="F8" s="25">
        <f t="shared" si="0"/>
        <v>35219</v>
      </c>
      <c r="G8" s="25">
        <f t="shared" si="0"/>
        <v>33465</v>
      </c>
      <c r="H8" s="25">
        <f t="shared" si="0"/>
        <v>33064</v>
      </c>
      <c r="I8" s="25">
        <f t="shared" si="0"/>
        <v>35490</v>
      </c>
      <c r="J8" s="25">
        <f t="shared" si="0"/>
        <v>27297</v>
      </c>
      <c r="K8" s="25">
        <f t="shared" si="0"/>
        <v>33655</v>
      </c>
      <c r="L8" s="25">
        <f t="shared" si="0"/>
        <v>32461</v>
      </c>
      <c r="M8" s="25">
        <f t="shared" si="0"/>
        <v>35426</v>
      </c>
      <c r="N8" s="30">
        <f t="shared" si="0"/>
        <v>38000.86</v>
      </c>
      <c r="O8" s="25">
        <f t="shared" si="0"/>
        <v>43392.090000000004</v>
      </c>
      <c r="P8" s="25">
        <f t="shared" si="0"/>
        <v>35528.78</v>
      </c>
      <c r="Q8" s="25">
        <f t="shared" si="0"/>
        <v>12209.92</v>
      </c>
      <c r="R8" s="25">
        <f t="shared" si="0"/>
        <v>17936.666000000001</v>
      </c>
      <c r="S8" s="25">
        <f t="shared" si="0"/>
        <v>20008.280000000002</v>
      </c>
      <c r="T8" s="25">
        <f t="shared" si="0"/>
        <v>24036.423000000003</v>
      </c>
      <c r="U8" s="25">
        <f t="shared" si="0"/>
        <v>28620.46</v>
      </c>
      <c r="V8" s="25">
        <f t="shared" si="0"/>
        <v>31476.090000000004</v>
      </c>
      <c r="W8" s="25">
        <f t="shared" si="0"/>
        <v>36040.119999999995</v>
      </c>
      <c r="X8" s="25">
        <f t="shared" si="0"/>
        <v>32579.97</v>
      </c>
      <c r="Y8" s="25">
        <f t="shared" si="0"/>
        <v>34736.53</v>
      </c>
      <c r="Z8" s="397">
        <f>SUM(Z9:Z30)</f>
        <v>38499.910000000003</v>
      </c>
      <c r="AA8" s="405">
        <f>+IFERROR(Z8/N8-1,"-")</f>
        <v>1.3132597525424394E-2</v>
      </c>
    </row>
    <row r="9" spans="1:33" x14ac:dyDescent="0.3">
      <c r="A9" s="33" t="s">
        <v>21</v>
      </c>
      <c r="B9" s="29">
        <v>11.852</v>
      </c>
      <c r="C9" s="26">
        <v>9.6460000000000008</v>
      </c>
      <c r="D9" s="26">
        <v>11.976000000000001</v>
      </c>
      <c r="E9" s="26">
        <v>15.566000000000001</v>
      </c>
      <c r="F9" s="26">
        <v>14.554</v>
      </c>
      <c r="G9" s="26">
        <v>18.134</v>
      </c>
      <c r="H9" s="26">
        <v>24.89</v>
      </c>
      <c r="I9" s="26">
        <v>29.763999999999999</v>
      </c>
      <c r="J9" s="26">
        <v>35.741999999999997</v>
      </c>
      <c r="K9" s="26">
        <v>33.07800000000001</v>
      </c>
      <c r="L9" s="26">
        <v>33.23599999999999</v>
      </c>
      <c r="M9" s="26">
        <v>26.457999999999995</v>
      </c>
      <c r="N9" s="29">
        <v>6.12</v>
      </c>
      <c r="O9" s="26">
        <v>1.27</v>
      </c>
      <c r="P9" s="26">
        <v>0.78</v>
      </c>
      <c r="Q9" s="26">
        <v>0</v>
      </c>
      <c r="R9" s="26">
        <v>5.45</v>
      </c>
      <c r="S9" s="26">
        <v>2.35</v>
      </c>
      <c r="T9" s="26">
        <v>2.11</v>
      </c>
      <c r="U9" s="26">
        <v>4.7</v>
      </c>
      <c r="V9" s="26">
        <v>9.92</v>
      </c>
      <c r="W9" s="26">
        <v>8</v>
      </c>
      <c r="X9" s="26">
        <v>11.78</v>
      </c>
      <c r="Y9" s="26">
        <v>11.65</v>
      </c>
      <c r="Z9" s="29">
        <v>7</v>
      </c>
      <c r="AA9" s="401">
        <f t="shared" ref="AA9:AA30" si="1">+IFERROR(Z9/N9-1,"-")</f>
        <v>0.14379084967320255</v>
      </c>
    </row>
    <row r="10" spans="1:33" x14ac:dyDescent="0.3">
      <c r="A10" s="33" t="s">
        <v>31</v>
      </c>
      <c r="B10" s="28">
        <v>5248.7700000000013</v>
      </c>
      <c r="C10" s="26">
        <v>5052.5199999999995</v>
      </c>
      <c r="D10" s="26">
        <v>8231.4000000000033</v>
      </c>
      <c r="E10" s="26">
        <v>10566.130000000003</v>
      </c>
      <c r="F10" s="26">
        <v>9037.5999999999985</v>
      </c>
      <c r="G10" s="26">
        <v>6224.3799999999992</v>
      </c>
      <c r="H10" s="26">
        <v>1735.56</v>
      </c>
      <c r="I10" s="26">
        <v>2010.31</v>
      </c>
      <c r="J10" s="26">
        <v>1564.8</v>
      </c>
      <c r="K10" s="26">
        <v>6073.5599999999995</v>
      </c>
      <c r="L10" s="26">
        <v>10526.750000000002</v>
      </c>
      <c r="M10" s="26">
        <v>10556.410000000002</v>
      </c>
      <c r="N10" s="28">
        <v>10417.799999999999</v>
      </c>
      <c r="O10" s="26">
        <v>10593.67</v>
      </c>
      <c r="P10" s="26">
        <v>13833.62</v>
      </c>
      <c r="Q10" s="26">
        <v>5904.05</v>
      </c>
      <c r="R10" s="26">
        <v>6647.73</v>
      </c>
      <c r="S10" s="26">
        <v>5055.8900000000003</v>
      </c>
      <c r="T10" s="26">
        <v>4553.5920000000006</v>
      </c>
      <c r="U10" s="26">
        <v>3774.34</v>
      </c>
      <c r="V10" s="26">
        <v>5957.65</v>
      </c>
      <c r="W10" s="26">
        <v>12344.43</v>
      </c>
      <c r="X10" s="26">
        <v>6364.08</v>
      </c>
      <c r="Y10" s="26">
        <v>8851.58</v>
      </c>
      <c r="Z10" s="409">
        <v>8680.9599999999991</v>
      </c>
      <c r="AA10" s="401">
        <f t="shared" si="1"/>
        <v>-0.16671850102708829</v>
      </c>
    </row>
    <row r="11" spans="1:33" x14ac:dyDescent="0.3">
      <c r="A11" s="33" t="s">
        <v>32</v>
      </c>
      <c r="B11" s="28">
        <v>1555.1859999999999</v>
      </c>
      <c r="C11" s="26">
        <v>3240.7184600000023</v>
      </c>
      <c r="D11" s="26">
        <v>2198.5440000000008</v>
      </c>
      <c r="E11" s="26">
        <v>473.11399999999992</v>
      </c>
      <c r="F11" s="26">
        <v>320.81700000000001</v>
      </c>
      <c r="G11" s="26">
        <v>886.06619999999998</v>
      </c>
      <c r="H11" s="26">
        <v>1296.1060000000002</v>
      </c>
      <c r="I11" s="26">
        <v>1250.0689999999997</v>
      </c>
      <c r="J11" s="26">
        <v>725.93600000000004</v>
      </c>
      <c r="K11" s="26">
        <v>847.14039999999966</v>
      </c>
      <c r="L11" s="26">
        <v>601.08499999999981</v>
      </c>
      <c r="M11" s="26">
        <v>1017.0080400000002</v>
      </c>
      <c r="N11" s="28">
        <v>1339.22</v>
      </c>
      <c r="O11" s="26">
        <v>3631.48</v>
      </c>
      <c r="P11" s="26">
        <v>2150.2600000000002</v>
      </c>
      <c r="Q11" s="26">
        <v>601.55999999999995</v>
      </c>
      <c r="R11" s="26">
        <v>534.03</v>
      </c>
      <c r="S11" s="26">
        <v>705.32</v>
      </c>
      <c r="T11" s="26">
        <v>1147.165</v>
      </c>
      <c r="U11" s="26">
        <v>1650.99</v>
      </c>
      <c r="V11" s="26">
        <v>3102.56</v>
      </c>
      <c r="W11" s="26">
        <v>4917.43</v>
      </c>
      <c r="X11" s="26">
        <v>2964.45</v>
      </c>
      <c r="Y11" s="26">
        <v>3565.33</v>
      </c>
      <c r="Z11" s="409">
        <v>3074.33</v>
      </c>
      <c r="AA11" s="401">
        <f t="shared" si="1"/>
        <v>1.2956123713803556</v>
      </c>
    </row>
    <row r="12" spans="1:33" x14ac:dyDescent="0.3">
      <c r="A12" s="33" t="s">
        <v>52</v>
      </c>
      <c r="B12" s="28">
        <v>377.87</v>
      </c>
      <c r="C12" s="26">
        <v>263.64</v>
      </c>
      <c r="D12" s="26">
        <v>219.95</v>
      </c>
      <c r="E12" s="26">
        <v>78.19</v>
      </c>
      <c r="F12" s="26">
        <v>150.25</v>
      </c>
      <c r="G12" s="26">
        <v>166.35</v>
      </c>
      <c r="H12" s="26">
        <v>201.42</v>
      </c>
      <c r="I12" s="26">
        <v>269.51</v>
      </c>
      <c r="J12" s="26">
        <v>339.09</v>
      </c>
      <c r="K12" s="26">
        <v>269.20999999999998</v>
      </c>
      <c r="L12" s="26">
        <v>364.34</v>
      </c>
      <c r="M12" s="26">
        <v>407.89</v>
      </c>
      <c r="N12" s="28">
        <v>377.87</v>
      </c>
      <c r="O12" s="26">
        <v>263.64</v>
      </c>
      <c r="P12" s="26">
        <v>219.95</v>
      </c>
      <c r="Q12" s="26">
        <v>78.19</v>
      </c>
      <c r="R12" s="26">
        <v>150.25</v>
      </c>
      <c r="S12" s="26">
        <v>166.35</v>
      </c>
      <c r="T12" s="26">
        <v>201.42</v>
      </c>
      <c r="U12" s="26">
        <v>269.51</v>
      </c>
      <c r="V12" s="26">
        <v>339.09</v>
      </c>
      <c r="W12" s="26">
        <v>269.20999999999998</v>
      </c>
      <c r="X12" s="26">
        <v>364.34</v>
      </c>
      <c r="Y12" s="26">
        <v>407.89</v>
      </c>
      <c r="Z12" s="409">
        <v>361.33</v>
      </c>
      <c r="AA12" s="401">
        <f t="shared" si="1"/>
        <v>-4.3771667504697409E-2</v>
      </c>
    </row>
    <row r="13" spans="1:33" x14ac:dyDescent="0.3">
      <c r="A13" s="33" t="s">
        <v>33</v>
      </c>
      <c r="B13" s="28">
        <v>74.5</v>
      </c>
      <c r="C13" s="26">
        <v>389.8313</v>
      </c>
      <c r="D13" s="26">
        <v>270.87999999999994</v>
      </c>
      <c r="E13" s="26">
        <v>124.58000000000001</v>
      </c>
      <c r="F13" s="26">
        <v>2393.4684999999999</v>
      </c>
      <c r="G13" s="26">
        <v>989.755</v>
      </c>
      <c r="H13" s="26">
        <v>456.50000000000006</v>
      </c>
      <c r="I13" s="26">
        <v>318.77999999999997</v>
      </c>
      <c r="J13" s="26">
        <v>216.95</v>
      </c>
      <c r="K13" s="26">
        <v>124.12799999999999</v>
      </c>
      <c r="L13" s="26">
        <v>219.85</v>
      </c>
      <c r="M13" s="26">
        <v>96.070000000000022</v>
      </c>
      <c r="N13" s="28">
        <v>109.64</v>
      </c>
      <c r="O13" s="26">
        <v>120.47</v>
      </c>
      <c r="P13" s="26">
        <v>78.849999999999994</v>
      </c>
      <c r="Q13" s="26">
        <v>1.75</v>
      </c>
      <c r="R13" s="26">
        <v>31.27</v>
      </c>
      <c r="S13" s="26">
        <v>112.57</v>
      </c>
      <c r="T13" s="26">
        <v>127.63</v>
      </c>
      <c r="U13" s="26">
        <v>73.099999999999994</v>
      </c>
      <c r="V13" s="26">
        <v>42.65</v>
      </c>
      <c r="W13" s="26">
        <v>8.5</v>
      </c>
      <c r="X13" s="26">
        <v>0.46</v>
      </c>
      <c r="Y13" s="26">
        <v>0.46</v>
      </c>
      <c r="Z13" s="409">
        <v>1.1499999999999999</v>
      </c>
      <c r="AA13" s="401">
        <f t="shared" si="1"/>
        <v>-0.98951112732579349</v>
      </c>
    </row>
    <row r="14" spans="1:33" s="191" customFormat="1" x14ac:dyDescent="0.3">
      <c r="A14" s="33" t="s">
        <v>129</v>
      </c>
      <c r="B14" s="28">
        <v>172.37999999999997</v>
      </c>
      <c r="C14" s="26">
        <v>102.77999999999997</v>
      </c>
      <c r="D14" s="26">
        <v>116.99999999999999</v>
      </c>
      <c r="E14" s="26">
        <v>133.88000000000005</v>
      </c>
      <c r="F14" s="26">
        <v>74.250000000000099</v>
      </c>
      <c r="G14" s="26">
        <v>93.999999999999972</v>
      </c>
      <c r="H14" s="26">
        <v>103.50000000000004</v>
      </c>
      <c r="I14" s="26">
        <v>99.835000000000065</v>
      </c>
      <c r="J14" s="26">
        <v>86.526999999999987</v>
      </c>
      <c r="K14" s="26">
        <v>134.93</v>
      </c>
      <c r="L14" s="26">
        <v>195.45000000000002</v>
      </c>
      <c r="M14" s="26">
        <v>134</v>
      </c>
      <c r="N14" s="28">
        <v>157.1</v>
      </c>
      <c r="O14" s="26">
        <v>181.17</v>
      </c>
      <c r="P14" s="26">
        <v>87.375</v>
      </c>
      <c r="Q14" s="26">
        <v>18.47</v>
      </c>
      <c r="R14" s="26">
        <v>18.77</v>
      </c>
      <c r="S14" s="26">
        <v>36.130000000000003</v>
      </c>
      <c r="T14" s="26">
        <v>62.14</v>
      </c>
      <c r="U14" s="26">
        <v>54.2</v>
      </c>
      <c r="V14" s="26">
        <v>82.04</v>
      </c>
      <c r="W14" s="26">
        <v>82.35</v>
      </c>
      <c r="X14" s="26">
        <v>52.24</v>
      </c>
      <c r="Y14" s="26">
        <v>74.394000000000005</v>
      </c>
      <c r="Z14" s="409">
        <v>0</v>
      </c>
      <c r="AA14" s="401">
        <f t="shared" si="1"/>
        <v>-1</v>
      </c>
      <c r="AB14"/>
      <c r="AC14"/>
      <c r="AD14"/>
      <c r="AE14"/>
      <c r="AF14"/>
      <c r="AG14"/>
    </row>
    <row r="15" spans="1:33" x14ac:dyDescent="0.3">
      <c r="A15" s="33" t="s">
        <v>53</v>
      </c>
      <c r="B15" s="28">
        <v>327.79800000000006</v>
      </c>
      <c r="C15" s="26">
        <v>914.18200000000002</v>
      </c>
      <c r="D15" s="26">
        <v>589.86999999999978</v>
      </c>
      <c r="E15" s="26">
        <v>777.90300000000002</v>
      </c>
      <c r="F15" s="26">
        <v>260.44100000000003</v>
      </c>
      <c r="G15" s="26">
        <v>132.32099999999997</v>
      </c>
      <c r="H15" s="26">
        <v>136.75</v>
      </c>
      <c r="I15" s="26">
        <v>156.48099999999999</v>
      </c>
      <c r="J15" s="26">
        <v>229.57840000000002</v>
      </c>
      <c r="K15" s="26">
        <v>192.61800000000002</v>
      </c>
      <c r="L15" s="26">
        <v>63.450000000000017</v>
      </c>
      <c r="M15" s="26">
        <v>2375.3529999999996</v>
      </c>
      <c r="N15" s="28">
        <v>144.94</v>
      </c>
      <c r="O15" s="26">
        <v>113.33</v>
      </c>
      <c r="P15" s="26">
        <v>129.13999999999999</v>
      </c>
      <c r="Q15" s="26">
        <v>81.81</v>
      </c>
      <c r="R15" s="26">
        <v>44.7</v>
      </c>
      <c r="S15" s="26">
        <v>136.88999999999999</v>
      </c>
      <c r="T15" s="26">
        <v>152.32</v>
      </c>
      <c r="U15" s="26">
        <v>140.86000000000001</v>
      </c>
      <c r="V15" s="26">
        <v>131.12</v>
      </c>
      <c r="W15" s="26">
        <v>91.23</v>
      </c>
      <c r="X15" s="26">
        <v>160.93</v>
      </c>
      <c r="Y15" s="26">
        <v>240.52</v>
      </c>
      <c r="Z15" s="409">
        <v>234.98</v>
      </c>
      <c r="AA15" s="401">
        <f t="shared" si="1"/>
        <v>0.62122257485856203</v>
      </c>
    </row>
    <row r="16" spans="1:33" x14ac:dyDescent="0.3">
      <c r="A16" s="33" t="s">
        <v>54</v>
      </c>
      <c r="B16" s="28">
        <v>212.99600000000001</v>
      </c>
      <c r="C16" s="26">
        <v>115.14300000000001</v>
      </c>
      <c r="D16" s="26">
        <v>164.96599999999998</v>
      </c>
      <c r="E16" s="26">
        <v>262.065</v>
      </c>
      <c r="F16" s="26">
        <v>137.82</v>
      </c>
      <c r="G16" s="26">
        <v>96.388999999999996</v>
      </c>
      <c r="H16" s="26">
        <v>93.112000000000009</v>
      </c>
      <c r="I16" s="26">
        <v>140.52900000000002</v>
      </c>
      <c r="J16" s="26">
        <v>117.54700000000001</v>
      </c>
      <c r="K16" s="26">
        <v>115.08699999999999</v>
      </c>
      <c r="L16" s="26">
        <v>116.24299999999999</v>
      </c>
      <c r="M16" s="26">
        <v>129.94999999999999</v>
      </c>
      <c r="N16" s="28">
        <v>39.85</v>
      </c>
      <c r="O16" s="26">
        <v>58.45</v>
      </c>
      <c r="P16" s="26">
        <v>39.85</v>
      </c>
      <c r="Q16" s="26">
        <v>15</v>
      </c>
      <c r="R16" s="26">
        <v>8.02</v>
      </c>
      <c r="S16" s="26">
        <v>52.4</v>
      </c>
      <c r="T16" s="26">
        <v>72.05</v>
      </c>
      <c r="U16" s="26">
        <v>133.99</v>
      </c>
      <c r="V16" s="26">
        <v>103.61</v>
      </c>
      <c r="W16" s="26">
        <v>44.92</v>
      </c>
      <c r="X16" s="26">
        <v>47.43</v>
      </c>
      <c r="Y16" s="26">
        <v>105.84</v>
      </c>
      <c r="Z16" s="409">
        <v>132.03</v>
      </c>
      <c r="AA16" s="401">
        <f t="shared" si="1"/>
        <v>2.3131744040150566</v>
      </c>
    </row>
    <row r="17" spans="1:33" x14ac:dyDescent="0.3">
      <c r="A17" s="33" t="s">
        <v>41</v>
      </c>
      <c r="B17" s="28">
        <v>113.84000000000002</v>
      </c>
      <c r="C17" s="26">
        <v>40.924999999999997</v>
      </c>
      <c r="D17" s="26">
        <v>67.365804800593679</v>
      </c>
      <c r="E17" s="26">
        <v>130.77500000000003</v>
      </c>
      <c r="F17" s="26">
        <v>81.803253376897729</v>
      </c>
      <c r="G17" s="26">
        <v>226.9</v>
      </c>
      <c r="H17" s="26">
        <v>58.851127074424397</v>
      </c>
      <c r="I17" s="26">
        <v>134.57999999999998</v>
      </c>
      <c r="J17" s="26">
        <v>81.720776603692286</v>
      </c>
      <c r="K17" s="26">
        <v>162.71400000000003</v>
      </c>
      <c r="L17" s="26">
        <v>58.346031501045132</v>
      </c>
      <c r="M17" s="26">
        <v>68.700000000000017</v>
      </c>
      <c r="N17" s="28">
        <v>70.11</v>
      </c>
      <c r="O17" s="26">
        <v>96.67</v>
      </c>
      <c r="P17" s="26">
        <v>65.37</v>
      </c>
      <c r="Q17" s="26">
        <v>4.01</v>
      </c>
      <c r="R17" s="26">
        <v>9.64</v>
      </c>
      <c r="S17" s="26">
        <v>73.67</v>
      </c>
      <c r="T17" s="26">
        <v>60.78</v>
      </c>
      <c r="U17" s="26">
        <v>42.37</v>
      </c>
      <c r="V17" s="26">
        <v>47.91</v>
      </c>
      <c r="W17" s="26">
        <v>67</v>
      </c>
      <c r="X17" s="26">
        <v>48.02</v>
      </c>
      <c r="Y17" s="26">
        <v>31.15</v>
      </c>
      <c r="Z17" s="410">
        <v>70.5</v>
      </c>
      <c r="AA17" s="401">
        <f t="shared" si="1"/>
        <v>5.5626872058194277E-3</v>
      </c>
    </row>
    <row r="18" spans="1:33" x14ac:dyDescent="0.3">
      <c r="A18" s="33" t="s">
        <v>34</v>
      </c>
      <c r="B18" s="28">
        <v>2952.3599999999997</v>
      </c>
      <c r="C18" s="26">
        <v>4632.5000000000009</v>
      </c>
      <c r="D18" s="26">
        <v>2680.0300000000007</v>
      </c>
      <c r="E18" s="26">
        <v>220.36599999999999</v>
      </c>
      <c r="F18" s="26">
        <v>1082.0346</v>
      </c>
      <c r="G18" s="26">
        <v>3884.1300000000028</v>
      </c>
      <c r="H18" s="26">
        <v>6871.2199999999993</v>
      </c>
      <c r="I18" s="26">
        <v>7657.6400000000012</v>
      </c>
      <c r="J18" s="26">
        <v>3476.29</v>
      </c>
      <c r="K18" s="26">
        <v>5073.6900000000005</v>
      </c>
      <c r="L18" s="26">
        <v>1707.06</v>
      </c>
      <c r="M18" s="26">
        <v>561.37999999999977</v>
      </c>
      <c r="N18" s="28">
        <v>4664.6000000000004</v>
      </c>
      <c r="O18" s="26">
        <v>10904.39</v>
      </c>
      <c r="P18" s="26">
        <v>4065.74</v>
      </c>
      <c r="Q18" s="26">
        <v>417.33</v>
      </c>
      <c r="R18" s="26">
        <v>1276.67</v>
      </c>
      <c r="S18" s="26">
        <v>2783.68</v>
      </c>
      <c r="T18" s="26">
        <v>3698.52</v>
      </c>
      <c r="U18" s="26">
        <v>4465.24</v>
      </c>
      <c r="V18" s="26">
        <v>5894.43</v>
      </c>
      <c r="W18" s="26">
        <v>3198.32</v>
      </c>
      <c r="X18" s="26">
        <v>3781.89</v>
      </c>
      <c r="Y18" s="26">
        <v>2865</v>
      </c>
      <c r="Z18" s="410">
        <v>3951.71</v>
      </c>
      <c r="AA18" s="401">
        <f t="shared" si="1"/>
        <v>-0.15282982463662487</v>
      </c>
    </row>
    <row r="19" spans="1:33" x14ac:dyDescent="0.3">
      <c r="A19" s="33" t="s">
        <v>42</v>
      </c>
      <c r="B19" s="28">
        <v>656.20935266240008</v>
      </c>
      <c r="C19" s="26">
        <v>559.03462325160001</v>
      </c>
      <c r="D19" s="26">
        <v>704.41661075140007</v>
      </c>
      <c r="E19" s="26">
        <v>815.58539880000001</v>
      </c>
      <c r="F19" s="26">
        <v>722.59866000000011</v>
      </c>
      <c r="G19" s="26">
        <v>606.08158820512813</v>
      </c>
      <c r="H19" s="26">
        <v>823.43303299352954</v>
      </c>
      <c r="I19" s="26">
        <v>684.12890999999991</v>
      </c>
      <c r="J19" s="26">
        <v>660.87280941176482</v>
      </c>
      <c r="K19" s="26">
        <v>732.32197375565624</v>
      </c>
      <c r="L19" s="26">
        <v>613.40576176470586</v>
      </c>
      <c r="M19" s="26">
        <v>383.8960776470588</v>
      </c>
      <c r="N19" s="28">
        <v>620.49</v>
      </c>
      <c r="O19" s="26">
        <v>639.9</v>
      </c>
      <c r="P19" s="26">
        <v>304.2</v>
      </c>
      <c r="Q19" s="26">
        <v>63.45</v>
      </c>
      <c r="R19" s="26">
        <v>97.3</v>
      </c>
      <c r="S19" s="26">
        <v>156.93</v>
      </c>
      <c r="T19" s="26">
        <v>216.21</v>
      </c>
      <c r="U19" s="26">
        <v>241.91</v>
      </c>
      <c r="V19" s="26">
        <v>264.69</v>
      </c>
      <c r="W19" s="26">
        <v>258.02</v>
      </c>
      <c r="X19" s="26">
        <v>388.02</v>
      </c>
      <c r="Y19" s="26">
        <v>419.01</v>
      </c>
      <c r="Z19" s="409">
        <v>339.63</v>
      </c>
      <c r="AA19" s="401">
        <f t="shared" si="1"/>
        <v>-0.45264226659575502</v>
      </c>
    </row>
    <row r="20" spans="1:33" x14ac:dyDescent="0.3">
      <c r="A20" s="33" t="s">
        <v>48</v>
      </c>
      <c r="B20" s="28">
        <v>1401.3800000000003</v>
      </c>
      <c r="C20" s="26">
        <v>1523.4800000000007</v>
      </c>
      <c r="D20" s="26">
        <v>1701.9000000000003</v>
      </c>
      <c r="E20" s="26">
        <v>1967.2700000000002</v>
      </c>
      <c r="F20" s="26">
        <v>2060.92</v>
      </c>
      <c r="G20" s="26">
        <v>2452.2199999999993</v>
      </c>
      <c r="H20" s="26">
        <v>1510.63</v>
      </c>
      <c r="I20" s="26">
        <v>2008.7</v>
      </c>
      <c r="J20" s="26">
        <v>3445.7199999999993</v>
      </c>
      <c r="K20" s="26">
        <v>2043.88</v>
      </c>
      <c r="L20" s="26">
        <v>1752.0300000000002</v>
      </c>
      <c r="M20" s="26">
        <v>2161.6899999999996</v>
      </c>
      <c r="N20" s="28">
        <v>2220.66</v>
      </c>
      <c r="O20" s="26">
        <v>1325.87</v>
      </c>
      <c r="P20" s="26">
        <v>1046.43</v>
      </c>
      <c r="Q20" s="26">
        <v>594.62</v>
      </c>
      <c r="R20" s="26">
        <v>1238.52</v>
      </c>
      <c r="S20" s="26">
        <v>948.2</v>
      </c>
      <c r="T20" s="26">
        <v>1124.652</v>
      </c>
      <c r="U20" s="26">
        <v>1308.69</v>
      </c>
      <c r="V20" s="26">
        <v>1428.11</v>
      </c>
      <c r="W20" s="26">
        <v>1526.76</v>
      </c>
      <c r="X20" s="26">
        <v>1142.69</v>
      </c>
      <c r="Y20" s="26">
        <v>1086.97</v>
      </c>
      <c r="Z20" s="409">
        <v>1177.8399999999999</v>
      </c>
      <c r="AA20" s="401">
        <f t="shared" si="1"/>
        <v>-0.46959912818711558</v>
      </c>
    </row>
    <row r="21" spans="1:33" x14ac:dyDescent="0.3">
      <c r="A21" s="33" t="s">
        <v>55</v>
      </c>
      <c r="B21" s="28">
        <v>328.63000000000005</v>
      </c>
      <c r="C21" s="26">
        <v>230</v>
      </c>
      <c r="D21" s="26">
        <v>428.5</v>
      </c>
      <c r="E21" s="26">
        <v>125.11199999999999</v>
      </c>
      <c r="F21" s="26">
        <v>345.72</v>
      </c>
      <c r="G21" s="26">
        <v>217.21400000000006</v>
      </c>
      <c r="H21" s="26">
        <v>231.78299999999999</v>
      </c>
      <c r="I21" s="26">
        <v>261.00000000000006</v>
      </c>
      <c r="J21" s="26">
        <v>354.12137999999987</v>
      </c>
      <c r="K21" s="26">
        <v>303.80900000000008</v>
      </c>
      <c r="L21" s="26">
        <v>277.73700000000002</v>
      </c>
      <c r="M21" s="26">
        <v>202.25000000000003</v>
      </c>
      <c r="N21" s="28">
        <v>195</v>
      </c>
      <c r="O21" s="26">
        <v>175.5</v>
      </c>
      <c r="P21" s="26">
        <v>117.13</v>
      </c>
      <c r="Q21" s="26">
        <v>24</v>
      </c>
      <c r="R21" s="26">
        <v>25.57</v>
      </c>
      <c r="S21" s="26">
        <v>31.65</v>
      </c>
      <c r="T21" s="26">
        <v>87.37</v>
      </c>
      <c r="U21" s="26">
        <v>82.72</v>
      </c>
      <c r="V21" s="26">
        <v>172.25</v>
      </c>
      <c r="W21" s="26">
        <v>87.94</v>
      </c>
      <c r="X21" s="26">
        <v>131.55000000000001</v>
      </c>
      <c r="Y21" s="26">
        <v>97.78</v>
      </c>
      <c r="Z21" s="409">
        <v>116.01</v>
      </c>
      <c r="AA21" s="401">
        <f t="shared" si="1"/>
        <v>-0.405076923076923</v>
      </c>
    </row>
    <row r="22" spans="1:33" x14ac:dyDescent="0.3">
      <c r="A22" s="33" t="s">
        <v>35</v>
      </c>
      <c r="B22" s="28">
        <v>194.00000000000006</v>
      </c>
      <c r="C22" s="26">
        <v>80.780000000000015</v>
      </c>
      <c r="D22" s="26">
        <v>226.50999999999982</v>
      </c>
      <c r="E22" s="26">
        <v>199.50000000000003</v>
      </c>
      <c r="F22" s="26">
        <v>108.99999999999999</v>
      </c>
      <c r="G22" s="26">
        <v>148.94999999999996</v>
      </c>
      <c r="H22" s="26">
        <v>142.10999999999996</v>
      </c>
      <c r="I22" s="26">
        <v>172.31000000000009</v>
      </c>
      <c r="J22" s="26">
        <v>186.21098999999998</v>
      </c>
      <c r="K22" s="26">
        <v>138.00000000000006</v>
      </c>
      <c r="L22" s="26">
        <v>88.750000000000043</v>
      </c>
      <c r="M22" s="26">
        <v>106.00000000000004</v>
      </c>
      <c r="N22" s="28">
        <v>82.75</v>
      </c>
      <c r="O22" s="26">
        <v>91.75</v>
      </c>
      <c r="P22" s="26">
        <v>54.39</v>
      </c>
      <c r="Q22" s="26">
        <v>28</v>
      </c>
      <c r="R22" s="26">
        <v>114.85</v>
      </c>
      <c r="S22" s="26">
        <v>75.45</v>
      </c>
      <c r="T22" s="26">
        <v>195.64</v>
      </c>
      <c r="U22" s="26">
        <v>109.39</v>
      </c>
      <c r="V22" s="26">
        <v>120.04</v>
      </c>
      <c r="W22" s="26">
        <v>126.04</v>
      </c>
      <c r="X22" s="26">
        <v>81.08</v>
      </c>
      <c r="Y22" s="26">
        <v>123.52</v>
      </c>
      <c r="Z22" s="409">
        <v>157.55000000000001</v>
      </c>
      <c r="AA22" s="401">
        <f t="shared" si="1"/>
        <v>0.90392749244713011</v>
      </c>
    </row>
    <row r="23" spans="1:33" x14ac:dyDescent="0.3">
      <c r="A23" s="33" t="s">
        <v>43</v>
      </c>
      <c r="B23" s="28">
        <v>2315.5746700000004</v>
      </c>
      <c r="C23" s="26">
        <v>1593.6132800000003</v>
      </c>
      <c r="D23" s="26">
        <v>2554.1266299999997</v>
      </c>
      <c r="E23" s="26">
        <v>2777.1326899999999</v>
      </c>
      <c r="F23" s="26">
        <v>2605.9617900000003</v>
      </c>
      <c r="G23" s="26">
        <v>2648.54079</v>
      </c>
      <c r="H23" s="26">
        <v>2682.3632899999998</v>
      </c>
      <c r="I23" s="26">
        <v>2979.6394099999998</v>
      </c>
      <c r="J23" s="26">
        <v>1689.6650299999994</v>
      </c>
      <c r="K23" s="26">
        <v>1672.6077000000002</v>
      </c>
      <c r="L23" s="26">
        <v>932.82247499999983</v>
      </c>
      <c r="M23" s="26">
        <v>1058.5637400000003</v>
      </c>
      <c r="N23" s="28">
        <v>968.87</v>
      </c>
      <c r="O23" s="26">
        <v>482.85</v>
      </c>
      <c r="P23" s="26">
        <v>450.81</v>
      </c>
      <c r="Q23" s="26">
        <v>223.11</v>
      </c>
      <c r="R23" s="26">
        <v>732.77</v>
      </c>
      <c r="S23" s="26">
        <v>930.68</v>
      </c>
      <c r="T23" s="26">
        <v>1835.7679999999998</v>
      </c>
      <c r="U23" s="26">
        <v>1793.57</v>
      </c>
      <c r="V23" s="26">
        <v>1208.6300000000001</v>
      </c>
      <c r="W23" s="26">
        <v>512.24</v>
      </c>
      <c r="X23" s="26">
        <v>756.68</v>
      </c>
      <c r="Y23" s="26">
        <v>911.43</v>
      </c>
      <c r="Z23" s="409">
        <v>1398.23</v>
      </c>
      <c r="AA23" s="401">
        <f t="shared" si="1"/>
        <v>0.44315542848885814</v>
      </c>
    </row>
    <row r="24" spans="1:33" x14ac:dyDescent="0.3">
      <c r="A24" s="33" t="s">
        <v>44</v>
      </c>
      <c r="B24" s="28">
        <v>288.30700000000007</v>
      </c>
      <c r="C24" s="26">
        <v>237.51899999999998</v>
      </c>
      <c r="D24" s="26">
        <v>278.49999999999983</v>
      </c>
      <c r="E24" s="26">
        <v>569.20399999999995</v>
      </c>
      <c r="F24" s="26">
        <v>390.68000000000006</v>
      </c>
      <c r="G24" s="26">
        <v>218.76199999999997</v>
      </c>
      <c r="H24" s="26">
        <v>320.95000000000005</v>
      </c>
      <c r="I24" s="26">
        <v>503.97699999999992</v>
      </c>
      <c r="J24" s="26">
        <v>177.00000000000006</v>
      </c>
      <c r="K24" s="26">
        <v>105.857</v>
      </c>
      <c r="L24" s="26">
        <v>228.80000000000004</v>
      </c>
      <c r="M24" s="26">
        <v>114.20400000000001</v>
      </c>
      <c r="N24" s="28">
        <v>175.6</v>
      </c>
      <c r="O24" s="26">
        <v>93.7</v>
      </c>
      <c r="P24" s="26">
        <v>101.05</v>
      </c>
      <c r="Q24" s="26">
        <v>83</v>
      </c>
      <c r="R24" s="26">
        <v>153.16</v>
      </c>
      <c r="S24" s="26">
        <v>143.84</v>
      </c>
      <c r="T24" s="26">
        <v>326.99</v>
      </c>
      <c r="U24" s="26">
        <v>461.68</v>
      </c>
      <c r="V24" s="26">
        <v>367.5</v>
      </c>
      <c r="W24" s="26">
        <v>147.38999999999999</v>
      </c>
      <c r="X24" s="26">
        <v>271.54000000000002</v>
      </c>
      <c r="Y24" s="26">
        <v>166.29</v>
      </c>
      <c r="Z24" s="409">
        <v>275.33</v>
      </c>
      <c r="AA24" s="401">
        <f t="shared" si="1"/>
        <v>0.56793849658314355</v>
      </c>
    </row>
    <row r="25" spans="1:33" x14ac:dyDescent="0.3">
      <c r="A25" s="33" t="s">
        <v>45</v>
      </c>
      <c r="B25" s="28">
        <v>3424.7929999999997</v>
      </c>
      <c r="C25" s="26">
        <v>1439.4109999999998</v>
      </c>
      <c r="D25" s="26">
        <v>1752.000189999997</v>
      </c>
      <c r="E25" s="26">
        <v>757.49048000000016</v>
      </c>
      <c r="F25" s="26">
        <v>6.5320000000000009</v>
      </c>
      <c r="G25" s="26">
        <v>1.7607999999999999</v>
      </c>
      <c r="H25" s="26">
        <v>1.4150000000000003</v>
      </c>
      <c r="I25" s="26">
        <v>3.5926</v>
      </c>
      <c r="J25" s="26">
        <v>0.42600000000000005</v>
      </c>
      <c r="K25" s="26">
        <v>1311.1641</v>
      </c>
      <c r="L25" s="26">
        <v>2473.9779600000002</v>
      </c>
      <c r="M25" s="26">
        <v>5491.8539700000001</v>
      </c>
      <c r="N25" s="28">
        <v>5484.58</v>
      </c>
      <c r="O25" s="26">
        <v>3950.24</v>
      </c>
      <c r="P25" s="26">
        <v>2400.5100000000002</v>
      </c>
      <c r="Q25" s="26">
        <v>447.57</v>
      </c>
      <c r="R25" s="26">
        <v>142.25</v>
      </c>
      <c r="S25" s="26">
        <v>14.63</v>
      </c>
      <c r="T25" s="26">
        <v>108.43</v>
      </c>
      <c r="U25" s="26">
        <v>57.77</v>
      </c>
      <c r="V25" s="26">
        <v>257.12</v>
      </c>
      <c r="W25" s="26">
        <v>1491.84</v>
      </c>
      <c r="X25" s="26">
        <v>1759.39</v>
      </c>
      <c r="Y25" s="26">
        <v>3648.89</v>
      </c>
      <c r="Z25" s="409">
        <v>5327.82</v>
      </c>
      <c r="AA25" s="401">
        <f t="shared" si="1"/>
        <v>-2.8581951580613274E-2</v>
      </c>
    </row>
    <row r="26" spans="1:33" s="174" customFormat="1" x14ac:dyDescent="0.3">
      <c r="A26" s="247" t="s">
        <v>36</v>
      </c>
      <c r="B26" s="171">
        <v>2920.6799999999989</v>
      </c>
      <c r="C26" s="172">
        <v>2677.6799999999994</v>
      </c>
      <c r="D26" s="172">
        <v>3500.690000000001</v>
      </c>
      <c r="E26" s="172">
        <v>3732.8024414548308</v>
      </c>
      <c r="F26" s="172">
        <v>3526.91</v>
      </c>
      <c r="G26" s="172">
        <v>3344.639999999999</v>
      </c>
      <c r="H26" s="172">
        <v>4122.6499999999987</v>
      </c>
      <c r="I26" s="172">
        <v>4762.6899999999987</v>
      </c>
      <c r="J26" s="172">
        <v>3587.5099999999989</v>
      </c>
      <c r="K26" s="172">
        <v>3421.5007541465061</v>
      </c>
      <c r="L26" s="172">
        <v>3225.4399999999991</v>
      </c>
      <c r="M26" s="172">
        <v>3701.54</v>
      </c>
      <c r="N26" s="171">
        <v>3894.31</v>
      </c>
      <c r="O26" s="172">
        <v>4406.29</v>
      </c>
      <c r="P26" s="172">
        <v>2965.28</v>
      </c>
      <c r="Q26" s="172">
        <v>428.5</v>
      </c>
      <c r="R26" s="172">
        <v>626.35</v>
      </c>
      <c r="S26" s="172">
        <v>1217.45</v>
      </c>
      <c r="T26" s="172">
        <v>3023.7559999999999</v>
      </c>
      <c r="U26" s="172">
        <v>2756.94</v>
      </c>
      <c r="V26" s="172">
        <v>3667.9</v>
      </c>
      <c r="W26" s="172">
        <v>3444.47</v>
      </c>
      <c r="X26" s="172">
        <v>3247.38</v>
      </c>
      <c r="Y26" s="172">
        <v>3736.96</v>
      </c>
      <c r="Z26" s="409">
        <v>3869.65</v>
      </c>
      <c r="AA26" s="406">
        <f t="shared" si="1"/>
        <v>-6.3323156091835697E-3</v>
      </c>
      <c r="AB26" s="16"/>
      <c r="AC26"/>
      <c r="AD26"/>
      <c r="AE26"/>
      <c r="AF26"/>
      <c r="AG26"/>
    </row>
    <row r="27" spans="1:33" x14ac:dyDescent="0.3">
      <c r="A27" s="33" t="s">
        <v>49</v>
      </c>
      <c r="B27" s="28">
        <v>108.00000000000003</v>
      </c>
      <c r="C27" s="26">
        <v>38.154000000000018</v>
      </c>
      <c r="D27" s="26">
        <v>55.83</v>
      </c>
      <c r="E27" s="26">
        <v>88.879999999999981</v>
      </c>
      <c r="F27" s="26">
        <v>92.130000000000024</v>
      </c>
      <c r="G27" s="26">
        <v>75.093999999999994</v>
      </c>
      <c r="H27" s="26">
        <v>60.439</v>
      </c>
      <c r="I27" s="26">
        <v>474.41500000000008</v>
      </c>
      <c r="J27" s="26">
        <v>31.089999999999996</v>
      </c>
      <c r="K27" s="26">
        <v>95.149999999999977</v>
      </c>
      <c r="L27" s="26">
        <v>28.567</v>
      </c>
      <c r="M27" s="26">
        <v>94.134000000000015</v>
      </c>
      <c r="N27" s="28">
        <v>3.85</v>
      </c>
      <c r="O27" s="26">
        <v>70.260000000000005</v>
      </c>
      <c r="P27" s="26">
        <v>42.03</v>
      </c>
      <c r="Q27" s="26">
        <v>27.35</v>
      </c>
      <c r="R27" s="26">
        <v>30.366</v>
      </c>
      <c r="S27" s="26">
        <v>16</v>
      </c>
      <c r="T27" s="26">
        <v>42.97</v>
      </c>
      <c r="U27" s="26">
        <v>42.86</v>
      </c>
      <c r="V27" s="26">
        <v>42</v>
      </c>
      <c r="W27" s="26">
        <v>49.7</v>
      </c>
      <c r="X27" s="26">
        <v>85.34</v>
      </c>
      <c r="Y27" s="26">
        <v>91.87</v>
      </c>
      <c r="Z27" s="410">
        <v>54.25</v>
      </c>
      <c r="AA27" s="401">
        <f t="shared" si="1"/>
        <v>13.09090909090909</v>
      </c>
    </row>
    <row r="28" spans="1:33" x14ac:dyDescent="0.3">
      <c r="A28" s="33" t="s">
        <v>56</v>
      </c>
      <c r="B28" s="28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8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9">
        <v>0</v>
      </c>
      <c r="AA28" s="401" t="str">
        <f t="shared" si="1"/>
        <v>-</v>
      </c>
    </row>
    <row r="29" spans="1:33" x14ac:dyDescent="0.3">
      <c r="A29" s="33" t="s">
        <v>57</v>
      </c>
      <c r="B29" s="28">
        <v>2071.1206999999995</v>
      </c>
      <c r="C29" s="26">
        <v>1625.8225899999995</v>
      </c>
      <c r="D29" s="26">
        <v>1636.5972999999999</v>
      </c>
      <c r="E29" s="26">
        <v>1688.2324999999998</v>
      </c>
      <c r="F29" s="26">
        <v>1381.1204999999995</v>
      </c>
      <c r="G29" s="26">
        <v>1760.4122</v>
      </c>
      <c r="H29" s="26">
        <v>1548.6717999999998</v>
      </c>
      <c r="I29" s="26">
        <v>1307.8937999999998</v>
      </c>
      <c r="J29" s="26">
        <v>1122.9220999999998</v>
      </c>
      <c r="K29" s="26">
        <v>1308.1973600000003</v>
      </c>
      <c r="L29" s="26">
        <v>1589.7642000000003</v>
      </c>
      <c r="M29" s="26">
        <v>897.07859999999982</v>
      </c>
      <c r="N29" s="28">
        <v>157.35999999999999</v>
      </c>
      <c r="O29" s="26">
        <v>379.66000000000008</v>
      </c>
      <c r="P29" s="26">
        <v>237.58499999999998</v>
      </c>
      <c r="Q29" s="26">
        <v>29.560000000000002</v>
      </c>
      <c r="R29" s="26">
        <v>69.72</v>
      </c>
      <c r="S29" s="26">
        <v>587.83000000000004</v>
      </c>
      <c r="T29" s="26">
        <v>491.15999999999997</v>
      </c>
      <c r="U29" s="26">
        <v>569.04999999999995</v>
      </c>
      <c r="V29" s="26">
        <v>146.13999999999999</v>
      </c>
      <c r="W29" s="26">
        <v>590.76</v>
      </c>
      <c r="X29" s="26">
        <v>641.35</v>
      </c>
      <c r="Y29" s="26">
        <v>389.346</v>
      </c>
      <c r="Z29" s="408">
        <v>586.13</v>
      </c>
      <c r="AA29" s="401">
        <f t="shared" si="1"/>
        <v>2.7247712252160654</v>
      </c>
    </row>
    <row r="30" spans="1:33" x14ac:dyDescent="0.3">
      <c r="A30" s="34" t="s">
        <v>58</v>
      </c>
      <c r="B30" s="184">
        <v>7138.7532773376006</v>
      </c>
      <c r="C30" s="220">
        <v>7631.619746748398</v>
      </c>
      <c r="D30" s="220">
        <v>7126.9474644479997</v>
      </c>
      <c r="E30" s="220">
        <v>7601.2214897451668</v>
      </c>
      <c r="F30" s="220">
        <v>10424.388696623104</v>
      </c>
      <c r="G30" s="220">
        <v>9272.8994217948712</v>
      </c>
      <c r="H30" s="220">
        <v>10641.64574993205</v>
      </c>
      <c r="I30" s="220">
        <v>10264.155280000006</v>
      </c>
      <c r="J30" s="220">
        <v>9167.2805139845441</v>
      </c>
      <c r="K30" s="220">
        <v>9496.3567120978405</v>
      </c>
      <c r="L30" s="220">
        <v>7363.8955717342469</v>
      </c>
      <c r="M30" s="220">
        <v>5841.5705723529318</v>
      </c>
      <c r="N30" s="184">
        <v>6870.14</v>
      </c>
      <c r="O30" s="220">
        <v>5811.53</v>
      </c>
      <c r="P30" s="220">
        <v>7138.43</v>
      </c>
      <c r="Q30" s="220">
        <v>3138.59</v>
      </c>
      <c r="R30" s="220">
        <v>5979.28</v>
      </c>
      <c r="S30" s="220">
        <v>6760.37</v>
      </c>
      <c r="T30" s="220">
        <v>6505.75</v>
      </c>
      <c r="U30" s="220">
        <v>10586.58</v>
      </c>
      <c r="V30" s="220">
        <v>8090.73</v>
      </c>
      <c r="W30" s="220">
        <v>6773.57</v>
      </c>
      <c r="X30" s="220">
        <v>10279.33</v>
      </c>
      <c r="Y30" s="220">
        <v>7910.65</v>
      </c>
      <c r="Z30" s="404">
        <v>8683.48</v>
      </c>
      <c r="AA30" s="407">
        <f t="shared" si="1"/>
        <v>0.26394513066691494</v>
      </c>
    </row>
    <row r="31" spans="1:33" x14ac:dyDescent="0.3">
      <c r="A31" s="1" t="s">
        <v>23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6"/>
    </row>
    <row r="32" spans="1:33" x14ac:dyDescent="0.3">
      <c r="A32" s="1" t="s">
        <v>24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1:26" x14ac:dyDescent="0.3">
      <c r="A33" s="2" t="s">
        <v>204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1:26" x14ac:dyDescent="0.3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26" x14ac:dyDescent="0.3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26" x14ac:dyDescent="0.3"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26" x14ac:dyDescent="0.3">
      <c r="U37"/>
    </row>
    <row r="38" spans="1:26" x14ac:dyDescent="0.3">
      <c r="U38"/>
    </row>
    <row r="39" spans="1:26" x14ac:dyDescent="0.3">
      <c r="U39"/>
    </row>
    <row r="40" spans="1:26" x14ac:dyDescent="0.3">
      <c r="U40"/>
    </row>
    <row r="41" spans="1:26" x14ac:dyDescent="0.3">
      <c r="U41"/>
    </row>
    <row r="42" spans="1:26" x14ac:dyDescent="0.3">
      <c r="U42"/>
    </row>
    <row r="43" spans="1:26" x14ac:dyDescent="0.3">
      <c r="U43"/>
    </row>
    <row r="44" spans="1:26" x14ac:dyDescent="0.3">
      <c r="U44"/>
    </row>
    <row r="45" spans="1:26" x14ac:dyDescent="0.3">
      <c r="U45"/>
    </row>
    <row r="46" spans="1:26" x14ac:dyDescent="0.3">
      <c r="U46"/>
    </row>
    <row r="47" spans="1:26" x14ac:dyDescent="0.3">
      <c r="U47"/>
    </row>
    <row r="48" spans="1:26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  <row r="69" spans="21:21" x14ac:dyDescent="0.3">
      <c r="U69"/>
    </row>
  </sheetData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C29"/>
  <sheetViews>
    <sheetView showGridLines="0" zoomScaleNormal="10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25" sqref="A25"/>
    </sheetView>
  </sheetViews>
  <sheetFormatPr baseColWidth="10" defaultRowHeight="14.4" x14ac:dyDescent="0.3"/>
  <cols>
    <col min="1" max="1" width="16.6640625" customWidth="1"/>
    <col min="2" max="5" width="7.5546875" style="191" bestFit="1" customWidth="1"/>
    <col min="6" max="6" width="6.6640625" style="191" bestFit="1" customWidth="1"/>
    <col min="7" max="9" width="7.5546875" style="191" bestFit="1" customWidth="1"/>
    <col min="10" max="10" width="6.6640625" style="191" bestFit="1" customWidth="1"/>
    <col min="11" max="12" width="7.5546875" style="191" bestFit="1" customWidth="1"/>
    <col min="13" max="13" width="6.6640625" style="191" bestFit="1" customWidth="1"/>
    <col min="14" max="14" width="7.44140625" style="191" bestFit="1" customWidth="1"/>
    <col min="15" max="15" width="7.5546875" style="191" bestFit="1" customWidth="1"/>
    <col min="16" max="20" width="6.6640625" style="191" bestFit="1" customWidth="1"/>
    <col min="21" max="21" width="6.6640625" style="307" bestFit="1" customWidth="1"/>
    <col min="22" max="24" width="7.5546875" style="310" bestFit="1" customWidth="1"/>
    <col min="25" max="25" width="8.88671875" style="310" bestFit="1" customWidth="1"/>
    <col min="26" max="26" width="7.44140625" style="310" bestFit="1" customWidth="1"/>
    <col min="27" max="27" width="8.77734375" bestFit="1" customWidth="1"/>
    <col min="28" max="28" width="14" bestFit="1" customWidth="1"/>
  </cols>
  <sheetData>
    <row r="1" spans="1:28" x14ac:dyDescent="0.3">
      <c r="A1" s="22" t="s">
        <v>196</v>
      </c>
      <c r="AA1" s="310"/>
      <c r="AB1" s="310"/>
    </row>
    <row r="2" spans="1:28" x14ac:dyDescent="0.3">
      <c r="A2" s="22"/>
    </row>
    <row r="3" spans="1:28" x14ac:dyDescent="0.3">
      <c r="A3" s="39" t="s">
        <v>59</v>
      </c>
    </row>
    <row r="4" spans="1:28" x14ac:dyDescent="0.3">
      <c r="A4" s="37" t="s">
        <v>240</v>
      </c>
    </row>
    <row r="5" spans="1:28" x14ac:dyDescent="0.3">
      <c r="A5" s="38" t="s">
        <v>207</v>
      </c>
    </row>
    <row r="6" spans="1:28" x14ac:dyDescent="0.3">
      <c r="A6" s="531" t="s">
        <v>26</v>
      </c>
      <c r="B6" s="533">
        <v>2019</v>
      </c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8" ht="25.2" x14ac:dyDescent="0.3">
      <c r="A7" s="532"/>
      <c r="B7" s="271" t="s">
        <v>1</v>
      </c>
      <c r="C7" s="271" t="s">
        <v>2</v>
      </c>
      <c r="D7" s="271" t="s">
        <v>3</v>
      </c>
      <c r="E7" s="271" t="s">
        <v>4</v>
      </c>
      <c r="F7" s="267" t="s">
        <v>5</v>
      </c>
      <c r="G7" s="271" t="s">
        <v>6</v>
      </c>
      <c r="H7" s="271" t="s">
        <v>7</v>
      </c>
      <c r="I7" s="271" t="s">
        <v>8</v>
      </c>
      <c r="J7" s="275" t="s">
        <v>9</v>
      </c>
      <c r="K7" s="282" t="s">
        <v>10</v>
      </c>
      <c r="L7" s="288" t="s">
        <v>11</v>
      </c>
      <c r="M7" s="290" t="s">
        <v>12</v>
      </c>
      <c r="N7" s="294" t="s">
        <v>1</v>
      </c>
      <c r="O7" s="294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5" t="s">
        <v>10</v>
      </c>
      <c r="X7" s="317" t="s">
        <v>11</v>
      </c>
      <c r="Y7" s="368" t="s">
        <v>12</v>
      </c>
      <c r="Z7" s="368" t="s">
        <v>1</v>
      </c>
      <c r="AA7" s="369" t="s">
        <v>265</v>
      </c>
    </row>
    <row r="8" spans="1:28" x14ac:dyDescent="0.3">
      <c r="A8" s="127" t="s">
        <v>13</v>
      </c>
      <c r="B8" s="411">
        <f t="shared" ref="B8:E8" si="0">SUM(B9:B23)</f>
        <v>14552.328519999999</v>
      </c>
      <c r="C8" s="149">
        <f t="shared" si="0"/>
        <v>20902.08236</v>
      </c>
      <c r="D8" s="149">
        <f t="shared" si="0"/>
        <v>18881.871420000003</v>
      </c>
      <c r="E8" s="149">
        <f t="shared" si="0"/>
        <v>10339.525339999998</v>
      </c>
      <c r="F8" s="149">
        <f t="shared" ref="F8:Y8" si="1">SUM(F9:F23)</f>
        <v>9501.44758</v>
      </c>
      <c r="G8" s="149">
        <f t="shared" si="1"/>
        <v>13311.803680000003</v>
      </c>
      <c r="H8" s="149">
        <f t="shared" si="1"/>
        <v>10940.069019999997</v>
      </c>
      <c r="I8" s="149">
        <f t="shared" si="1"/>
        <v>11480.5402333333</v>
      </c>
      <c r="J8" s="149">
        <f t="shared" si="1"/>
        <v>4780.4431599999998</v>
      </c>
      <c r="K8" s="149">
        <f t="shared" si="1"/>
        <v>11071.939199999999</v>
      </c>
      <c r="L8" s="149">
        <f t="shared" si="1"/>
        <v>11553.188319999999</v>
      </c>
      <c r="M8" s="149">
        <f t="shared" si="1"/>
        <v>9488.1547400000018</v>
      </c>
      <c r="N8" s="411">
        <f t="shared" si="1"/>
        <v>10649.140000000003</v>
      </c>
      <c r="O8" s="149">
        <f t="shared" si="1"/>
        <v>21763.199999999993</v>
      </c>
      <c r="P8" s="149">
        <f t="shared" si="1"/>
        <v>9422.9500000000007</v>
      </c>
      <c r="Q8" s="149">
        <f t="shared" si="1"/>
        <v>5181.3</v>
      </c>
      <c r="R8" s="149">
        <f t="shared" si="1"/>
        <v>5104.79</v>
      </c>
      <c r="S8" s="149">
        <f t="shared" si="1"/>
        <v>9619.0499999999993</v>
      </c>
      <c r="T8" s="149">
        <f t="shared" si="1"/>
        <v>9632.7099999999973</v>
      </c>
      <c r="U8" s="149">
        <f t="shared" si="1"/>
        <v>9558.119999999999</v>
      </c>
      <c r="V8" s="149">
        <f t="shared" si="1"/>
        <v>13794.090000000004</v>
      </c>
      <c r="W8" s="149">
        <f t="shared" si="1"/>
        <v>19635.59</v>
      </c>
      <c r="X8" s="149">
        <f t="shared" si="1"/>
        <v>13234.99</v>
      </c>
      <c r="Y8" s="149">
        <f t="shared" si="1"/>
        <v>15778.21</v>
      </c>
      <c r="Z8" s="415">
        <f>SUM(Z9:Z23)</f>
        <v>13210.249999999998</v>
      </c>
      <c r="AA8" s="420">
        <f>+IFERROR((Z8/N8-1),"-")</f>
        <v>0.24049923280189711</v>
      </c>
    </row>
    <row r="9" spans="1:28" x14ac:dyDescent="0.3">
      <c r="A9" s="71" t="s">
        <v>60</v>
      </c>
      <c r="B9" s="412">
        <v>3320.3049000000001</v>
      </c>
      <c r="C9" s="412">
        <v>1937.3595</v>
      </c>
      <c r="D9" s="412">
        <v>2097.23</v>
      </c>
      <c r="E9" s="412">
        <v>2163.0909999999999</v>
      </c>
      <c r="F9" s="412">
        <v>2071.8976999999995</v>
      </c>
      <c r="G9" s="412">
        <v>1703.3809999999999</v>
      </c>
      <c r="H9" s="412">
        <v>2353.8625000000002</v>
      </c>
      <c r="I9" s="412">
        <v>2273.7536</v>
      </c>
      <c r="J9" s="412">
        <v>2459.0452999999993</v>
      </c>
      <c r="K9" s="412">
        <v>1714.9145599999999</v>
      </c>
      <c r="L9" s="412">
        <v>1229.9839999999997</v>
      </c>
      <c r="M9" s="412">
        <v>1223.6820000000002</v>
      </c>
      <c r="N9" s="129">
        <v>1523.19</v>
      </c>
      <c r="O9" s="43">
        <v>2336.06</v>
      </c>
      <c r="P9" s="43">
        <v>1693.64</v>
      </c>
      <c r="Q9" s="43">
        <v>2255.8200000000002</v>
      </c>
      <c r="R9" s="43">
        <v>728.67</v>
      </c>
      <c r="S9" s="43">
        <v>2568.0300000000002</v>
      </c>
      <c r="T9" s="43">
        <v>2251.4899999999998</v>
      </c>
      <c r="U9" s="43">
        <v>3057.4</v>
      </c>
      <c r="V9" s="43">
        <v>2183.4</v>
      </c>
      <c r="W9" s="43">
        <v>2185.91</v>
      </c>
      <c r="X9" s="43">
        <v>2839.68</v>
      </c>
      <c r="Y9" s="43">
        <v>1913.88</v>
      </c>
      <c r="Z9" s="416">
        <v>2219.6</v>
      </c>
      <c r="AA9" s="421">
        <f t="shared" ref="AA9:AA23" si="2">+IFERROR((Z9/N9-1),"-")</f>
        <v>0.45720494488540475</v>
      </c>
    </row>
    <row r="10" spans="1:28" x14ac:dyDescent="0.3">
      <c r="A10" s="71" t="s">
        <v>61</v>
      </c>
      <c r="B10" s="412">
        <v>410.52</v>
      </c>
      <c r="C10" s="412">
        <v>276.9153</v>
      </c>
      <c r="D10" s="412">
        <v>214.12899999999999</v>
      </c>
      <c r="E10" s="412">
        <v>118.72550000000001</v>
      </c>
      <c r="F10" s="412">
        <v>238.3801</v>
      </c>
      <c r="G10" s="412">
        <v>118.69799999999999</v>
      </c>
      <c r="H10" s="412">
        <v>237.41399999999999</v>
      </c>
      <c r="I10" s="412">
        <v>177.16499999999999</v>
      </c>
      <c r="J10" s="412">
        <v>121.66200000000001</v>
      </c>
      <c r="K10" s="412">
        <v>60.168500000000002</v>
      </c>
      <c r="L10" s="412">
        <v>43.308999999999997</v>
      </c>
      <c r="M10" s="412">
        <v>21.619499999999999</v>
      </c>
      <c r="N10" s="129">
        <v>0</v>
      </c>
      <c r="O10" s="43">
        <v>69.95</v>
      </c>
      <c r="P10" s="43">
        <v>347.83</v>
      </c>
      <c r="Q10" s="43">
        <v>184.63</v>
      </c>
      <c r="R10" s="43">
        <v>8.98</v>
      </c>
      <c r="S10" s="43">
        <v>0</v>
      </c>
      <c r="T10" s="43">
        <v>162.22999999999999</v>
      </c>
      <c r="U10" s="43">
        <v>107.33</v>
      </c>
      <c r="V10" s="43">
        <v>128.41999999999999</v>
      </c>
      <c r="W10" s="43">
        <v>115.31</v>
      </c>
      <c r="X10" s="43">
        <v>0</v>
      </c>
      <c r="Y10" s="43">
        <v>78.760000000000005</v>
      </c>
      <c r="Z10" s="417">
        <v>150.86000000000001</v>
      </c>
      <c r="AA10" s="421" t="str">
        <f>+IFERROR((Z10/N10-1),"-")</f>
        <v>-</v>
      </c>
    </row>
    <row r="11" spans="1:28" s="360" customFormat="1" x14ac:dyDescent="0.3">
      <c r="A11" s="105" t="s">
        <v>261</v>
      </c>
      <c r="B11" s="413">
        <v>0.80500000000000005</v>
      </c>
      <c r="C11" s="413">
        <v>7.6850000000000005</v>
      </c>
      <c r="D11" s="413">
        <v>821.05399999999997</v>
      </c>
      <c r="E11" s="413">
        <v>818.20559999999989</v>
      </c>
      <c r="F11" s="413">
        <v>346.0856</v>
      </c>
      <c r="G11" s="413">
        <v>422.56119999999999</v>
      </c>
      <c r="H11" s="413">
        <v>184.73599999999999</v>
      </c>
      <c r="I11" s="413">
        <v>683.53620000000001</v>
      </c>
      <c r="J11" s="413">
        <v>0</v>
      </c>
      <c r="K11" s="413">
        <v>6.75</v>
      </c>
      <c r="L11" s="413">
        <v>846.96100000000001</v>
      </c>
      <c r="M11" s="413">
        <v>261.46100000000001</v>
      </c>
      <c r="N11" s="129">
        <v>180.20000000000002</v>
      </c>
      <c r="O11" s="43">
        <v>68.744500000000002</v>
      </c>
      <c r="P11" s="43">
        <v>668.60549999999989</v>
      </c>
      <c r="Q11" s="43">
        <v>386.57199999999995</v>
      </c>
      <c r="R11" s="43">
        <v>219.30099999999999</v>
      </c>
      <c r="S11" s="43">
        <v>2.0459999999999998</v>
      </c>
      <c r="T11" s="43">
        <v>10.506</v>
      </c>
      <c r="U11" s="43">
        <v>13.488</v>
      </c>
      <c r="V11" s="43">
        <v>97.039999999999992</v>
      </c>
      <c r="W11" s="43">
        <v>22.023</v>
      </c>
      <c r="X11" s="43">
        <v>5.657</v>
      </c>
      <c r="Y11" s="43">
        <v>559.005</v>
      </c>
      <c r="Z11" s="418">
        <v>0</v>
      </c>
      <c r="AA11" s="422">
        <f t="shared" si="2"/>
        <v>-1</v>
      </c>
    </row>
    <row r="12" spans="1:28" x14ac:dyDescent="0.3">
      <c r="A12" s="71" t="s">
        <v>62</v>
      </c>
      <c r="B12" s="412">
        <v>818.44799999999998</v>
      </c>
      <c r="C12" s="412">
        <v>2175.1620000000003</v>
      </c>
      <c r="D12" s="412">
        <v>2540.3553999999999</v>
      </c>
      <c r="E12" s="412">
        <v>335.58199999999999</v>
      </c>
      <c r="F12" s="412">
        <v>289.33</v>
      </c>
      <c r="G12" s="412">
        <v>787.00299999999993</v>
      </c>
      <c r="H12" s="412">
        <v>1315.248</v>
      </c>
      <c r="I12" s="412">
        <v>157.78620000000001</v>
      </c>
      <c r="J12" s="412">
        <v>5.4960000000000004</v>
      </c>
      <c r="K12" s="412">
        <v>2043.8700000000003</v>
      </c>
      <c r="L12" s="412">
        <v>10</v>
      </c>
      <c r="M12" s="412">
        <v>66.569999999999993</v>
      </c>
      <c r="N12" s="130">
        <v>1089.6600000000001</v>
      </c>
      <c r="O12" s="43">
        <v>3983.71</v>
      </c>
      <c r="P12" s="43">
        <v>1208.57</v>
      </c>
      <c r="Q12" s="43">
        <v>0</v>
      </c>
      <c r="R12" s="43">
        <v>322.69</v>
      </c>
      <c r="S12" s="43">
        <v>565.54</v>
      </c>
      <c r="T12" s="43">
        <v>259.29000000000002</v>
      </c>
      <c r="U12" s="43">
        <v>25.47</v>
      </c>
      <c r="V12" s="43">
        <v>707.63</v>
      </c>
      <c r="W12" s="43">
        <v>1053.1300000000001</v>
      </c>
      <c r="X12" s="43">
        <v>493.28</v>
      </c>
      <c r="Y12" s="43">
        <v>0</v>
      </c>
      <c r="Z12" s="417">
        <v>0</v>
      </c>
      <c r="AA12" s="421">
        <f>+IFERROR((Z12/N12-1),"-")</f>
        <v>-1</v>
      </c>
    </row>
    <row r="13" spans="1:28" x14ac:dyDescent="0.3">
      <c r="A13" s="71" t="s">
        <v>63</v>
      </c>
      <c r="B13" s="412">
        <v>7036.978000000001</v>
      </c>
      <c r="C13" s="412">
        <v>11336.515899999999</v>
      </c>
      <c r="D13" s="412">
        <v>11375.46342</v>
      </c>
      <c r="E13" s="412">
        <v>5098.3624999999993</v>
      </c>
      <c r="F13" s="412">
        <v>4788.8937999999998</v>
      </c>
      <c r="G13" s="412">
        <v>8166.3741</v>
      </c>
      <c r="H13" s="412">
        <v>4438.2724600000001</v>
      </c>
      <c r="I13" s="412">
        <v>4117.6546000000008</v>
      </c>
      <c r="J13" s="412">
        <v>1378.6962999999998</v>
      </c>
      <c r="K13" s="412">
        <v>5021.8403399999997</v>
      </c>
      <c r="L13" s="412">
        <v>6051.6610000000001</v>
      </c>
      <c r="M13" s="412">
        <v>2320.8313999999996</v>
      </c>
      <c r="N13" s="129">
        <v>2348.38</v>
      </c>
      <c r="O13" s="43">
        <v>8753.82</v>
      </c>
      <c r="P13" s="43">
        <v>2414.8000000000002</v>
      </c>
      <c r="Q13" s="43">
        <v>1044.6500000000001</v>
      </c>
      <c r="R13" s="43">
        <v>2933.37</v>
      </c>
      <c r="S13" s="43">
        <v>4870.3</v>
      </c>
      <c r="T13" s="43">
        <v>4949.16</v>
      </c>
      <c r="U13" s="43">
        <v>4418.22</v>
      </c>
      <c r="V13" s="43">
        <v>7692.21</v>
      </c>
      <c r="W13" s="43">
        <v>11660.99</v>
      </c>
      <c r="X13" s="43">
        <v>7261.91</v>
      </c>
      <c r="Y13" s="43">
        <v>6713.88</v>
      </c>
      <c r="Z13" s="416">
        <v>5042.28</v>
      </c>
      <c r="AA13" s="421">
        <f t="shared" si="2"/>
        <v>1.1471312138580636</v>
      </c>
    </row>
    <row r="14" spans="1:28" x14ac:dyDescent="0.3">
      <c r="A14" s="71" t="s">
        <v>64</v>
      </c>
      <c r="B14" s="412">
        <v>0</v>
      </c>
      <c r="C14" s="412">
        <v>0</v>
      </c>
      <c r="D14" s="412">
        <v>460.74</v>
      </c>
      <c r="E14" s="412">
        <v>212.03399999999999</v>
      </c>
      <c r="F14" s="412">
        <v>486.14040000000006</v>
      </c>
      <c r="G14" s="412">
        <v>84.039999999999992</v>
      </c>
      <c r="H14" s="412">
        <v>0</v>
      </c>
      <c r="I14" s="412">
        <v>0</v>
      </c>
      <c r="J14" s="412">
        <v>0</v>
      </c>
      <c r="K14" s="412">
        <v>17.442</v>
      </c>
      <c r="L14" s="412">
        <v>0</v>
      </c>
      <c r="M14" s="412">
        <v>25.280999999999999</v>
      </c>
      <c r="N14" s="130">
        <v>0</v>
      </c>
      <c r="O14" s="43">
        <v>0</v>
      </c>
      <c r="P14" s="43">
        <v>22.83</v>
      </c>
      <c r="Q14" s="43">
        <v>0</v>
      </c>
      <c r="R14" s="43">
        <v>52.03</v>
      </c>
      <c r="S14" s="43">
        <v>0</v>
      </c>
      <c r="T14" s="43">
        <v>27.53</v>
      </c>
      <c r="U14" s="43">
        <v>174.14</v>
      </c>
      <c r="V14" s="43">
        <v>167.37</v>
      </c>
      <c r="W14" s="43">
        <v>0</v>
      </c>
      <c r="X14" s="43">
        <v>0</v>
      </c>
      <c r="Y14" s="43">
        <v>0</v>
      </c>
      <c r="Z14" s="417">
        <v>0</v>
      </c>
      <c r="AA14" s="421" t="str">
        <f>+IFERROR((Z14/N14-1),"-")</f>
        <v>-</v>
      </c>
    </row>
    <row r="15" spans="1:28" x14ac:dyDescent="0.3">
      <c r="A15" s="71" t="s">
        <v>65</v>
      </c>
      <c r="B15" s="412">
        <v>0</v>
      </c>
      <c r="C15" s="412">
        <v>22.970860000000002</v>
      </c>
      <c r="D15" s="412">
        <v>0</v>
      </c>
      <c r="E15" s="412">
        <v>0</v>
      </c>
      <c r="F15" s="412">
        <v>0</v>
      </c>
      <c r="G15" s="412">
        <v>27.1128</v>
      </c>
      <c r="H15" s="412">
        <v>62.417639999999999</v>
      </c>
      <c r="I15" s="412">
        <v>21.982320000000001</v>
      </c>
      <c r="J15" s="412">
        <v>10.398</v>
      </c>
      <c r="K15" s="412">
        <v>10.51</v>
      </c>
      <c r="L15" s="412">
        <v>0</v>
      </c>
      <c r="M15" s="412">
        <v>58.265000000000001</v>
      </c>
      <c r="N15" s="130">
        <v>90.83</v>
      </c>
      <c r="O15" s="43">
        <v>42.72</v>
      </c>
      <c r="P15" s="43">
        <v>10.82</v>
      </c>
      <c r="Q15" s="43">
        <v>0</v>
      </c>
      <c r="R15" s="43">
        <v>3.54</v>
      </c>
      <c r="S15" s="43">
        <v>0</v>
      </c>
      <c r="T15" s="43">
        <v>0</v>
      </c>
      <c r="U15" s="43">
        <v>5.04</v>
      </c>
      <c r="V15" s="43">
        <v>17.62</v>
      </c>
      <c r="W15" s="43">
        <v>35.159999999999997</v>
      </c>
      <c r="X15" s="43">
        <v>0</v>
      </c>
      <c r="Y15" s="43">
        <v>0</v>
      </c>
      <c r="Z15" s="417">
        <v>0</v>
      </c>
      <c r="AA15" s="421">
        <f t="shared" si="2"/>
        <v>-1</v>
      </c>
    </row>
    <row r="16" spans="1:28" x14ac:dyDescent="0.3">
      <c r="A16" s="71" t="s">
        <v>66</v>
      </c>
      <c r="B16" s="412">
        <v>8.7753599999999992</v>
      </c>
      <c r="C16" s="412">
        <v>36.823999999999998</v>
      </c>
      <c r="D16" s="412">
        <v>0</v>
      </c>
      <c r="E16" s="412">
        <v>14.734999999999999</v>
      </c>
      <c r="F16" s="412">
        <v>0</v>
      </c>
      <c r="G16" s="412">
        <v>0</v>
      </c>
      <c r="H16" s="412">
        <v>18.1645</v>
      </c>
      <c r="I16" s="412">
        <v>246.70247999999998</v>
      </c>
      <c r="J16" s="412">
        <v>30.1526</v>
      </c>
      <c r="K16" s="412">
        <v>6.46</v>
      </c>
      <c r="L16" s="412">
        <v>45.893000000000001</v>
      </c>
      <c r="M16" s="412">
        <v>215.65708000000001</v>
      </c>
      <c r="N16" s="129">
        <v>81.34</v>
      </c>
      <c r="O16" s="43">
        <v>78.209999999999994</v>
      </c>
      <c r="P16" s="43">
        <v>86.13</v>
      </c>
      <c r="Q16" s="43">
        <v>12.79</v>
      </c>
      <c r="R16" s="43">
        <v>0</v>
      </c>
      <c r="S16" s="43">
        <v>16.510000000000002</v>
      </c>
      <c r="T16" s="43">
        <v>0</v>
      </c>
      <c r="U16" s="43">
        <v>0</v>
      </c>
      <c r="V16" s="43">
        <v>29.73</v>
      </c>
      <c r="W16" s="43">
        <v>212.23</v>
      </c>
      <c r="X16" s="43">
        <v>120.99</v>
      </c>
      <c r="Y16" s="43">
        <v>1174.25</v>
      </c>
      <c r="Z16" s="417">
        <v>427.59</v>
      </c>
      <c r="AA16" s="421">
        <f t="shared" si="2"/>
        <v>4.2568232112121951</v>
      </c>
    </row>
    <row r="17" spans="1:29" x14ac:dyDescent="0.3">
      <c r="A17" s="71" t="s">
        <v>67</v>
      </c>
      <c r="B17" s="412">
        <v>0</v>
      </c>
      <c r="C17" s="412">
        <v>297.89600000000002</v>
      </c>
      <c r="D17" s="412">
        <v>0</v>
      </c>
      <c r="E17" s="412">
        <v>0</v>
      </c>
      <c r="F17" s="412">
        <v>0</v>
      </c>
      <c r="G17" s="412">
        <v>0</v>
      </c>
      <c r="H17" s="412">
        <v>0</v>
      </c>
      <c r="I17" s="412">
        <v>0</v>
      </c>
      <c r="J17" s="412">
        <v>0</v>
      </c>
      <c r="K17" s="412">
        <v>0</v>
      </c>
      <c r="L17" s="412">
        <v>0</v>
      </c>
      <c r="M17" s="412">
        <v>53.46</v>
      </c>
      <c r="N17" s="129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10.46</v>
      </c>
      <c r="V17" s="43">
        <v>0</v>
      </c>
      <c r="W17" s="43">
        <v>0</v>
      </c>
      <c r="X17" s="43">
        <v>0</v>
      </c>
      <c r="Y17" s="43">
        <v>0</v>
      </c>
      <c r="Z17" s="417">
        <v>0</v>
      </c>
      <c r="AA17" s="421" t="str">
        <f t="shared" si="2"/>
        <v>-</v>
      </c>
    </row>
    <row r="18" spans="1:29" x14ac:dyDescent="0.3">
      <c r="A18" s="71" t="s">
        <v>68</v>
      </c>
      <c r="B18" s="412">
        <v>2181.9613399999998</v>
      </c>
      <c r="C18" s="412">
        <v>2487.18084</v>
      </c>
      <c r="D18" s="412">
        <v>934.47000000000014</v>
      </c>
      <c r="E18" s="412">
        <v>306.48473999999999</v>
      </c>
      <c r="F18" s="412">
        <v>804.03297999999995</v>
      </c>
      <c r="G18" s="412">
        <v>845.61955999999998</v>
      </c>
      <c r="H18" s="412">
        <v>482.94471999999996</v>
      </c>
      <c r="I18" s="412">
        <v>1006.12118</v>
      </c>
      <c r="J18" s="412">
        <v>106.91848</v>
      </c>
      <c r="K18" s="412">
        <v>1397.3542</v>
      </c>
      <c r="L18" s="412">
        <v>1330.3529999999998</v>
      </c>
      <c r="M18" s="412">
        <v>1546.3048800000001</v>
      </c>
      <c r="N18" s="129">
        <v>2521.87</v>
      </c>
      <c r="O18" s="43">
        <v>4702.68</v>
      </c>
      <c r="P18" s="43">
        <v>1490.86</v>
      </c>
      <c r="Q18" s="43">
        <v>607.24</v>
      </c>
      <c r="R18" s="43">
        <v>0</v>
      </c>
      <c r="S18" s="43">
        <v>511.1</v>
      </c>
      <c r="T18" s="43">
        <v>367.11</v>
      </c>
      <c r="U18" s="43">
        <v>125.5</v>
      </c>
      <c r="V18" s="43">
        <v>1230.1099999999999</v>
      </c>
      <c r="W18" s="43">
        <v>1329.67</v>
      </c>
      <c r="X18" s="43">
        <v>220.29</v>
      </c>
      <c r="Y18" s="43">
        <v>1562.82</v>
      </c>
      <c r="Z18" s="416">
        <v>396.9</v>
      </c>
      <c r="AA18" s="421">
        <f t="shared" si="2"/>
        <v>-0.8426167883356398</v>
      </c>
    </row>
    <row r="19" spans="1:29" x14ac:dyDescent="0.3">
      <c r="A19" s="71" t="s">
        <v>69</v>
      </c>
      <c r="B19" s="412">
        <v>453.77391999999998</v>
      </c>
      <c r="C19" s="412">
        <v>2189.3019599999998</v>
      </c>
      <c r="D19" s="412">
        <v>193.81400000000002</v>
      </c>
      <c r="E19" s="412">
        <v>696.21399999999994</v>
      </c>
      <c r="F19" s="412">
        <v>72.953000000000003</v>
      </c>
      <c r="G19" s="412">
        <v>35.944400000000002</v>
      </c>
      <c r="H19" s="412">
        <v>344.92160000000001</v>
      </c>
      <c r="I19" s="412">
        <v>282.08749999999998</v>
      </c>
      <c r="J19" s="412">
        <v>236.37700000000001</v>
      </c>
      <c r="K19" s="412">
        <v>140.84099999999998</v>
      </c>
      <c r="L19" s="412">
        <v>145.99031999999997</v>
      </c>
      <c r="M19" s="412">
        <v>431.45339999999999</v>
      </c>
      <c r="N19" s="129">
        <v>819.9</v>
      </c>
      <c r="O19" s="43">
        <v>168.19</v>
      </c>
      <c r="P19" s="43">
        <v>407.96</v>
      </c>
      <c r="Q19" s="43">
        <v>0</v>
      </c>
      <c r="R19" s="43">
        <v>71.209999999999994</v>
      </c>
      <c r="S19" s="43">
        <v>470.06</v>
      </c>
      <c r="T19" s="43">
        <v>582.04999999999995</v>
      </c>
      <c r="U19" s="43">
        <v>433.95</v>
      </c>
      <c r="V19" s="43">
        <v>493.62</v>
      </c>
      <c r="W19" s="43">
        <v>372.58</v>
      </c>
      <c r="X19" s="43">
        <v>451.99</v>
      </c>
      <c r="Y19" s="43">
        <v>402.05</v>
      </c>
      <c r="Z19" s="416">
        <v>1346.87</v>
      </c>
      <c r="AA19" s="421">
        <f t="shared" si="2"/>
        <v>0.6427247225271373</v>
      </c>
    </row>
    <row r="20" spans="1:29" s="174" customFormat="1" x14ac:dyDescent="0.3">
      <c r="A20" s="156" t="s">
        <v>262</v>
      </c>
      <c r="B20" s="412">
        <v>7.3739999999999997</v>
      </c>
      <c r="C20" s="412">
        <v>0</v>
      </c>
      <c r="D20" s="412">
        <v>0</v>
      </c>
      <c r="E20" s="412">
        <v>0</v>
      </c>
      <c r="F20" s="412">
        <v>0</v>
      </c>
      <c r="G20" s="412">
        <v>0</v>
      </c>
      <c r="H20" s="412">
        <v>160.72499999999999</v>
      </c>
      <c r="I20" s="412">
        <v>325.64599999999996</v>
      </c>
      <c r="J20" s="412">
        <v>14.362</v>
      </c>
      <c r="K20" s="412">
        <v>0</v>
      </c>
      <c r="L20" s="412">
        <v>0</v>
      </c>
      <c r="M20" s="412">
        <v>32.549999999999997</v>
      </c>
      <c r="N20" s="286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43">
        <v>0</v>
      </c>
      <c r="Z20" s="419">
        <v>0</v>
      </c>
      <c r="AA20" s="421" t="str">
        <f t="shared" si="2"/>
        <v>-</v>
      </c>
      <c r="AB20"/>
      <c r="AC20"/>
    </row>
    <row r="21" spans="1:29" x14ac:dyDescent="0.3">
      <c r="A21" s="71" t="s">
        <v>70</v>
      </c>
      <c r="B21" s="412">
        <v>0</v>
      </c>
      <c r="C21" s="412">
        <v>0</v>
      </c>
      <c r="D21" s="412">
        <v>18.762</v>
      </c>
      <c r="E21" s="412">
        <v>43.29</v>
      </c>
      <c r="F21" s="412">
        <v>0</v>
      </c>
      <c r="G21" s="412">
        <v>14.298999999999999</v>
      </c>
      <c r="H21" s="412">
        <v>898.7</v>
      </c>
      <c r="I21" s="412">
        <v>519.71630888890002</v>
      </c>
      <c r="J21" s="412">
        <v>27.37238</v>
      </c>
      <c r="K21" s="412">
        <v>32.933</v>
      </c>
      <c r="L21" s="412">
        <v>790.95700000000011</v>
      </c>
      <c r="M21" s="412">
        <v>1899.3580000000002</v>
      </c>
      <c r="N21" s="130">
        <v>415.44</v>
      </c>
      <c r="O21" s="43">
        <v>25.78</v>
      </c>
      <c r="P21" s="43">
        <v>93.04</v>
      </c>
      <c r="Q21" s="43">
        <v>0</v>
      </c>
      <c r="R21" s="43">
        <v>23.25</v>
      </c>
      <c r="S21" s="43">
        <v>7.45</v>
      </c>
      <c r="T21" s="43">
        <v>0</v>
      </c>
      <c r="U21" s="43">
        <v>83.38</v>
      </c>
      <c r="V21" s="43">
        <v>101.76</v>
      </c>
      <c r="W21" s="43">
        <v>1161.26</v>
      </c>
      <c r="X21" s="43">
        <v>700.89</v>
      </c>
      <c r="Y21" s="43">
        <v>1258.18</v>
      </c>
      <c r="Z21" s="417">
        <v>1813.74</v>
      </c>
      <c r="AA21" s="421">
        <f t="shared" si="2"/>
        <v>3.3658290005777012</v>
      </c>
    </row>
    <row r="22" spans="1:29" x14ac:dyDescent="0.3">
      <c r="A22" s="71" t="s">
        <v>71</v>
      </c>
      <c r="B22" s="412">
        <v>50.15</v>
      </c>
      <c r="C22" s="412">
        <v>22.5</v>
      </c>
      <c r="D22" s="412">
        <v>0</v>
      </c>
      <c r="E22" s="412">
        <v>0</v>
      </c>
      <c r="F22" s="412">
        <v>0</v>
      </c>
      <c r="G22" s="412">
        <v>0</v>
      </c>
      <c r="H22" s="412">
        <v>29.135000000000002</v>
      </c>
      <c r="I22" s="412">
        <v>23.957444444400004</v>
      </c>
      <c r="J22" s="412">
        <v>0</v>
      </c>
      <c r="K22" s="412">
        <v>6.8</v>
      </c>
      <c r="L22" s="412">
        <v>402.25700000000006</v>
      </c>
      <c r="M22" s="412">
        <v>486.7885</v>
      </c>
      <c r="N22" s="130">
        <v>211.29</v>
      </c>
      <c r="O22" s="43">
        <v>0.71</v>
      </c>
      <c r="P22" s="43">
        <v>0.95</v>
      </c>
      <c r="Q22" s="43">
        <v>12.07</v>
      </c>
      <c r="R22" s="43">
        <v>0</v>
      </c>
      <c r="S22" s="43">
        <v>0</v>
      </c>
      <c r="T22" s="43">
        <v>0</v>
      </c>
      <c r="U22" s="43">
        <v>0</v>
      </c>
      <c r="V22" s="43">
        <v>21.45</v>
      </c>
      <c r="W22" s="43">
        <v>165.43</v>
      </c>
      <c r="X22" s="43">
        <v>51.07</v>
      </c>
      <c r="Y22" s="43">
        <v>320.69</v>
      </c>
      <c r="Z22" s="417">
        <v>17.16</v>
      </c>
      <c r="AA22" s="421">
        <f t="shared" si="2"/>
        <v>-0.91878460883146384</v>
      </c>
    </row>
    <row r="23" spans="1:29" x14ac:dyDescent="0.3">
      <c r="A23" s="73" t="s">
        <v>72</v>
      </c>
      <c r="B23" s="131">
        <v>263.23799999999937</v>
      </c>
      <c r="C23" s="128">
        <v>111.77100000000064</v>
      </c>
      <c r="D23" s="128">
        <v>225.85360000000219</v>
      </c>
      <c r="E23" s="128">
        <v>532.80099999999766</v>
      </c>
      <c r="F23" s="128">
        <v>403.7340000000022</v>
      </c>
      <c r="G23" s="128">
        <v>1106.7706200000011</v>
      </c>
      <c r="H23" s="128">
        <v>413.5275999999958</v>
      </c>
      <c r="I23" s="128">
        <v>1644.4313999999995</v>
      </c>
      <c r="J23" s="128">
        <v>389.96310000000085</v>
      </c>
      <c r="K23" s="128">
        <v>612.05559999999969</v>
      </c>
      <c r="L23" s="128">
        <v>655.82300000000032</v>
      </c>
      <c r="M23" s="128">
        <v>844.87298000000192</v>
      </c>
      <c r="N23" s="131">
        <v>1367.04</v>
      </c>
      <c r="O23" s="128">
        <v>1532.6254999999999</v>
      </c>
      <c r="P23" s="128">
        <v>976.91450000000009</v>
      </c>
      <c r="Q23" s="128">
        <v>677.52800000000002</v>
      </c>
      <c r="R23" s="128">
        <v>741.74900000000002</v>
      </c>
      <c r="S23" s="128">
        <v>608.0139999999999</v>
      </c>
      <c r="T23" s="128">
        <v>1023.3439999999999</v>
      </c>
      <c r="U23" s="128">
        <v>1103.742</v>
      </c>
      <c r="V23" s="128">
        <v>923.73</v>
      </c>
      <c r="W23" s="128">
        <v>1321.8970000000002</v>
      </c>
      <c r="X23" s="128">
        <v>1089.2330000000002</v>
      </c>
      <c r="Y23" s="128">
        <v>1794.6949999999997</v>
      </c>
      <c r="Z23" s="131">
        <v>1795.25</v>
      </c>
      <c r="AA23" s="423">
        <f t="shared" si="2"/>
        <v>0.31323882256554314</v>
      </c>
      <c r="AB23" s="16"/>
    </row>
    <row r="24" spans="1:29" x14ac:dyDescent="0.3">
      <c r="A24" s="1" t="s">
        <v>23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</row>
    <row r="25" spans="1:29" x14ac:dyDescent="0.3">
      <c r="A25" s="1" t="s">
        <v>24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</row>
    <row r="26" spans="1:29" x14ac:dyDescent="0.3">
      <c r="A26" s="2" t="s">
        <v>204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</row>
    <row r="27" spans="1:29" x14ac:dyDescent="0.3"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</row>
    <row r="28" spans="1:29" x14ac:dyDescent="0.3"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</row>
    <row r="29" spans="1:29" x14ac:dyDescent="0.3"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</row>
  </sheetData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A38"/>
  <sheetViews>
    <sheetView showGridLines="0" zoomScale="85" zoomScaleNormal="85" zoomScaleSheetLayoutView="50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35" sqref="A35"/>
    </sheetView>
  </sheetViews>
  <sheetFormatPr baseColWidth="10" defaultRowHeight="14.4" x14ac:dyDescent="0.3"/>
  <cols>
    <col min="1" max="1" width="15.44140625" customWidth="1"/>
    <col min="2" max="2" width="10" style="191" bestFit="1" customWidth="1"/>
    <col min="3" max="3" width="10.6640625" style="191" bestFit="1" customWidth="1"/>
    <col min="4" max="4" width="10.33203125" style="191" bestFit="1" customWidth="1"/>
    <col min="5" max="6" width="10" style="191" bestFit="1" customWidth="1"/>
    <col min="7" max="10" width="10.33203125" style="191" bestFit="1" customWidth="1"/>
    <col min="11" max="13" width="10" style="191" bestFit="1" customWidth="1"/>
    <col min="14" max="14" width="10.33203125" style="191" bestFit="1" customWidth="1"/>
    <col min="15" max="15" width="10.5546875" style="191" bestFit="1" customWidth="1"/>
    <col min="16" max="16" width="11.33203125" style="191" bestFit="1" customWidth="1"/>
    <col min="17" max="18" width="10.33203125" style="191" bestFit="1" customWidth="1"/>
    <col min="19" max="19" width="11.33203125" style="191" bestFit="1" customWidth="1"/>
    <col min="20" max="20" width="10.6640625" style="191" bestFit="1" customWidth="1"/>
    <col min="21" max="21" width="11" style="307" bestFit="1" customWidth="1"/>
    <col min="22" max="22" width="11.6640625" bestFit="1" customWidth="1"/>
    <col min="23" max="23" width="10.6640625" style="310" bestFit="1" customWidth="1"/>
    <col min="24" max="24" width="9.88671875" style="310" bestFit="1" customWidth="1"/>
    <col min="25" max="25" width="10.5546875" style="310" bestFit="1" customWidth="1"/>
    <col min="26" max="26" width="10.5546875" style="310" customWidth="1"/>
    <col min="27" max="27" width="12.6640625" bestFit="1" customWidth="1"/>
  </cols>
  <sheetData>
    <row r="1" spans="1:27" x14ac:dyDescent="0.3">
      <c r="A1" s="22" t="s">
        <v>196</v>
      </c>
    </row>
    <row r="3" spans="1:27" x14ac:dyDescent="0.3">
      <c r="A3" s="11" t="s">
        <v>73</v>
      </c>
    </row>
    <row r="4" spans="1:27" x14ac:dyDescent="0.3">
      <c r="A4" s="37" t="s">
        <v>241</v>
      </c>
    </row>
    <row r="5" spans="1:27" x14ac:dyDescent="0.3">
      <c r="A5" s="38" t="s">
        <v>207</v>
      </c>
    </row>
    <row r="6" spans="1:27" x14ac:dyDescent="0.3">
      <c r="A6" s="519" t="s">
        <v>26</v>
      </c>
      <c r="B6" s="528">
        <v>2019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36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3">
        <v>2021</v>
      </c>
      <c r="AA6" s="535"/>
    </row>
    <row r="7" spans="1:27" ht="27.75" customHeight="1" x14ac:dyDescent="0.3">
      <c r="A7" s="520"/>
      <c r="B7" s="298" t="s">
        <v>1</v>
      </c>
      <c r="C7" s="253" t="s">
        <v>2</v>
      </c>
      <c r="D7" s="253" t="s">
        <v>3</v>
      </c>
      <c r="E7" s="253" t="s">
        <v>4</v>
      </c>
      <c r="F7" s="299" t="s">
        <v>5</v>
      </c>
      <c r="G7" s="253" t="s">
        <v>6</v>
      </c>
      <c r="H7" s="253" t="s">
        <v>7</v>
      </c>
      <c r="I7" s="253" t="s">
        <v>8</v>
      </c>
      <c r="J7" s="253" t="s">
        <v>9</v>
      </c>
      <c r="K7" s="253" t="s">
        <v>10</v>
      </c>
      <c r="L7" s="253" t="s">
        <v>11</v>
      </c>
      <c r="M7" s="253" t="s">
        <v>12</v>
      </c>
      <c r="N7" s="291" t="s">
        <v>1</v>
      </c>
      <c r="O7" s="291" t="s">
        <v>2</v>
      </c>
      <c r="P7" s="294" t="s">
        <v>3</v>
      </c>
      <c r="Q7" s="301" t="s">
        <v>4</v>
      </c>
      <c r="R7" s="301" t="s">
        <v>5</v>
      </c>
      <c r="S7" s="305" t="s">
        <v>6</v>
      </c>
      <c r="T7" s="306" t="s">
        <v>7</v>
      </c>
      <c r="U7" s="309" t="s">
        <v>8</v>
      </c>
      <c r="V7" s="312" t="s">
        <v>9</v>
      </c>
      <c r="W7" s="315" t="s">
        <v>10</v>
      </c>
      <c r="X7" s="317" t="s">
        <v>11</v>
      </c>
      <c r="Y7" s="368" t="s">
        <v>12</v>
      </c>
      <c r="Z7" s="368" t="s">
        <v>1</v>
      </c>
      <c r="AA7" s="369" t="s">
        <v>265</v>
      </c>
    </row>
    <row r="8" spans="1:27" x14ac:dyDescent="0.3">
      <c r="A8" s="27" t="s">
        <v>13</v>
      </c>
      <c r="B8" s="424">
        <f t="shared" ref="B8:G8" si="0">+SUM(B9:B33)</f>
        <v>91513.749304517798</v>
      </c>
      <c r="C8" s="425">
        <f t="shared" si="0"/>
        <v>118732.30602379628</v>
      </c>
      <c r="D8" s="425">
        <f t="shared" si="0"/>
        <v>97105.98755223515</v>
      </c>
      <c r="E8" s="425">
        <f t="shared" si="0"/>
        <v>51910.710418272043</v>
      </c>
      <c r="F8" s="425">
        <f t="shared" si="0"/>
        <v>50066.603736103876</v>
      </c>
      <c r="G8" s="425">
        <f t="shared" si="0"/>
        <v>73571.188136387063</v>
      </c>
      <c r="H8" s="425">
        <f t="shared" ref="H8:M8" si="1">+SUM(H9:H33)</f>
        <v>75791.711877721813</v>
      </c>
      <c r="I8" s="425">
        <f t="shared" si="1"/>
        <v>62646.993186489417</v>
      </c>
      <c r="J8" s="425">
        <f t="shared" si="1"/>
        <v>48172.730082566777</v>
      </c>
      <c r="K8" s="425">
        <f t="shared" si="1"/>
        <v>54576.575450665187</v>
      </c>
      <c r="L8" s="425">
        <f t="shared" si="1"/>
        <v>37792.491803940895</v>
      </c>
      <c r="M8" s="425">
        <f t="shared" si="1"/>
        <v>32416.167938548464</v>
      </c>
      <c r="N8" s="424">
        <f t="shared" ref="N8:S8" si="2">+SUM(N9:N33)</f>
        <v>55787.35</v>
      </c>
      <c r="O8" s="425">
        <f t="shared" si="2"/>
        <v>79148.58</v>
      </c>
      <c r="P8" s="425">
        <f t="shared" si="2"/>
        <v>23088.390000000003</v>
      </c>
      <c r="Q8" s="425">
        <f t="shared" si="2"/>
        <v>10614.029999999999</v>
      </c>
      <c r="R8" s="425">
        <f t="shared" si="2"/>
        <v>11223.87</v>
      </c>
      <c r="S8" s="425">
        <f t="shared" si="2"/>
        <v>40646.630000000005</v>
      </c>
      <c r="T8" s="425">
        <f t="shared" ref="T8:Y8" si="3">+SUM(T9:T33)</f>
        <v>85872.76</v>
      </c>
      <c r="U8" s="425">
        <f t="shared" si="3"/>
        <v>72964.59</v>
      </c>
      <c r="V8" s="425">
        <f t="shared" si="3"/>
        <v>106527.57</v>
      </c>
      <c r="W8" s="425">
        <f t="shared" si="3"/>
        <v>92675.409999999989</v>
      </c>
      <c r="X8" s="425">
        <f t="shared" si="3"/>
        <v>51158.3</v>
      </c>
      <c r="Y8" s="425">
        <f t="shared" si="3"/>
        <v>64701</v>
      </c>
      <c r="Z8" s="429">
        <f t="shared" ref="Z8" si="4">SUM(Z9:Z33)</f>
        <v>59352.739999999983</v>
      </c>
      <c r="AA8" s="430">
        <f>+IFERROR((Z8/N8-1),"-")</f>
        <v>6.3910366776697369E-2</v>
      </c>
    </row>
    <row r="9" spans="1:27" x14ac:dyDescent="0.3">
      <c r="A9" s="35" t="s">
        <v>74</v>
      </c>
      <c r="B9" s="412">
        <v>1466.8469230727619</v>
      </c>
      <c r="C9" s="412">
        <v>1113.9904324089594</v>
      </c>
      <c r="D9" s="412">
        <v>1001.1600769239496</v>
      </c>
      <c r="E9" s="412">
        <v>1642.0353392284198</v>
      </c>
      <c r="F9" s="412">
        <v>987.94681077468886</v>
      </c>
      <c r="G9" s="412">
        <v>1016.4896300000001</v>
      </c>
      <c r="H9" s="412">
        <v>953.87271715977886</v>
      </c>
      <c r="I9" s="412">
        <v>1046.8249221282128</v>
      </c>
      <c r="J9" s="412">
        <v>880.74786999797993</v>
      </c>
      <c r="K9" s="412">
        <v>1262.2851046153844</v>
      </c>
      <c r="L9" s="412">
        <v>1144.6305618934912</v>
      </c>
      <c r="M9" s="412">
        <v>1190.6126015384614</v>
      </c>
      <c r="N9" s="417">
        <v>1251.92</v>
      </c>
      <c r="O9" s="414">
        <v>1608.89</v>
      </c>
      <c r="P9" s="414">
        <v>1191.5899999999999</v>
      </c>
      <c r="Q9" s="414">
        <v>1606.94</v>
      </c>
      <c r="R9" s="414">
        <v>930.7</v>
      </c>
      <c r="S9" s="414">
        <v>1262.8800000000001</v>
      </c>
      <c r="T9" s="414">
        <v>1162.8800000000001</v>
      </c>
      <c r="U9" s="414">
        <v>866.03</v>
      </c>
      <c r="V9" s="414">
        <v>472.77</v>
      </c>
      <c r="W9" s="414">
        <v>1027.53</v>
      </c>
      <c r="X9" s="414">
        <v>1146.28</v>
      </c>
      <c r="Y9" s="414">
        <v>1331.12</v>
      </c>
      <c r="Z9" s="416">
        <v>2121.91</v>
      </c>
      <c r="AA9" s="421">
        <f t="shared" ref="AA9:AA33" si="5">+IFERROR((Z9/N9-1),"-")</f>
        <v>0.694924595820819</v>
      </c>
    </row>
    <row r="10" spans="1:27" x14ac:dyDescent="0.3">
      <c r="A10" s="35" t="s">
        <v>220</v>
      </c>
      <c r="B10" s="412">
        <v>2508.534923073315</v>
      </c>
      <c r="C10" s="412">
        <v>2000.2815562130177</v>
      </c>
      <c r="D10" s="412">
        <v>1947.9342307688776</v>
      </c>
      <c r="E10" s="412">
        <v>1708.9054900713602</v>
      </c>
      <c r="F10" s="412">
        <v>2028.4448953879639</v>
      </c>
      <c r="G10" s="412">
        <v>1573.3205189940825</v>
      </c>
      <c r="H10" s="412">
        <v>2118.4193905326315</v>
      </c>
      <c r="I10" s="412">
        <v>1529.3784583442039</v>
      </c>
      <c r="J10" s="412">
        <v>2788.8552161582002</v>
      </c>
      <c r="K10" s="412">
        <v>1307.4583523076928</v>
      </c>
      <c r="L10" s="412">
        <v>1708.4111093491131</v>
      </c>
      <c r="M10" s="412">
        <v>1506.580090769231</v>
      </c>
      <c r="N10" s="417">
        <v>1686.28</v>
      </c>
      <c r="O10" s="414">
        <v>1529.95</v>
      </c>
      <c r="P10" s="414">
        <v>1099.25</v>
      </c>
      <c r="Q10" s="414">
        <v>2214.8000000000002</v>
      </c>
      <c r="R10" s="414">
        <v>1601.81</v>
      </c>
      <c r="S10" s="414">
        <v>1240.0999999999999</v>
      </c>
      <c r="T10" s="414">
        <v>737.45</v>
      </c>
      <c r="U10" s="414">
        <v>1192.8800000000001</v>
      </c>
      <c r="V10" s="414">
        <v>657.93</v>
      </c>
      <c r="W10" s="414">
        <v>998.33</v>
      </c>
      <c r="X10" s="414">
        <v>1035.53</v>
      </c>
      <c r="Y10" s="414">
        <v>512.61</v>
      </c>
      <c r="Z10" s="416">
        <v>750.16</v>
      </c>
      <c r="AA10" s="421">
        <f t="shared" si="5"/>
        <v>-0.55513912280285593</v>
      </c>
    </row>
    <row r="11" spans="1:27" x14ac:dyDescent="0.3">
      <c r="A11" s="35" t="s">
        <v>75</v>
      </c>
      <c r="B11" s="412">
        <v>139.76650000000001</v>
      </c>
      <c r="C11" s="412">
        <v>209.5325</v>
      </c>
      <c r="D11" s="412">
        <v>1354.6495500000001</v>
      </c>
      <c r="E11" s="412">
        <v>340.33634999999998</v>
      </c>
      <c r="F11" s="412">
        <v>405.1035</v>
      </c>
      <c r="G11" s="412">
        <v>43.811199999999999</v>
      </c>
      <c r="H11" s="412">
        <v>81.837699999999998</v>
      </c>
      <c r="I11" s="412">
        <v>47.413000000000004</v>
      </c>
      <c r="J11" s="412">
        <v>42.194000000000003</v>
      </c>
      <c r="K11" s="412">
        <v>46.874000000000002</v>
      </c>
      <c r="L11" s="412">
        <v>78.051050000000004</v>
      </c>
      <c r="M11" s="412">
        <v>46.52</v>
      </c>
      <c r="N11" s="417">
        <v>0</v>
      </c>
      <c r="O11" s="414">
        <v>28.44</v>
      </c>
      <c r="P11" s="414">
        <v>0</v>
      </c>
      <c r="Q11" s="414">
        <v>55.62</v>
      </c>
      <c r="R11" s="414">
        <v>1.02</v>
      </c>
      <c r="S11" s="414">
        <v>458.1</v>
      </c>
      <c r="T11" s="414">
        <v>52.46</v>
      </c>
      <c r="U11" s="414">
        <v>50.07</v>
      </c>
      <c r="V11" s="414">
        <v>79.180000000000007</v>
      </c>
      <c r="W11" s="414">
        <v>183.29</v>
      </c>
      <c r="X11" s="414">
        <v>310.27</v>
      </c>
      <c r="Y11" s="414">
        <v>1249.25</v>
      </c>
      <c r="Z11" s="417">
        <v>1563.65</v>
      </c>
      <c r="AA11" s="421" t="str">
        <f>+IFERROR((Z11/N11-1),"-")</f>
        <v>-</v>
      </c>
    </row>
    <row r="12" spans="1:27" x14ac:dyDescent="0.3">
      <c r="A12" s="35" t="s">
        <v>60</v>
      </c>
      <c r="B12" s="412">
        <v>53328.51223719999</v>
      </c>
      <c r="C12" s="412">
        <v>53875.677353815081</v>
      </c>
      <c r="D12" s="412">
        <v>66718.707594800027</v>
      </c>
      <c r="E12" s="412">
        <v>35209.695269000003</v>
      </c>
      <c r="F12" s="412">
        <v>25383.348196153838</v>
      </c>
      <c r="G12" s="412">
        <v>25497.679340384613</v>
      </c>
      <c r="H12" s="412">
        <v>37345.284619230995</v>
      </c>
      <c r="I12" s="412">
        <v>26745.474484615381</v>
      </c>
      <c r="J12" s="412">
        <v>16875.953549999998</v>
      </c>
      <c r="K12" s="412">
        <v>14551.026009199997</v>
      </c>
      <c r="L12" s="412">
        <v>16769.459951692308</v>
      </c>
      <c r="M12" s="412">
        <v>12885.867453000004</v>
      </c>
      <c r="N12" s="417">
        <v>15415</v>
      </c>
      <c r="O12" s="414">
        <v>8776</v>
      </c>
      <c r="P12" s="414">
        <v>9025</v>
      </c>
      <c r="Q12" s="414">
        <v>4669</v>
      </c>
      <c r="R12" s="414">
        <v>4864</v>
      </c>
      <c r="S12" s="414">
        <v>20598</v>
      </c>
      <c r="T12" s="414">
        <v>61117</v>
      </c>
      <c r="U12" s="414">
        <v>51613</v>
      </c>
      <c r="V12" s="414">
        <v>75970</v>
      </c>
      <c r="W12" s="414">
        <v>62459</v>
      </c>
      <c r="X12" s="414">
        <v>39832</v>
      </c>
      <c r="Y12" s="414">
        <v>46875</v>
      </c>
      <c r="Z12" s="416">
        <v>38166.92</v>
      </c>
      <c r="AA12" s="421">
        <f>+IFERROR((Z12/N12-1),"-")</f>
        <v>1.4759597794356147</v>
      </c>
    </row>
    <row r="13" spans="1:27" x14ac:dyDescent="0.3">
      <c r="A13" s="35" t="s">
        <v>61</v>
      </c>
      <c r="B13" s="412">
        <v>1838.8325500000001</v>
      </c>
      <c r="C13" s="412">
        <v>901.48350000000005</v>
      </c>
      <c r="D13" s="412">
        <v>2158.8328000000001</v>
      </c>
      <c r="E13" s="412">
        <v>785.21810000000005</v>
      </c>
      <c r="F13" s="412">
        <v>257.81765000000001</v>
      </c>
      <c r="G13" s="412">
        <v>193.17190000000002</v>
      </c>
      <c r="H13" s="412">
        <v>896.65389999999991</v>
      </c>
      <c r="I13" s="412">
        <v>328.53539999999992</v>
      </c>
      <c r="J13" s="412">
        <v>278.6925</v>
      </c>
      <c r="K13" s="412">
        <v>315.24149999999997</v>
      </c>
      <c r="L13" s="412">
        <v>205.01200000000003</v>
      </c>
      <c r="M13" s="412">
        <v>47.525500000000001</v>
      </c>
      <c r="N13" s="417">
        <v>427.94</v>
      </c>
      <c r="O13" s="414">
        <v>1198.1099999999999</v>
      </c>
      <c r="P13" s="414">
        <v>344</v>
      </c>
      <c r="Q13" s="414">
        <v>15.39</v>
      </c>
      <c r="R13" s="414">
        <v>29.18</v>
      </c>
      <c r="S13" s="414">
        <v>883.58</v>
      </c>
      <c r="T13" s="414">
        <v>1479.63</v>
      </c>
      <c r="U13" s="414">
        <v>2981.44</v>
      </c>
      <c r="V13" s="414">
        <v>2136.1999999999998</v>
      </c>
      <c r="W13" s="414">
        <v>4913.92</v>
      </c>
      <c r="X13" s="414">
        <v>2624.77</v>
      </c>
      <c r="Y13" s="414">
        <v>1780.27</v>
      </c>
      <c r="Z13" s="416">
        <v>1762.57</v>
      </c>
      <c r="AA13" s="421">
        <f t="shared" si="5"/>
        <v>3.1187315978875541</v>
      </c>
    </row>
    <row r="14" spans="1:27" x14ac:dyDescent="0.3">
      <c r="A14" s="35" t="s">
        <v>76</v>
      </c>
      <c r="B14" s="412">
        <v>0</v>
      </c>
      <c r="C14" s="412">
        <v>829.48149999999987</v>
      </c>
      <c r="D14" s="412">
        <v>1611.5235</v>
      </c>
      <c r="E14" s="412">
        <v>1979.7010149999999</v>
      </c>
      <c r="F14" s="412">
        <v>166.24599999999998</v>
      </c>
      <c r="G14" s="412">
        <v>265.38679999999999</v>
      </c>
      <c r="H14" s="412">
        <v>2204.4295499999998</v>
      </c>
      <c r="I14" s="412">
        <v>518.84325000000001</v>
      </c>
      <c r="J14" s="412">
        <v>7.31</v>
      </c>
      <c r="K14" s="412">
        <v>176.8886</v>
      </c>
      <c r="L14" s="412">
        <v>1314.36625</v>
      </c>
      <c r="M14" s="412">
        <v>304.36799999999999</v>
      </c>
      <c r="N14" s="417">
        <v>582.66999999999996</v>
      </c>
      <c r="O14" s="414">
        <v>67.900000000000006</v>
      </c>
      <c r="P14" s="414">
        <v>293.25</v>
      </c>
      <c r="Q14" s="414">
        <v>62.19</v>
      </c>
      <c r="R14" s="414">
        <v>0</v>
      </c>
      <c r="S14" s="414">
        <v>188.36</v>
      </c>
      <c r="T14" s="414">
        <v>1977.72</v>
      </c>
      <c r="U14" s="414">
        <v>2925.2</v>
      </c>
      <c r="V14" s="414">
        <v>4278.9399999999996</v>
      </c>
      <c r="W14" s="414">
        <v>2286.2199999999998</v>
      </c>
      <c r="X14" s="414">
        <v>777.67</v>
      </c>
      <c r="Y14" s="414">
        <v>1529.83</v>
      </c>
      <c r="Z14" s="416">
        <v>1138.04</v>
      </c>
      <c r="AA14" s="421">
        <f t="shared" si="5"/>
        <v>0.95314672112859777</v>
      </c>
    </row>
    <row r="15" spans="1:27" s="174" customFormat="1" x14ac:dyDescent="0.3">
      <c r="A15" s="35" t="s">
        <v>229</v>
      </c>
      <c r="B15" s="412">
        <v>1121.9739999999999</v>
      </c>
      <c r="C15" s="412">
        <v>1228.82</v>
      </c>
      <c r="D15" s="412">
        <v>1410.99</v>
      </c>
      <c r="E15" s="412">
        <v>606.28100000000006</v>
      </c>
      <c r="F15" s="412">
        <v>233.57999999999998</v>
      </c>
      <c r="G15" s="412">
        <v>185.637</v>
      </c>
      <c r="H15" s="412">
        <v>176.67</v>
      </c>
      <c r="I15" s="412">
        <v>208.57</v>
      </c>
      <c r="J15" s="412">
        <v>150.78</v>
      </c>
      <c r="K15" s="412">
        <v>209.51400000000001</v>
      </c>
      <c r="L15" s="412">
        <v>500.06249999999994</v>
      </c>
      <c r="M15" s="412">
        <v>133.80549999999999</v>
      </c>
      <c r="N15" s="417">
        <v>223.38</v>
      </c>
      <c r="O15" s="414">
        <v>234.74</v>
      </c>
      <c r="P15" s="414">
        <v>235.54</v>
      </c>
      <c r="Q15" s="414">
        <v>10.31</v>
      </c>
      <c r="R15" s="414">
        <v>129.66999999999999</v>
      </c>
      <c r="S15" s="414">
        <v>91.04</v>
      </c>
      <c r="T15" s="414">
        <v>146.87</v>
      </c>
      <c r="U15" s="414">
        <v>621.57000000000005</v>
      </c>
      <c r="V15" s="414">
        <v>1530.03</v>
      </c>
      <c r="W15" s="414">
        <v>1990.18</v>
      </c>
      <c r="X15" s="414">
        <v>1397.76</v>
      </c>
      <c r="Y15" s="414">
        <v>1270.78</v>
      </c>
      <c r="Z15" s="416">
        <v>743.23</v>
      </c>
      <c r="AA15" s="421">
        <f t="shared" si="5"/>
        <v>2.3272002865072969</v>
      </c>
    </row>
    <row r="16" spans="1:27" s="174" customFormat="1" x14ac:dyDescent="0.3">
      <c r="A16" s="35" t="s">
        <v>62</v>
      </c>
      <c r="B16" s="412">
        <v>3261.6659999999997</v>
      </c>
      <c r="C16" s="412">
        <v>9007.14</v>
      </c>
      <c r="D16" s="412">
        <v>3006.54</v>
      </c>
      <c r="E16" s="412">
        <v>0</v>
      </c>
      <c r="F16" s="412">
        <v>382.971</v>
      </c>
      <c r="G16" s="412">
        <v>456.95400000000001</v>
      </c>
      <c r="H16" s="412">
        <v>839.02500000000009</v>
      </c>
      <c r="I16" s="412">
        <v>479.51499999999999</v>
      </c>
      <c r="J16" s="412">
        <v>0</v>
      </c>
      <c r="K16" s="412">
        <v>1150.047</v>
      </c>
      <c r="L16" s="412">
        <v>0</v>
      </c>
      <c r="M16" s="412">
        <v>0</v>
      </c>
      <c r="N16" s="417">
        <v>6812.98</v>
      </c>
      <c r="O16" s="414">
        <v>15547.44</v>
      </c>
      <c r="P16" s="414">
        <v>1312.54</v>
      </c>
      <c r="Q16" s="414">
        <v>7.46</v>
      </c>
      <c r="R16" s="414">
        <v>0</v>
      </c>
      <c r="S16" s="414">
        <v>195.46</v>
      </c>
      <c r="T16" s="414">
        <v>0</v>
      </c>
      <c r="U16" s="414">
        <v>0</v>
      </c>
      <c r="V16" s="414">
        <v>2621.6</v>
      </c>
      <c r="W16" s="414">
        <v>4541.54</v>
      </c>
      <c r="X16" s="414">
        <v>0</v>
      </c>
      <c r="Y16" s="414">
        <v>45.42</v>
      </c>
      <c r="Z16" s="417">
        <v>0</v>
      </c>
      <c r="AA16" s="421">
        <f t="shared" si="5"/>
        <v>-1</v>
      </c>
    </row>
    <row r="17" spans="1:27" s="174" customFormat="1" x14ac:dyDescent="0.3">
      <c r="A17" s="35" t="s">
        <v>63</v>
      </c>
      <c r="B17" s="412">
        <v>605.05050000000006</v>
      </c>
      <c r="C17" s="412">
        <v>819.46216140000001</v>
      </c>
      <c r="D17" s="412">
        <v>785.12657224999998</v>
      </c>
      <c r="E17" s="412">
        <v>934.06252620000009</v>
      </c>
      <c r="F17" s="412">
        <v>4828.3648499999999</v>
      </c>
      <c r="G17" s="412">
        <v>22194.191650000001</v>
      </c>
      <c r="H17" s="412">
        <v>10776.90185</v>
      </c>
      <c r="I17" s="412">
        <v>10996.009699999999</v>
      </c>
      <c r="J17" s="412">
        <v>6234.912875</v>
      </c>
      <c r="K17" s="412">
        <v>7347.7900560999988</v>
      </c>
      <c r="L17" s="412">
        <v>2477.6576534999999</v>
      </c>
      <c r="M17" s="412">
        <v>2971.643</v>
      </c>
      <c r="N17" s="417">
        <v>1381.9</v>
      </c>
      <c r="O17" s="414">
        <v>2243.21</v>
      </c>
      <c r="P17" s="414">
        <v>1550.64</v>
      </c>
      <c r="Q17" s="414">
        <v>855.19</v>
      </c>
      <c r="R17" s="414">
        <v>1359.91</v>
      </c>
      <c r="S17" s="414">
        <v>5990.21</v>
      </c>
      <c r="T17" s="414">
        <v>5889.13</v>
      </c>
      <c r="U17" s="414">
        <v>2483.71</v>
      </c>
      <c r="V17" s="414">
        <v>1187.83</v>
      </c>
      <c r="W17" s="414">
        <v>1568.04</v>
      </c>
      <c r="X17" s="414">
        <v>627.97</v>
      </c>
      <c r="Y17" s="414">
        <v>708.96</v>
      </c>
      <c r="Z17" s="416">
        <v>1324.04</v>
      </c>
      <c r="AA17" s="421">
        <f t="shared" si="5"/>
        <v>-4.1869889282871497E-2</v>
      </c>
    </row>
    <row r="18" spans="1:27" s="174" customFormat="1" x14ac:dyDescent="0.3">
      <c r="A18" s="35" t="s">
        <v>64</v>
      </c>
      <c r="B18" s="412">
        <v>0</v>
      </c>
      <c r="C18" s="412">
        <v>0</v>
      </c>
      <c r="D18" s="412">
        <v>1771.8899999999999</v>
      </c>
      <c r="E18" s="412">
        <v>2.8264999999999998</v>
      </c>
      <c r="F18" s="412">
        <v>2074.3696</v>
      </c>
      <c r="G18" s="412">
        <v>5195.487000000001</v>
      </c>
      <c r="H18" s="412">
        <v>1063.8787</v>
      </c>
      <c r="I18" s="412">
        <v>1547.7344999999998</v>
      </c>
      <c r="J18" s="412">
        <v>491.23099999999999</v>
      </c>
      <c r="K18" s="412">
        <v>297.35899999999998</v>
      </c>
      <c r="L18" s="412">
        <v>14.2765</v>
      </c>
      <c r="M18" s="412">
        <v>147.63150000000002</v>
      </c>
      <c r="N18" s="417">
        <v>327.72</v>
      </c>
      <c r="O18" s="414">
        <v>149.59</v>
      </c>
      <c r="P18" s="414">
        <v>6.2</v>
      </c>
      <c r="Q18" s="414">
        <v>152.68</v>
      </c>
      <c r="R18" s="414">
        <v>92.48</v>
      </c>
      <c r="S18" s="414">
        <v>306.02999999999997</v>
      </c>
      <c r="T18" s="414">
        <v>1206.3</v>
      </c>
      <c r="U18" s="414">
        <v>427.46</v>
      </c>
      <c r="V18" s="414">
        <v>375.54</v>
      </c>
      <c r="W18" s="414">
        <v>220.59</v>
      </c>
      <c r="X18" s="414">
        <v>275.05</v>
      </c>
      <c r="Y18" s="414">
        <v>330.59</v>
      </c>
      <c r="Z18" s="417">
        <v>250.27</v>
      </c>
      <c r="AA18" s="421">
        <f t="shared" si="5"/>
        <v>-0.23632979372635177</v>
      </c>
    </row>
    <row r="19" spans="1:27" s="174" customFormat="1" x14ac:dyDescent="0.3">
      <c r="A19" s="35" t="s">
        <v>77</v>
      </c>
      <c r="B19" s="412">
        <v>0</v>
      </c>
      <c r="C19" s="412">
        <v>0</v>
      </c>
      <c r="D19" s="412">
        <v>0</v>
      </c>
      <c r="E19" s="412">
        <v>0</v>
      </c>
      <c r="F19" s="412">
        <v>0</v>
      </c>
      <c r="G19" s="412">
        <v>0</v>
      </c>
      <c r="H19" s="412">
        <v>103.021</v>
      </c>
      <c r="I19" s="412">
        <v>0</v>
      </c>
      <c r="J19" s="412">
        <v>0</v>
      </c>
      <c r="K19" s="412">
        <v>0</v>
      </c>
      <c r="L19" s="412">
        <v>5.03</v>
      </c>
      <c r="M19" s="412">
        <v>0</v>
      </c>
      <c r="N19" s="417">
        <v>327.72</v>
      </c>
      <c r="O19" s="414">
        <v>0</v>
      </c>
      <c r="P19" s="414">
        <v>0</v>
      </c>
      <c r="Q19" s="414">
        <v>0</v>
      </c>
      <c r="R19" s="414">
        <v>0</v>
      </c>
      <c r="S19" s="414">
        <v>0</v>
      </c>
      <c r="T19" s="414">
        <v>0</v>
      </c>
      <c r="U19" s="414">
        <v>0</v>
      </c>
      <c r="V19" s="414">
        <v>0</v>
      </c>
      <c r="W19" s="414">
        <v>107.03</v>
      </c>
      <c r="X19" s="414">
        <v>0</v>
      </c>
      <c r="Y19" s="414">
        <v>0</v>
      </c>
      <c r="Z19" s="417">
        <v>0</v>
      </c>
      <c r="AA19" s="421">
        <f t="shared" si="5"/>
        <v>-1</v>
      </c>
    </row>
    <row r="20" spans="1:27" s="174" customFormat="1" x14ac:dyDescent="0.3">
      <c r="A20" s="35" t="s">
        <v>78</v>
      </c>
      <c r="B20" s="412">
        <v>0</v>
      </c>
      <c r="C20" s="412">
        <v>0</v>
      </c>
      <c r="D20" s="412">
        <v>0</v>
      </c>
      <c r="E20" s="412">
        <v>97.713999999999999</v>
      </c>
      <c r="F20" s="412">
        <v>207.63499999999999</v>
      </c>
      <c r="G20" s="412">
        <v>0</v>
      </c>
      <c r="H20" s="412">
        <v>43.148600000000002</v>
      </c>
      <c r="I20" s="412">
        <v>2.4990000000000001</v>
      </c>
      <c r="J20" s="412">
        <v>0</v>
      </c>
      <c r="K20" s="412">
        <v>0</v>
      </c>
      <c r="L20" s="412">
        <v>0</v>
      </c>
      <c r="M20" s="412">
        <v>0</v>
      </c>
      <c r="N20" s="417">
        <v>0</v>
      </c>
      <c r="O20" s="414">
        <v>0</v>
      </c>
      <c r="P20" s="414">
        <v>14.26</v>
      </c>
      <c r="Q20" s="414">
        <v>0</v>
      </c>
      <c r="R20" s="414">
        <v>45.51</v>
      </c>
      <c r="S20" s="414">
        <v>0</v>
      </c>
      <c r="T20" s="414">
        <v>0</v>
      </c>
      <c r="U20" s="414">
        <v>0</v>
      </c>
      <c r="V20" s="414">
        <v>0</v>
      </c>
      <c r="W20" s="414">
        <v>14.54</v>
      </c>
      <c r="X20" s="414">
        <v>0</v>
      </c>
      <c r="Y20" s="414">
        <v>0</v>
      </c>
      <c r="Z20" s="417">
        <v>0</v>
      </c>
      <c r="AA20" s="421" t="str">
        <f t="shared" si="5"/>
        <v>-</v>
      </c>
    </row>
    <row r="21" spans="1:27" s="174" customFormat="1" x14ac:dyDescent="0.3">
      <c r="A21" s="35" t="s">
        <v>79</v>
      </c>
      <c r="B21" s="428">
        <v>0</v>
      </c>
      <c r="C21" s="414">
        <v>0</v>
      </c>
      <c r="D21" s="414">
        <v>0</v>
      </c>
      <c r="E21" s="414">
        <v>0</v>
      </c>
      <c r="F21" s="414">
        <v>0</v>
      </c>
      <c r="G21" s="414">
        <v>0</v>
      </c>
      <c r="H21" s="414">
        <v>0</v>
      </c>
      <c r="I21" s="414">
        <v>0</v>
      </c>
      <c r="J21" s="414">
        <v>0</v>
      </c>
      <c r="K21" s="414">
        <v>0</v>
      </c>
      <c r="L21" s="414">
        <v>0</v>
      </c>
      <c r="M21" s="414">
        <v>0</v>
      </c>
      <c r="N21" s="417">
        <v>0</v>
      </c>
      <c r="O21" s="414">
        <v>0</v>
      </c>
      <c r="P21" s="414">
        <v>0</v>
      </c>
      <c r="Q21" s="414">
        <v>0</v>
      </c>
      <c r="R21" s="414">
        <v>0</v>
      </c>
      <c r="S21" s="414">
        <v>0</v>
      </c>
      <c r="T21" s="414">
        <v>0</v>
      </c>
      <c r="U21" s="414">
        <v>0</v>
      </c>
      <c r="V21" s="414">
        <v>0</v>
      </c>
      <c r="W21" s="414">
        <v>0</v>
      </c>
      <c r="X21" s="414">
        <v>0</v>
      </c>
      <c r="Y21" s="414">
        <v>0</v>
      </c>
      <c r="Z21" s="417">
        <v>0</v>
      </c>
      <c r="AA21" s="431" t="str">
        <f t="shared" si="5"/>
        <v>-</v>
      </c>
    </row>
    <row r="22" spans="1:27" s="174" customFormat="1" x14ac:dyDescent="0.3">
      <c r="A22" s="35" t="s">
        <v>68</v>
      </c>
      <c r="B22" s="412">
        <v>10318.978000002446</v>
      </c>
      <c r="C22" s="412">
        <v>25203.487000000001</v>
      </c>
      <c r="D22" s="412">
        <v>5897.6320000000005</v>
      </c>
      <c r="E22" s="412">
        <v>221.21132560000001</v>
      </c>
      <c r="F22" s="412">
        <v>1391.2629499999998</v>
      </c>
      <c r="G22" s="412">
        <v>1577.2809999999999</v>
      </c>
      <c r="H22" s="412">
        <v>1219.3175000000001</v>
      </c>
      <c r="I22" s="412">
        <v>1914.7072000000001</v>
      </c>
      <c r="J22" s="412">
        <v>541.27299999999991</v>
      </c>
      <c r="K22" s="412">
        <v>4022.9335000000001</v>
      </c>
      <c r="L22" s="412">
        <v>320.00239999999991</v>
      </c>
      <c r="M22" s="412">
        <v>393.67699999999991</v>
      </c>
      <c r="N22" s="417">
        <v>13171.21</v>
      </c>
      <c r="O22" s="414">
        <v>29228.18</v>
      </c>
      <c r="P22" s="414">
        <v>1924.62</v>
      </c>
      <c r="Q22" s="414">
        <v>0</v>
      </c>
      <c r="R22" s="414">
        <v>173</v>
      </c>
      <c r="S22" s="414">
        <v>1605.72</v>
      </c>
      <c r="T22" s="414">
        <v>351.38</v>
      </c>
      <c r="U22" s="414">
        <v>89.11</v>
      </c>
      <c r="V22" s="414">
        <v>7994.68</v>
      </c>
      <c r="W22" s="414">
        <v>4721.5200000000004</v>
      </c>
      <c r="X22" s="414">
        <v>119.32</v>
      </c>
      <c r="Y22" s="414">
        <v>61.91</v>
      </c>
      <c r="Z22" s="416">
        <v>2419.69</v>
      </c>
      <c r="AA22" s="421">
        <f t="shared" si="5"/>
        <v>-0.8162894677102559</v>
      </c>
    </row>
    <row r="23" spans="1:27" s="174" customFormat="1" x14ac:dyDescent="0.3">
      <c r="A23" s="35" t="s">
        <v>221</v>
      </c>
      <c r="B23" s="412">
        <v>50.6150381</v>
      </c>
      <c r="C23" s="412">
        <v>70.179999999999993</v>
      </c>
      <c r="D23" s="412">
        <v>76.106155599999994</v>
      </c>
      <c r="E23" s="412">
        <v>25.939999999999998</v>
      </c>
      <c r="F23" s="412">
        <v>233.36750000000001</v>
      </c>
      <c r="G23" s="412">
        <v>713.49497500000007</v>
      </c>
      <c r="H23" s="412">
        <v>74.166499999999999</v>
      </c>
      <c r="I23" s="412">
        <v>756.94757500000003</v>
      </c>
      <c r="J23" s="412">
        <v>336.62292499999995</v>
      </c>
      <c r="K23" s="412">
        <v>226.4810804</v>
      </c>
      <c r="L23" s="412">
        <v>43.818049999999999</v>
      </c>
      <c r="M23" s="412">
        <v>63.206499999999998</v>
      </c>
      <c r="N23" s="417">
        <v>105.07</v>
      </c>
      <c r="O23" s="414">
        <v>42</v>
      </c>
      <c r="P23" s="414">
        <v>199.72</v>
      </c>
      <c r="Q23" s="414">
        <v>0</v>
      </c>
      <c r="R23" s="414">
        <v>32.01</v>
      </c>
      <c r="S23" s="414">
        <v>149.47</v>
      </c>
      <c r="T23" s="414">
        <v>21.95</v>
      </c>
      <c r="U23" s="414">
        <v>0</v>
      </c>
      <c r="V23" s="414">
        <v>0.27</v>
      </c>
      <c r="W23" s="414">
        <v>0.37</v>
      </c>
      <c r="X23" s="414">
        <v>0</v>
      </c>
      <c r="Y23" s="414">
        <v>92.53</v>
      </c>
      <c r="Z23" s="416">
        <v>51.67</v>
      </c>
      <c r="AA23" s="421">
        <f t="shared" si="5"/>
        <v>-0.50823260683353944</v>
      </c>
    </row>
    <row r="24" spans="1:27" s="174" customFormat="1" x14ac:dyDescent="0.3">
      <c r="A24" s="35" t="s">
        <v>264</v>
      </c>
      <c r="B24" s="428">
        <v>0</v>
      </c>
      <c r="C24" s="414">
        <v>0</v>
      </c>
      <c r="D24" s="414">
        <v>0</v>
      </c>
      <c r="E24" s="414">
        <v>0</v>
      </c>
      <c r="F24" s="414">
        <v>0</v>
      </c>
      <c r="G24" s="414">
        <v>0</v>
      </c>
      <c r="H24" s="414">
        <v>0</v>
      </c>
      <c r="I24" s="414">
        <v>0</v>
      </c>
      <c r="J24" s="414">
        <v>0</v>
      </c>
      <c r="K24" s="414">
        <v>0</v>
      </c>
      <c r="L24" s="414">
        <v>0</v>
      </c>
      <c r="M24" s="414">
        <v>0</v>
      </c>
      <c r="N24" s="417">
        <v>0</v>
      </c>
      <c r="O24" s="414">
        <v>0</v>
      </c>
      <c r="P24" s="414">
        <v>0</v>
      </c>
      <c r="Q24" s="414">
        <v>0</v>
      </c>
      <c r="R24" s="414">
        <v>0</v>
      </c>
      <c r="S24" s="414">
        <v>0</v>
      </c>
      <c r="T24" s="414">
        <v>10.16</v>
      </c>
      <c r="U24" s="414">
        <v>0</v>
      </c>
      <c r="V24" s="414">
        <v>0.05</v>
      </c>
      <c r="W24" s="414">
        <v>0</v>
      </c>
      <c r="X24" s="414">
        <v>0</v>
      </c>
      <c r="Y24" s="414">
        <v>0</v>
      </c>
      <c r="Z24" s="417">
        <v>0</v>
      </c>
      <c r="AA24" s="431" t="str">
        <f t="shared" si="5"/>
        <v>-</v>
      </c>
    </row>
    <row r="25" spans="1:27" s="174" customFormat="1" x14ac:dyDescent="0.3">
      <c r="A25" s="35" t="s">
        <v>69</v>
      </c>
      <c r="B25" s="412">
        <v>907.68950000000007</v>
      </c>
      <c r="C25" s="412">
        <v>11711.979500000001</v>
      </c>
      <c r="D25" s="412">
        <v>3919.2824999999998</v>
      </c>
      <c r="E25" s="412">
        <v>2021.7755</v>
      </c>
      <c r="F25" s="412">
        <v>1882.2984755509669</v>
      </c>
      <c r="G25" s="412">
        <v>1960.806</v>
      </c>
      <c r="H25" s="412">
        <v>3439.6585499999997</v>
      </c>
      <c r="I25" s="412">
        <v>3226.7667000000001</v>
      </c>
      <c r="J25" s="412">
        <v>5378.65265</v>
      </c>
      <c r="K25" s="412">
        <v>8893.1459000000013</v>
      </c>
      <c r="L25" s="412">
        <v>1143.6494999999998</v>
      </c>
      <c r="M25" s="412">
        <v>2512.2691500000001</v>
      </c>
      <c r="N25" s="417">
        <v>2571.66</v>
      </c>
      <c r="O25" s="414">
        <v>2471.8000000000002</v>
      </c>
      <c r="P25" s="414">
        <v>1689.27</v>
      </c>
      <c r="Q25" s="414">
        <v>82.88</v>
      </c>
      <c r="R25" s="414">
        <v>590.58000000000004</v>
      </c>
      <c r="S25" s="414">
        <v>1996.7</v>
      </c>
      <c r="T25" s="414">
        <v>2104.62</v>
      </c>
      <c r="U25" s="414">
        <v>1801.25</v>
      </c>
      <c r="V25" s="414">
        <v>1385.56</v>
      </c>
      <c r="W25" s="414">
        <v>917.73</v>
      </c>
      <c r="X25" s="414">
        <v>232.75</v>
      </c>
      <c r="Y25" s="414">
        <v>508.1</v>
      </c>
      <c r="Z25" s="416">
        <v>781.56</v>
      </c>
      <c r="AA25" s="421">
        <f t="shared" si="5"/>
        <v>-0.69608735213830752</v>
      </c>
    </row>
    <row r="26" spans="1:27" s="174" customFormat="1" x14ac:dyDescent="0.3">
      <c r="A26" s="35" t="s">
        <v>81</v>
      </c>
      <c r="B26" s="412">
        <v>0</v>
      </c>
      <c r="C26" s="412">
        <v>338.43</v>
      </c>
      <c r="D26" s="412">
        <v>6.21</v>
      </c>
      <c r="E26" s="412">
        <v>0</v>
      </c>
      <c r="F26" s="412">
        <v>0</v>
      </c>
      <c r="G26" s="412">
        <v>0</v>
      </c>
      <c r="H26" s="412">
        <v>0</v>
      </c>
      <c r="I26" s="412">
        <v>0</v>
      </c>
      <c r="J26" s="412">
        <v>0</v>
      </c>
      <c r="K26" s="412">
        <v>0</v>
      </c>
      <c r="L26" s="412">
        <v>0</v>
      </c>
      <c r="M26" s="412">
        <v>0</v>
      </c>
      <c r="N26" s="417">
        <v>0</v>
      </c>
      <c r="O26" s="414">
        <v>12115.69</v>
      </c>
      <c r="P26" s="414">
        <v>1849.48</v>
      </c>
      <c r="Q26" s="414">
        <v>0</v>
      </c>
      <c r="R26" s="414">
        <v>0</v>
      </c>
      <c r="S26" s="414">
        <v>0</v>
      </c>
      <c r="T26" s="414">
        <v>0</v>
      </c>
      <c r="U26" s="414">
        <v>0</v>
      </c>
      <c r="V26" s="414">
        <v>0</v>
      </c>
      <c r="W26" s="414">
        <v>3033.74</v>
      </c>
      <c r="X26" s="414">
        <v>0</v>
      </c>
      <c r="Y26" s="414">
        <v>0</v>
      </c>
      <c r="Z26" s="417">
        <v>1146.45</v>
      </c>
      <c r="AA26" s="421" t="str">
        <f t="shared" si="5"/>
        <v>-</v>
      </c>
    </row>
    <row r="27" spans="1:27" s="174" customFormat="1" x14ac:dyDescent="0.3">
      <c r="A27" s="35" t="s">
        <v>230</v>
      </c>
      <c r="B27" s="412">
        <v>3206.6301999999996</v>
      </c>
      <c r="C27" s="412">
        <v>481.04300000000001</v>
      </c>
      <c r="D27" s="412">
        <v>1.5840000000000001</v>
      </c>
      <c r="E27" s="412">
        <v>20.447500000000002</v>
      </c>
      <c r="F27" s="412">
        <v>1.7715000000000001</v>
      </c>
      <c r="G27" s="412">
        <v>47.791499999999999</v>
      </c>
      <c r="H27" s="412">
        <v>30.6</v>
      </c>
      <c r="I27" s="412">
        <v>48.752000000000002</v>
      </c>
      <c r="J27" s="412">
        <v>51.110999999999997</v>
      </c>
      <c r="K27" s="412">
        <v>71.459000000000003</v>
      </c>
      <c r="L27" s="412">
        <v>5.2835000000000001</v>
      </c>
      <c r="M27" s="412">
        <v>3.484</v>
      </c>
      <c r="N27" s="417">
        <v>30.38</v>
      </c>
      <c r="O27" s="414">
        <v>2.59</v>
      </c>
      <c r="P27" s="414">
        <v>3.32</v>
      </c>
      <c r="Q27" s="414">
        <v>0</v>
      </c>
      <c r="R27" s="414">
        <v>0</v>
      </c>
      <c r="S27" s="414">
        <v>0</v>
      </c>
      <c r="T27" s="414">
        <v>11</v>
      </c>
      <c r="U27" s="414">
        <v>0</v>
      </c>
      <c r="V27" s="414">
        <v>0</v>
      </c>
      <c r="W27" s="414">
        <v>0</v>
      </c>
      <c r="X27" s="414">
        <v>0</v>
      </c>
      <c r="Y27" s="414">
        <v>1.31</v>
      </c>
      <c r="Z27" s="417">
        <v>21.77</v>
      </c>
      <c r="AA27" s="421">
        <f t="shared" si="5"/>
        <v>-0.28341013824884786</v>
      </c>
    </row>
    <row r="28" spans="1:27" s="174" customFormat="1" x14ac:dyDescent="0.3">
      <c r="A28" s="35" t="s">
        <v>82</v>
      </c>
      <c r="B28" s="412">
        <v>596.61249999999995</v>
      </c>
      <c r="C28" s="412">
        <v>83.53</v>
      </c>
      <c r="D28" s="412">
        <v>0.99150000000000005</v>
      </c>
      <c r="E28" s="412">
        <v>84.68835</v>
      </c>
      <c r="F28" s="412">
        <v>356.40670000000006</v>
      </c>
      <c r="G28" s="412">
        <v>390.59840000000003</v>
      </c>
      <c r="H28" s="412">
        <v>350.54</v>
      </c>
      <c r="I28" s="412">
        <v>167.76640000000003</v>
      </c>
      <c r="J28" s="412">
        <v>66.368499999999997</v>
      </c>
      <c r="K28" s="412">
        <v>115.57850000000001</v>
      </c>
      <c r="L28" s="412">
        <v>56.734500000000004</v>
      </c>
      <c r="M28" s="412">
        <v>158.25459999999998</v>
      </c>
      <c r="N28" s="417">
        <v>3411.37</v>
      </c>
      <c r="O28" s="414">
        <v>100.87</v>
      </c>
      <c r="P28" s="414">
        <v>23.55</v>
      </c>
      <c r="Q28" s="414">
        <v>0</v>
      </c>
      <c r="R28" s="414">
        <v>0</v>
      </c>
      <c r="S28" s="414">
        <v>6.73</v>
      </c>
      <c r="T28" s="414">
        <v>5.12</v>
      </c>
      <c r="U28" s="414">
        <v>56.89</v>
      </c>
      <c r="V28" s="414">
        <v>41.17</v>
      </c>
      <c r="W28" s="414">
        <v>6.82</v>
      </c>
      <c r="X28" s="414">
        <v>0</v>
      </c>
      <c r="Y28" s="414">
        <v>62.09</v>
      </c>
      <c r="Z28" s="416">
        <v>35.200000000000003</v>
      </c>
      <c r="AA28" s="421">
        <f t="shared" si="5"/>
        <v>-0.98968156488448922</v>
      </c>
    </row>
    <row r="29" spans="1:27" x14ac:dyDescent="0.3">
      <c r="A29" s="35" t="s">
        <v>83</v>
      </c>
      <c r="B29" s="412">
        <v>811.19140400000003</v>
      </c>
      <c r="C29" s="412">
        <v>349.89369970000001</v>
      </c>
      <c r="D29" s="412">
        <v>143.73955000000001</v>
      </c>
      <c r="E29" s="412">
        <v>1143.6343999999999</v>
      </c>
      <c r="F29" s="412">
        <v>1134.085</v>
      </c>
      <c r="G29" s="412">
        <v>3608.0248500000002</v>
      </c>
      <c r="H29" s="412">
        <v>2192.1995000000002</v>
      </c>
      <c r="I29" s="412">
        <v>2354.1284000000001</v>
      </c>
      <c r="J29" s="412">
        <v>2317.0670500000001</v>
      </c>
      <c r="K29" s="412">
        <v>1444.1445499999998</v>
      </c>
      <c r="L29" s="412">
        <v>1697.7631822499998</v>
      </c>
      <c r="M29" s="412">
        <v>2239.2270879999996</v>
      </c>
      <c r="N29" s="417">
        <v>3007.29</v>
      </c>
      <c r="O29" s="414">
        <v>1145.52</v>
      </c>
      <c r="P29" s="414">
        <v>220.53</v>
      </c>
      <c r="Q29" s="414">
        <v>17.809999999999999</v>
      </c>
      <c r="R29" s="414">
        <v>40.18</v>
      </c>
      <c r="S29" s="414">
        <v>234.17</v>
      </c>
      <c r="T29" s="414">
        <v>108.03</v>
      </c>
      <c r="U29" s="414">
        <v>55.62</v>
      </c>
      <c r="V29" s="414">
        <v>18.440000000000001</v>
      </c>
      <c r="W29" s="414">
        <v>168.42</v>
      </c>
      <c r="X29" s="414">
        <v>95.65</v>
      </c>
      <c r="Y29" s="414">
        <v>737.05</v>
      </c>
      <c r="Z29" s="416">
        <v>1533.13</v>
      </c>
      <c r="AA29" s="421">
        <f t="shared" si="5"/>
        <v>-0.49019549162202514</v>
      </c>
    </row>
    <row r="30" spans="1:27" x14ac:dyDescent="0.3">
      <c r="A30" s="35" t="s">
        <v>199</v>
      </c>
      <c r="B30" s="412">
        <v>250.08</v>
      </c>
      <c r="C30" s="412">
        <v>54.09</v>
      </c>
      <c r="D30" s="412">
        <v>0</v>
      </c>
      <c r="E30" s="412">
        <v>0</v>
      </c>
      <c r="F30" s="412">
        <v>8.0549999999999997</v>
      </c>
      <c r="G30" s="412">
        <v>45.653999999999996</v>
      </c>
      <c r="H30" s="412">
        <v>0</v>
      </c>
      <c r="I30" s="412">
        <v>0</v>
      </c>
      <c r="J30" s="412">
        <v>0</v>
      </c>
      <c r="K30" s="412">
        <v>0</v>
      </c>
      <c r="L30" s="412">
        <v>0</v>
      </c>
      <c r="M30" s="412">
        <v>18.824999999999999</v>
      </c>
      <c r="N30" s="417">
        <v>13.74</v>
      </c>
      <c r="O30" s="414">
        <v>0</v>
      </c>
      <c r="P30" s="414">
        <v>0</v>
      </c>
      <c r="Q30" s="414">
        <v>0</v>
      </c>
      <c r="R30" s="414">
        <v>0</v>
      </c>
      <c r="S30" s="414">
        <v>0</v>
      </c>
      <c r="T30" s="414">
        <v>0</v>
      </c>
      <c r="U30" s="414">
        <v>0</v>
      </c>
      <c r="V30" s="414">
        <v>32.42</v>
      </c>
      <c r="W30" s="414">
        <v>5.49</v>
      </c>
      <c r="X30" s="414">
        <v>0</v>
      </c>
      <c r="Y30" s="414">
        <v>0</v>
      </c>
      <c r="Z30" s="417">
        <v>0</v>
      </c>
      <c r="AA30" s="421">
        <f t="shared" si="5"/>
        <v>-1</v>
      </c>
    </row>
    <row r="31" spans="1:27" x14ac:dyDescent="0.3">
      <c r="A31" s="35" t="s">
        <v>70</v>
      </c>
      <c r="B31" s="412">
        <v>707.70699999999999</v>
      </c>
      <c r="C31" s="412">
        <v>137.85599999999999</v>
      </c>
      <c r="D31" s="412">
        <v>4.8868863999999999</v>
      </c>
      <c r="E31" s="412">
        <v>34.585999999999999</v>
      </c>
      <c r="F31" s="412">
        <v>18.86</v>
      </c>
      <c r="G31" s="412">
        <v>346.53499999999997</v>
      </c>
      <c r="H31" s="412">
        <v>335.34499999999997</v>
      </c>
      <c r="I31" s="412">
        <v>68.972000000000008</v>
      </c>
      <c r="J31" s="412">
        <v>23.903599999999997</v>
      </c>
      <c r="K31" s="412">
        <v>183.62399999999997</v>
      </c>
      <c r="L31" s="412">
        <v>169.37349999999998</v>
      </c>
      <c r="M31" s="412">
        <v>188.44599999999997</v>
      </c>
      <c r="N31" s="417">
        <v>160.54</v>
      </c>
      <c r="O31" s="414">
        <v>7.91</v>
      </c>
      <c r="P31" s="414">
        <v>88.46</v>
      </c>
      <c r="Q31" s="414">
        <v>33.08</v>
      </c>
      <c r="R31" s="414">
        <v>7.62</v>
      </c>
      <c r="S31" s="414">
        <v>42.94</v>
      </c>
      <c r="T31" s="414">
        <v>41.29</v>
      </c>
      <c r="U31" s="414">
        <v>65.849999999999994</v>
      </c>
      <c r="V31" s="414">
        <v>107.68</v>
      </c>
      <c r="W31" s="414">
        <v>173.8</v>
      </c>
      <c r="X31" s="414">
        <v>168.53</v>
      </c>
      <c r="Y31" s="414">
        <v>353.73</v>
      </c>
      <c r="Z31" s="416">
        <v>205.01</v>
      </c>
      <c r="AA31" s="421">
        <f t="shared" si="5"/>
        <v>0.27700261617042488</v>
      </c>
    </row>
    <row r="32" spans="1:27" x14ac:dyDescent="0.3">
      <c r="A32" s="35" t="s">
        <v>224</v>
      </c>
      <c r="B32" s="412">
        <v>136.917</v>
      </c>
      <c r="C32" s="412">
        <v>20.439999999999998</v>
      </c>
      <c r="D32" s="412">
        <v>10.481999999999999</v>
      </c>
      <c r="E32" s="412">
        <v>34.325050000000005</v>
      </c>
      <c r="F32" s="412">
        <v>30.759999999999998</v>
      </c>
      <c r="G32" s="412">
        <v>493.89147000000003</v>
      </c>
      <c r="H32" s="412">
        <v>485.91199999999998</v>
      </c>
      <c r="I32" s="412">
        <v>962.45350000000008</v>
      </c>
      <c r="J32" s="412">
        <v>93.840499999999992</v>
      </c>
      <c r="K32" s="412">
        <v>94.516999999999996</v>
      </c>
      <c r="L32" s="412">
        <v>300.1105</v>
      </c>
      <c r="M32" s="412">
        <v>313.12455920000002</v>
      </c>
      <c r="N32" s="417">
        <v>180.53</v>
      </c>
      <c r="O32" s="414">
        <v>30.41</v>
      </c>
      <c r="P32" s="414">
        <v>7.18</v>
      </c>
      <c r="Q32" s="414">
        <v>13.06</v>
      </c>
      <c r="R32" s="414">
        <v>38.39</v>
      </c>
      <c r="S32" s="414">
        <v>71.010000000000005</v>
      </c>
      <c r="T32" s="414">
        <v>86.32</v>
      </c>
      <c r="U32" s="414">
        <v>46.9</v>
      </c>
      <c r="V32" s="414">
        <v>50.69</v>
      </c>
      <c r="W32" s="414">
        <v>290.67</v>
      </c>
      <c r="X32" s="414">
        <v>38.229999999999997</v>
      </c>
      <c r="Y32" s="414">
        <v>867.12</v>
      </c>
      <c r="Z32" s="416">
        <v>1270.7</v>
      </c>
      <c r="AA32" s="421">
        <f t="shared" si="5"/>
        <v>6.0387193264277403</v>
      </c>
    </row>
    <row r="33" spans="1:27" x14ac:dyDescent="0.3">
      <c r="A33" s="31" t="s">
        <v>72</v>
      </c>
      <c r="B33" s="426">
        <v>10256.145029069303</v>
      </c>
      <c r="C33" s="427">
        <v>10295.507820259212</v>
      </c>
      <c r="D33" s="427">
        <v>5277.7186354922887</v>
      </c>
      <c r="E33" s="427">
        <v>5017.3267031722426</v>
      </c>
      <c r="F33" s="427">
        <v>8053.9091082364102</v>
      </c>
      <c r="G33" s="427">
        <v>7764.9819020083523</v>
      </c>
      <c r="H33" s="427">
        <v>11060.829800798405</v>
      </c>
      <c r="I33" s="427">
        <v>9695.7016964016148</v>
      </c>
      <c r="J33" s="427">
        <v>11613.21384641061</v>
      </c>
      <c r="K33" s="427">
        <v>12860.208298042111</v>
      </c>
      <c r="L33" s="427">
        <v>9838.7990952559849</v>
      </c>
      <c r="M33" s="427">
        <v>7291.1003960407652</v>
      </c>
      <c r="N33" s="426">
        <v>4698.05</v>
      </c>
      <c r="O33" s="427">
        <v>2619.34</v>
      </c>
      <c r="P33" s="427">
        <v>2009.99</v>
      </c>
      <c r="Q33" s="427">
        <v>817.62</v>
      </c>
      <c r="R33" s="427">
        <v>1287.81</v>
      </c>
      <c r="S33" s="427">
        <v>5326.13</v>
      </c>
      <c r="T33" s="427">
        <v>9363.4500000000007</v>
      </c>
      <c r="U33" s="427">
        <v>7687.61</v>
      </c>
      <c r="V33" s="427">
        <v>7586.59</v>
      </c>
      <c r="W33" s="427">
        <v>3046.64</v>
      </c>
      <c r="X33" s="427">
        <v>2476.52</v>
      </c>
      <c r="Y33" s="427">
        <v>6383.33</v>
      </c>
      <c r="Z33" s="426">
        <v>4066.77</v>
      </c>
      <c r="AA33" s="432">
        <f>+IFERROR((Z33/N33-1),"-")</f>
        <v>-0.13437064313917479</v>
      </c>
    </row>
    <row r="34" spans="1:27" x14ac:dyDescent="0.3">
      <c r="A34" s="1" t="s">
        <v>23</v>
      </c>
    </row>
    <row r="35" spans="1:27" x14ac:dyDescent="0.3">
      <c r="A35" s="1" t="s">
        <v>24</v>
      </c>
      <c r="B35" s="135"/>
    </row>
    <row r="36" spans="1:27" x14ac:dyDescent="0.3">
      <c r="A36" s="2" t="s">
        <v>204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Z36" s="135"/>
    </row>
    <row r="37" spans="1:27" x14ac:dyDescent="0.3">
      <c r="B37" s="363"/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</row>
    <row r="38" spans="1:27" x14ac:dyDescent="0.3">
      <c r="B38" s="361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</row>
  </sheetData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D55"/>
  <sheetViews>
    <sheetView showGridLines="0" zoomScale="85" zoomScaleNormal="85" workbookViewId="0">
      <pane xSplit="1" ySplit="7" topLeftCell="N8" activePane="bottomRight" state="frozen"/>
      <selection activeCell="U14" sqref="U14"/>
      <selection pane="topRight" activeCell="U14" sqref="U14"/>
      <selection pane="bottomLeft" activeCell="U14" sqref="U14"/>
      <selection pane="bottomRight" activeCell="AA9" sqref="AA9"/>
    </sheetView>
  </sheetViews>
  <sheetFormatPr baseColWidth="10" defaultRowHeight="14.4" x14ac:dyDescent="0.3"/>
  <cols>
    <col min="1" max="1" width="15.44140625" customWidth="1"/>
    <col min="2" max="2" width="9.88671875" style="191" bestFit="1" customWidth="1"/>
    <col min="3" max="3" width="8.88671875" style="191" bestFit="1" customWidth="1"/>
    <col min="4" max="4" width="5.6640625" style="191" bestFit="1" customWidth="1"/>
    <col min="5" max="5" width="9.33203125" style="191" bestFit="1" customWidth="1"/>
    <col min="6" max="6" width="10.6640625" style="191" bestFit="1" customWidth="1"/>
    <col min="7" max="8" width="9.33203125" style="191" bestFit="1" customWidth="1"/>
    <col min="9" max="9" width="7.109375" style="191" bestFit="1" customWidth="1"/>
    <col min="10" max="10" width="4.6640625" style="191" bestFit="1" customWidth="1"/>
    <col min="11" max="11" width="7.109375" style="191" bestFit="1" customWidth="1"/>
    <col min="12" max="12" width="9.33203125" style="191" bestFit="1" customWidth="1"/>
    <col min="13" max="20" width="11.77734375" style="191" customWidth="1"/>
    <col min="21" max="21" width="11.77734375" style="307" customWidth="1"/>
    <col min="22" max="22" width="11.77734375" customWidth="1"/>
    <col min="23" max="26" width="11.77734375" style="310" customWidth="1"/>
    <col min="27" max="27" width="11.77734375" customWidth="1"/>
    <col min="28" max="28" width="16.109375" bestFit="1" customWidth="1"/>
    <col min="29" max="29" width="15.88671875" bestFit="1" customWidth="1"/>
  </cols>
  <sheetData>
    <row r="1" spans="1:30" x14ac:dyDescent="0.3">
      <c r="A1" s="22" t="s">
        <v>196</v>
      </c>
    </row>
    <row r="2" spans="1:30" x14ac:dyDescent="0.3">
      <c r="A2" s="22"/>
    </row>
    <row r="3" spans="1:30" x14ac:dyDescent="0.3">
      <c r="A3" s="11" t="s">
        <v>84</v>
      </c>
    </row>
    <row r="4" spans="1:30" ht="15" customHeight="1" x14ac:dyDescent="0.3">
      <c r="A4" s="38" t="s">
        <v>242</v>
      </c>
    </row>
    <row r="5" spans="1:30" x14ac:dyDescent="0.3">
      <c r="A5" s="38" t="s">
        <v>207</v>
      </c>
      <c r="V5" s="135"/>
      <c r="W5" s="135"/>
      <c r="X5" s="135"/>
    </row>
    <row r="6" spans="1:30" x14ac:dyDescent="0.3">
      <c r="A6" s="537" t="s">
        <v>26</v>
      </c>
      <c r="B6" s="528">
        <v>2019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36"/>
      <c r="N6" s="533">
        <v>2020</v>
      </c>
      <c r="O6" s="534"/>
      <c r="P6" s="534"/>
      <c r="Q6" s="534"/>
      <c r="R6" s="534"/>
      <c r="S6" s="534"/>
      <c r="T6" s="534"/>
      <c r="U6" s="534"/>
      <c r="V6" s="534"/>
      <c r="W6" s="534"/>
      <c r="X6" s="534"/>
      <c r="Y6" s="534"/>
      <c r="Z6" s="538">
        <v>2021</v>
      </c>
      <c r="AA6" s="539"/>
      <c r="AC6" s="135"/>
    </row>
    <row r="7" spans="1:30" ht="25.2" x14ac:dyDescent="0.3">
      <c r="A7" s="537"/>
      <c r="B7" s="250" t="s">
        <v>1</v>
      </c>
      <c r="C7" s="250" t="s">
        <v>2</v>
      </c>
      <c r="D7" s="253" t="s">
        <v>3</v>
      </c>
      <c r="E7" s="250" t="s">
        <v>4</v>
      </c>
      <c r="F7" s="299" t="s">
        <v>5</v>
      </c>
      <c r="G7" s="253" t="s">
        <v>6</v>
      </c>
      <c r="H7" s="253" t="s">
        <v>7</v>
      </c>
      <c r="I7" s="253" t="s">
        <v>8</v>
      </c>
      <c r="J7" s="253" t="s">
        <v>9</v>
      </c>
      <c r="K7" s="253" t="s">
        <v>10</v>
      </c>
      <c r="L7" s="253" t="s">
        <v>11</v>
      </c>
      <c r="M7" s="253" t="s">
        <v>12</v>
      </c>
      <c r="N7" s="369" t="s">
        <v>1</v>
      </c>
      <c r="O7" s="369" t="s">
        <v>2</v>
      </c>
      <c r="P7" s="369" t="s">
        <v>3</v>
      </c>
      <c r="Q7" s="369" t="s">
        <v>4</v>
      </c>
      <c r="R7" s="369" t="s">
        <v>5</v>
      </c>
      <c r="S7" s="369" t="s">
        <v>6</v>
      </c>
      <c r="T7" s="369" t="s">
        <v>7</v>
      </c>
      <c r="U7" s="369" t="s">
        <v>8</v>
      </c>
      <c r="V7" s="369" t="s">
        <v>9</v>
      </c>
      <c r="W7" s="369" t="s">
        <v>10</v>
      </c>
      <c r="X7" s="369" t="s">
        <v>11</v>
      </c>
      <c r="Y7" s="368" t="s">
        <v>12</v>
      </c>
      <c r="Z7" s="437" t="s">
        <v>1</v>
      </c>
      <c r="AA7" s="438" t="s">
        <v>265</v>
      </c>
    </row>
    <row r="8" spans="1:30" x14ac:dyDescent="0.3">
      <c r="A8" s="44" t="s">
        <v>13</v>
      </c>
      <c r="B8" s="46">
        <f t="shared" ref="B8:G8" si="0">+B27+B34</f>
        <v>302446.10600000003</v>
      </c>
      <c r="C8" s="47">
        <f t="shared" si="0"/>
        <v>33283.67</v>
      </c>
      <c r="D8" s="47">
        <f t="shared" si="0"/>
        <v>432.32099999999997</v>
      </c>
      <c r="E8" s="47">
        <f t="shared" si="0"/>
        <v>111496.97200000001</v>
      </c>
      <c r="F8" s="47">
        <f t="shared" si="0"/>
        <v>1049268.4384000001</v>
      </c>
      <c r="G8" s="47">
        <f t="shared" si="0"/>
        <v>679153.25000000012</v>
      </c>
      <c r="H8" s="47">
        <f t="shared" ref="H8:O8" si="1">+H27+H34</f>
        <v>200052.64100000003</v>
      </c>
      <c r="I8" s="47">
        <f t="shared" si="1"/>
        <v>3507.5209999999997</v>
      </c>
      <c r="J8" s="47">
        <f t="shared" si="1"/>
        <v>69.975999999999999</v>
      </c>
      <c r="K8" s="47">
        <f t="shared" si="1"/>
        <v>2108.4519999999998</v>
      </c>
      <c r="L8" s="47">
        <f t="shared" si="1"/>
        <v>701971.20849999995</v>
      </c>
      <c r="M8" s="47">
        <f t="shared" si="1"/>
        <v>297646.66600000003</v>
      </c>
      <c r="N8" s="151">
        <f t="shared" si="1"/>
        <v>5220.5</v>
      </c>
      <c r="O8" s="47">
        <f t="shared" si="1"/>
        <v>0</v>
      </c>
      <c r="P8" s="47">
        <f>+P27+P34</f>
        <v>0</v>
      </c>
      <c r="Q8" s="47">
        <f>+Q27+Q34</f>
        <v>0</v>
      </c>
      <c r="R8" s="47">
        <f>+R27+R34</f>
        <v>553014.62999999989</v>
      </c>
      <c r="S8" s="47">
        <v>1330696.45</v>
      </c>
      <c r="T8" s="47">
        <v>489815.9</v>
      </c>
      <c r="U8" s="47">
        <v>262.56</v>
      </c>
      <c r="V8" s="47">
        <v>0</v>
      </c>
      <c r="W8" s="47">
        <v>0</v>
      </c>
      <c r="X8" s="47">
        <v>710078.6</v>
      </c>
      <c r="Y8" s="47">
        <v>1225469.58</v>
      </c>
      <c r="Z8" s="501">
        <f>SUM(Z27,Z34)</f>
        <v>516961.29000000004</v>
      </c>
      <c r="AA8" s="440">
        <f>+IFERROR((Z8/N8-1),"-")</f>
        <v>98.025244708361271</v>
      </c>
      <c r="AB8" s="310"/>
      <c r="AC8" s="310"/>
      <c r="AD8" s="310"/>
    </row>
    <row r="9" spans="1:30" x14ac:dyDescent="0.3">
      <c r="A9" s="45" t="s">
        <v>85</v>
      </c>
      <c r="B9" s="48">
        <f t="shared" ref="B9:G9" si="2">+SUM(B10:B17)</f>
        <v>132080.36600000001</v>
      </c>
      <c r="C9" s="9">
        <f t="shared" si="2"/>
        <v>378.96000000000004</v>
      </c>
      <c r="D9" s="9">
        <f t="shared" si="2"/>
        <v>432.32099999999997</v>
      </c>
      <c r="E9" s="9">
        <f t="shared" si="2"/>
        <v>48818.421000000002</v>
      </c>
      <c r="F9" s="9">
        <f t="shared" si="2"/>
        <v>558256.28240000003</v>
      </c>
      <c r="G9" s="9">
        <f t="shared" si="2"/>
        <v>412221.93900000001</v>
      </c>
      <c r="H9" s="9">
        <f t="shared" ref="H9:O9" si="3">+SUM(H10:H17)</f>
        <v>199458.14100000003</v>
      </c>
      <c r="I9" s="9">
        <f t="shared" si="3"/>
        <v>619.20899999999995</v>
      </c>
      <c r="J9" s="9">
        <f t="shared" si="3"/>
        <v>69.975999999999999</v>
      </c>
      <c r="K9" s="9">
        <f t="shared" si="3"/>
        <v>6.1230000000000002</v>
      </c>
      <c r="L9" s="9">
        <f t="shared" si="3"/>
        <v>575087.30649999995</v>
      </c>
      <c r="M9" s="9">
        <f t="shared" si="3"/>
        <v>159996.70699999999</v>
      </c>
      <c r="N9" s="90">
        <f t="shared" si="3"/>
        <v>5220.5</v>
      </c>
      <c r="O9" s="9">
        <f t="shared" si="3"/>
        <v>0</v>
      </c>
      <c r="P9" s="9">
        <f>+SUM(P10:P17)</f>
        <v>0</v>
      </c>
      <c r="Q9" s="9">
        <f>+SUM(Q10:Q17)</f>
        <v>0</v>
      </c>
      <c r="R9" s="9">
        <f>+SUM(R10:R17)</f>
        <v>381618.16</v>
      </c>
      <c r="S9" s="9">
        <v>817970.69000000006</v>
      </c>
      <c r="T9" s="9">
        <v>365234.74</v>
      </c>
      <c r="U9" s="9">
        <v>262.56</v>
      </c>
      <c r="V9" s="9">
        <v>0</v>
      </c>
      <c r="W9" s="9">
        <v>0</v>
      </c>
      <c r="X9" s="9">
        <v>424462.02</v>
      </c>
      <c r="Y9" s="9">
        <v>973553.21</v>
      </c>
      <c r="Z9" s="502">
        <f>SUM(Z10:Z17)</f>
        <v>388003.92000000004</v>
      </c>
      <c r="AA9" s="441">
        <f t="shared" ref="AA9:AA34" si="4">+IFERROR((Z9/N9-1),"-")</f>
        <v>73.323133799444506</v>
      </c>
      <c r="AB9" s="310"/>
      <c r="AC9" s="310"/>
      <c r="AD9" s="310"/>
    </row>
    <row r="10" spans="1:30" x14ac:dyDescent="0.3">
      <c r="A10" s="35" t="s">
        <v>60</v>
      </c>
      <c r="B10" s="433">
        <v>0</v>
      </c>
      <c r="C10" s="433">
        <v>0</v>
      </c>
      <c r="D10" s="433">
        <v>0</v>
      </c>
      <c r="E10" s="433">
        <v>0</v>
      </c>
      <c r="F10" s="433">
        <v>0</v>
      </c>
      <c r="G10" s="433">
        <v>0</v>
      </c>
      <c r="H10" s="433">
        <v>0</v>
      </c>
      <c r="I10" s="433">
        <v>0</v>
      </c>
      <c r="J10" s="433">
        <v>0</v>
      </c>
      <c r="K10" s="433">
        <v>6.1230000000000002</v>
      </c>
      <c r="L10" s="433">
        <v>103.97150000000001</v>
      </c>
      <c r="M10" s="433">
        <v>0</v>
      </c>
      <c r="N10" s="102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503">
        <v>0</v>
      </c>
      <c r="AA10" s="348" t="str">
        <f t="shared" si="4"/>
        <v>-</v>
      </c>
      <c r="AB10" s="310"/>
      <c r="AC10" s="310"/>
      <c r="AD10" s="310"/>
    </row>
    <row r="11" spans="1:30" x14ac:dyDescent="0.3">
      <c r="A11" s="35" t="s">
        <v>61</v>
      </c>
      <c r="B11" s="433">
        <v>0</v>
      </c>
      <c r="C11" s="433">
        <v>0</v>
      </c>
      <c r="D11" s="433">
        <v>0</v>
      </c>
      <c r="E11" s="433">
        <v>0</v>
      </c>
      <c r="F11" s="433">
        <v>0</v>
      </c>
      <c r="G11" s="433">
        <v>0</v>
      </c>
      <c r="H11" s="433">
        <v>0</v>
      </c>
      <c r="I11" s="433">
        <v>0</v>
      </c>
      <c r="J11" s="433">
        <v>0</v>
      </c>
      <c r="K11" s="433">
        <v>0</v>
      </c>
      <c r="L11" s="433">
        <v>0</v>
      </c>
      <c r="M11" s="433">
        <v>37.438000000000002</v>
      </c>
      <c r="N11" s="102">
        <v>0</v>
      </c>
      <c r="O11" s="26">
        <v>0</v>
      </c>
      <c r="P11" s="26">
        <v>0</v>
      </c>
      <c r="Q11" s="26">
        <v>0</v>
      </c>
      <c r="R11" s="26">
        <v>153.61000000000001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503">
        <v>0</v>
      </c>
      <c r="AA11" s="348" t="str">
        <f t="shared" si="4"/>
        <v>-</v>
      </c>
      <c r="AB11" s="310"/>
      <c r="AC11" s="310"/>
      <c r="AD11" s="310"/>
    </row>
    <row r="12" spans="1:30" x14ac:dyDescent="0.3">
      <c r="A12" s="35" t="s">
        <v>86</v>
      </c>
      <c r="B12" s="433">
        <v>0</v>
      </c>
      <c r="C12" s="433">
        <v>0</v>
      </c>
      <c r="D12" s="433">
        <v>0</v>
      </c>
      <c r="E12" s="433">
        <v>1611.2</v>
      </c>
      <c r="F12" s="433">
        <v>26101.02</v>
      </c>
      <c r="G12" s="433">
        <v>62069.425000000003</v>
      </c>
      <c r="H12" s="433">
        <v>40027.730000000003</v>
      </c>
      <c r="I12" s="433">
        <v>0</v>
      </c>
      <c r="J12" s="433">
        <v>0</v>
      </c>
      <c r="K12" s="433">
        <v>0</v>
      </c>
      <c r="L12" s="433">
        <v>3072.9250000000002</v>
      </c>
      <c r="M12" s="433">
        <v>7357.7749999999996</v>
      </c>
      <c r="N12" s="102">
        <v>475.53</v>
      </c>
      <c r="O12" s="26">
        <v>0</v>
      </c>
      <c r="P12" s="26">
        <v>0</v>
      </c>
      <c r="Q12" s="26">
        <v>0</v>
      </c>
      <c r="R12" s="26">
        <v>0</v>
      </c>
      <c r="S12" s="26">
        <v>58086.080000000002</v>
      </c>
      <c r="T12" s="26">
        <v>40834.400000000001</v>
      </c>
      <c r="U12" s="26">
        <v>0</v>
      </c>
      <c r="V12" s="26">
        <v>0</v>
      </c>
      <c r="W12" s="26">
        <v>0</v>
      </c>
      <c r="X12" s="26">
        <v>34558.29</v>
      </c>
      <c r="Y12" s="26">
        <v>48333.11</v>
      </c>
      <c r="Z12" s="503">
        <v>12778.42</v>
      </c>
      <c r="AA12" s="348">
        <f t="shared" si="4"/>
        <v>25.871953399364919</v>
      </c>
      <c r="AB12" s="310"/>
      <c r="AC12" s="310"/>
      <c r="AD12" s="310"/>
    </row>
    <row r="13" spans="1:30" x14ac:dyDescent="0.3">
      <c r="A13" s="81" t="s">
        <v>266</v>
      </c>
      <c r="B13" s="433">
        <v>27968.83</v>
      </c>
      <c r="C13" s="433">
        <v>0</v>
      </c>
      <c r="D13" s="433">
        <v>0</v>
      </c>
      <c r="E13" s="433">
        <v>9072.6929999999993</v>
      </c>
      <c r="F13" s="433">
        <v>225880.11499999999</v>
      </c>
      <c r="G13" s="433">
        <v>229691.83499999999</v>
      </c>
      <c r="H13" s="433">
        <v>105256.655</v>
      </c>
      <c r="I13" s="433">
        <v>0</v>
      </c>
      <c r="J13" s="433">
        <v>0</v>
      </c>
      <c r="K13" s="433">
        <v>0</v>
      </c>
      <c r="L13" s="433">
        <v>198141.17499999999</v>
      </c>
      <c r="M13" s="433">
        <v>74294.11</v>
      </c>
      <c r="N13" s="102">
        <v>4744.97</v>
      </c>
      <c r="O13" s="26">
        <v>0</v>
      </c>
      <c r="P13" s="26">
        <v>0</v>
      </c>
      <c r="Q13" s="26">
        <v>0</v>
      </c>
      <c r="R13" s="26">
        <v>141131.57999999999</v>
      </c>
      <c r="S13" s="26">
        <v>333088.53999999998</v>
      </c>
      <c r="T13" s="26">
        <v>208160.41</v>
      </c>
      <c r="U13" s="26">
        <v>262.56</v>
      </c>
      <c r="V13" s="26">
        <v>0</v>
      </c>
      <c r="W13" s="26">
        <v>0</v>
      </c>
      <c r="X13" s="26">
        <v>225759.39</v>
      </c>
      <c r="Y13" s="26">
        <v>391652</v>
      </c>
      <c r="Z13" s="503">
        <v>173839.2</v>
      </c>
      <c r="AA13" s="348">
        <f t="shared" si="4"/>
        <v>35.636522464841718</v>
      </c>
      <c r="AB13" s="310"/>
      <c r="AD13" s="310"/>
    </row>
    <row r="14" spans="1:30" x14ac:dyDescent="0.3">
      <c r="A14" s="35" t="s">
        <v>62</v>
      </c>
      <c r="B14" s="433">
        <v>21982.834999999999</v>
      </c>
      <c r="C14" s="433">
        <v>0</v>
      </c>
      <c r="D14" s="433">
        <v>0</v>
      </c>
      <c r="E14" s="433">
        <v>10655.54</v>
      </c>
      <c r="F14" s="433">
        <v>106822.41499999999</v>
      </c>
      <c r="G14" s="433">
        <v>45471.92</v>
      </c>
      <c r="H14" s="433">
        <v>13964.785</v>
      </c>
      <c r="I14" s="433">
        <v>0</v>
      </c>
      <c r="J14" s="433">
        <v>0</v>
      </c>
      <c r="K14" s="433">
        <v>0</v>
      </c>
      <c r="L14" s="433">
        <v>110735.11500000001</v>
      </c>
      <c r="M14" s="433">
        <v>27662.275000000001</v>
      </c>
      <c r="N14" s="102">
        <v>0</v>
      </c>
      <c r="O14" s="26">
        <v>0</v>
      </c>
      <c r="P14" s="26">
        <v>0</v>
      </c>
      <c r="Q14" s="26">
        <v>0</v>
      </c>
      <c r="R14" s="26">
        <v>83098.58</v>
      </c>
      <c r="S14" s="26">
        <v>150289.71</v>
      </c>
      <c r="T14" s="26">
        <v>47744.28</v>
      </c>
      <c r="U14" s="26">
        <v>0</v>
      </c>
      <c r="V14" s="26">
        <v>0</v>
      </c>
      <c r="W14" s="26">
        <v>0</v>
      </c>
      <c r="X14" s="26">
        <v>57028.3</v>
      </c>
      <c r="Y14" s="26">
        <v>177401.39</v>
      </c>
      <c r="Z14" s="503">
        <v>50978.96</v>
      </c>
      <c r="AA14" s="348" t="str">
        <f t="shared" si="4"/>
        <v>-</v>
      </c>
      <c r="AB14" s="310"/>
      <c r="AC14" s="310"/>
      <c r="AD14" s="310"/>
    </row>
    <row r="15" spans="1:30" x14ac:dyDescent="0.3">
      <c r="A15" s="35" t="s">
        <v>63</v>
      </c>
      <c r="B15" s="433">
        <v>77196.600999999995</v>
      </c>
      <c r="C15" s="433">
        <v>191.96</v>
      </c>
      <c r="D15" s="433">
        <v>33.923999999999999</v>
      </c>
      <c r="E15" s="433">
        <v>25734.253000000001</v>
      </c>
      <c r="F15" s="433">
        <v>185841.73240000001</v>
      </c>
      <c r="G15" s="433">
        <v>73087.864000000001</v>
      </c>
      <c r="H15" s="433">
        <v>38721.961000000003</v>
      </c>
      <c r="I15" s="433">
        <v>619.20899999999995</v>
      </c>
      <c r="J15" s="433">
        <v>69.975999999999999</v>
      </c>
      <c r="K15" s="433">
        <v>0</v>
      </c>
      <c r="L15" s="433">
        <v>245041.66500000001</v>
      </c>
      <c r="M15" s="433">
        <v>48242.398999999998</v>
      </c>
      <c r="N15" s="102">
        <v>0</v>
      </c>
      <c r="O15" s="26">
        <v>0</v>
      </c>
      <c r="P15" s="26">
        <v>0</v>
      </c>
      <c r="Q15" s="26">
        <v>0</v>
      </c>
      <c r="R15" s="26">
        <v>154993.07999999999</v>
      </c>
      <c r="S15" s="26">
        <v>272046.69</v>
      </c>
      <c r="T15" s="26">
        <v>68495.649999999994</v>
      </c>
      <c r="U15" s="26">
        <v>0</v>
      </c>
      <c r="V15" s="26">
        <v>0</v>
      </c>
      <c r="W15" s="26">
        <v>0</v>
      </c>
      <c r="X15" s="26">
        <v>103263.37</v>
      </c>
      <c r="Y15" s="26">
        <v>333252.77</v>
      </c>
      <c r="Z15" s="503">
        <v>140299.89000000001</v>
      </c>
      <c r="AA15" s="348" t="str">
        <f t="shared" si="4"/>
        <v>-</v>
      </c>
      <c r="AB15" s="310"/>
      <c r="AC15" s="310"/>
      <c r="AD15" s="310"/>
    </row>
    <row r="16" spans="1:30" x14ac:dyDescent="0.3">
      <c r="A16" s="35" t="s">
        <v>64</v>
      </c>
      <c r="B16" s="433">
        <v>4932.1000000000004</v>
      </c>
      <c r="C16" s="433">
        <v>0</v>
      </c>
      <c r="D16" s="433">
        <v>0</v>
      </c>
      <c r="E16" s="433">
        <v>1744.7349999999999</v>
      </c>
      <c r="F16" s="433">
        <v>13611</v>
      </c>
      <c r="G16" s="433">
        <v>1492</v>
      </c>
      <c r="H16" s="433">
        <v>1487.01</v>
      </c>
      <c r="I16" s="433">
        <v>0</v>
      </c>
      <c r="J16" s="433">
        <v>0</v>
      </c>
      <c r="K16" s="433">
        <v>0</v>
      </c>
      <c r="L16" s="433">
        <v>17992.455000000002</v>
      </c>
      <c r="M16" s="433">
        <v>2402.71</v>
      </c>
      <c r="N16" s="102">
        <v>0</v>
      </c>
      <c r="O16" s="26">
        <v>0</v>
      </c>
      <c r="P16" s="26">
        <v>0</v>
      </c>
      <c r="Q16" s="26">
        <v>0</v>
      </c>
      <c r="R16" s="26">
        <v>2241.31</v>
      </c>
      <c r="S16" s="26">
        <v>4459.67</v>
      </c>
      <c r="T16" s="26">
        <v>0</v>
      </c>
      <c r="U16" s="26">
        <v>0</v>
      </c>
      <c r="V16" s="26">
        <v>0</v>
      </c>
      <c r="W16" s="26">
        <v>0</v>
      </c>
      <c r="X16" s="26">
        <v>3852.67</v>
      </c>
      <c r="Y16" s="26">
        <v>22913.94</v>
      </c>
      <c r="Z16" s="503">
        <v>10107.450000000001</v>
      </c>
      <c r="AA16" s="348" t="str">
        <f t="shared" si="4"/>
        <v>-</v>
      </c>
      <c r="AB16" s="310"/>
      <c r="AC16" s="310"/>
      <c r="AD16" s="310"/>
    </row>
    <row r="17" spans="1:30" s="360" customFormat="1" x14ac:dyDescent="0.3">
      <c r="A17" s="357" t="s">
        <v>78</v>
      </c>
      <c r="B17" s="168">
        <v>0</v>
      </c>
      <c r="C17" s="168">
        <v>187</v>
      </c>
      <c r="D17" s="168">
        <v>398.39699999999999</v>
      </c>
      <c r="E17" s="168">
        <v>0</v>
      </c>
      <c r="F17" s="168">
        <v>0</v>
      </c>
      <c r="G17" s="168">
        <v>408.89499999999998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  <c r="N17" s="358">
        <v>0</v>
      </c>
      <c r="O17" s="359">
        <v>0</v>
      </c>
      <c r="P17" s="359">
        <v>0</v>
      </c>
      <c r="Q17" s="359">
        <v>0</v>
      </c>
      <c r="R17" s="359">
        <v>0</v>
      </c>
      <c r="S17" s="359">
        <v>0</v>
      </c>
      <c r="T17" s="359">
        <v>0</v>
      </c>
      <c r="U17" s="359">
        <v>0</v>
      </c>
      <c r="V17" s="359">
        <v>0</v>
      </c>
      <c r="W17" s="359">
        <v>0</v>
      </c>
      <c r="X17" s="359">
        <v>0</v>
      </c>
      <c r="Y17" s="359">
        <v>0</v>
      </c>
      <c r="Z17" s="504">
        <v>0</v>
      </c>
      <c r="AA17" s="442" t="str">
        <f t="shared" si="4"/>
        <v>-</v>
      </c>
      <c r="AB17" s="310"/>
    </row>
    <row r="18" spans="1:30" x14ac:dyDescent="0.3">
      <c r="A18" s="45" t="s">
        <v>87</v>
      </c>
      <c r="B18" s="48">
        <f t="shared" ref="B18:K18" si="5">+SUM(B19:B26)</f>
        <v>37571.654999999999</v>
      </c>
      <c r="C18" s="9">
        <f t="shared" si="5"/>
        <v>0</v>
      </c>
      <c r="D18" s="9">
        <f t="shared" si="5"/>
        <v>0</v>
      </c>
      <c r="E18" s="9">
        <f t="shared" si="5"/>
        <v>62678.550999999999</v>
      </c>
      <c r="F18" s="9">
        <f t="shared" si="5"/>
        <v>491012.15600000008</v>
      </c>
      <c r="G18" s="9">
        <f t="shared" si="5"/>
        <v>228621.13099999999</v>
      </c>
      <c r="H18" s="9">
        <f t="shared" si="5"/>
        <v>594.5</v>
      </c>
      <c r="I18" s="9">
        <f t="shared" si="5"/>
        <v>39.671999999999997</v>
      </c>
      <c r="J18" s="9">
        <f t="shared" si="5"/>
        <v>0</v>
      </c>
      <c r="K18" s="9">
        <f t="shared" si="5"/>
        <v>199.03399999999999</v>
      </c>
      <c r="L18" s="9">
        <f t="shared" ref="L18:R18" si="6">+SUM(L19:L26)</f>
        <v>126883.902</v>
      </c>
      <c r="M18" s="9">
        <f t="shared" si="6"/>
        <v>137649.95900000003</v>
      </c>
      <c r="N18" s="90">
        <f t="shared" si="6"/>
        <v>0</v>
      </c>
      <c r="O18" s="9">
        <f t="shared" si="6"/>
        <v>0</v>
      </c>
      <c r="P18" s="9">
        <f t="shared" si="6"/>
        <v>0</v>
      </c>
      <c r="Q18" s="9">
        <f t="shared" si="6"/>
        <v>0</v>
      </c>
      <c r="R18" s="9">
        <f t="shared" si="6"/>
        <v>171396.46999999997</v>
      </c>
      <c r="S18" s="9">
        <v>512725.75999999995</v>
      </c>
      <c r="T18" s="9">
        <v>124581.16</v>
      </c>
      <c r="U18" s="9">
        <v>0</v>
      </c>
      <c r="V18" s="9">
        <v>0</v>
      </c>
      <c r="W18" s="9">
        <v>0</v>
      </c>
      <c r="X18" s="9">
        <v>285616.57999999996</v>
      </c>
      <c r="Y18" s="9">
        <v>251916.37</v>
      </c>
      <c r="Z18" s="502">
        <f>SUM(Z19:Z26)</f>
        <v>128957.37</v>
      </c>
      <c r="AA18" s="441" t="str">
        <f t="shared" si="4"/>
        <v>-</v>
      </c>
      <c r="AB18" s="310"/>
      <c r="AC18" s="310"/>
      <c r="AD18" s="310"/>
    </row>
    <row r="19" spans="1:30" x14ac:dyDescent="0.3">
      <c r="A19" s="35" t="s">
        <v>65</v>
      </c>
      <c r="B19" s="168">
        <v>776.09</v>
      </c>
      <c r="C19" s="168">
        <v>0</v>
      </c>
      <c r="D19" s="168">
        <v>0</v>
      </c>
      <c r="E19" s="168">
        <v>12973.425999999999</v>
      </c>
      <c r="F19" s="168">
        <v>62712.165000000001</v>
      </c>
      <c r="G19" s="168">
        <v>925.62099999999998</v>
      </c>
      <c r="H19" s="168">
        <v>0</v>
      </c>
      <c r="I19" s="168">
        <v>0</v>
      </c>
      <c r="J19" s="168">
        <v>0</v>
      </c>
      <c r="K19" s="168">
        <v>0</v>
      </c>
      <c r="L19" s="168">
        <v>32237.435000000001</v>
      </c>
      <c r="M19" s="168">
        <v>33082.300000000003</v>
      </c>
      <c r="N19" s="102">
        <v>0</v>
      </c>
      <c r="O19" s="26">
        <v>0</v>
      </c>
      <c r="P19" s="26">
        <v>0</v>
      </c>
      <c r="Q19" s="26">
        <v>0</v>
      </c>
      <c r="R19" s="26">
        <v>16706.32</v>
      </c>
      <c r="S19" s="26">
        <v>41932.43</v>
      </c>
      <c r="T19" s="26">
        <v>7795.65</v>
      </c>
      <c r="U19" s="26">
        <v>0</v>
      </c>
      <c r="V19" s="26">
        <v>0</v>
      </c>
      <c r="W19" s="26">
        <v>0</v>
      </c>
      <c r="X19" s="26">
        <v>28938.17</v>
      </c>
      <c r="Y19" s="26">
        <v>61026.86</v>
      </c>
      <c r="Z19" s="503">
        <v>9603.9500000000007</v>
      </c>
      <c r="AA19" s="442" t="str">
        <f t="shared" si="4"/>
        <v>-</v>
      </c>
      <c r="AB19" s="310"/>
      <c r="AC19" s="310"/>
      <c r="AD19" s="310"/>
    </row>
    <row r="20" spans="1:30" x14ac:dyDescent="0.3">
      <c r="A20" s="35" t="s">
        <v>88</v>
      </c>
      <c r="B20" s="168">
        <v>1013.27</v>
      </c>
      <c r="C20" s="168">
        <v>0</v>
      </c>
      <c r="D20" s="168">
        <v>0</v>
      </c>
      <c r="E20" s="168">
        <v>9075.08</v>
      </c>
      <c r="F20" s="168">
        <v>50646.605000000003</v>
      </c>
      <c r="G20" s="168">
        <v>0</v>
      </c>
      <c r="H20" s="168">
        <v>217.84</v>
      </c>
      <c r="I20" s="168">
        <v>0</v>
      </c>
      <c r="J20" s="168">
        <v>0</v>
      </c>
      <c r="K20" s="168">
        <v>0</v>
      </c>
      <c r="L20" s="168">
        <v>26331.215</v>
      </c>
      <c r="M20" s="168">
        <v>27473.439999999999</v>
      </c>
      <c r="N20" s="102">
        <v>0</v>
      </c>
      <c r="O20" s="26">
        <v>0</v>
      </c>
      <c r="P20" s="26">
        <v>0</v>
      </c>
      <c r="Q20" s="26">
        <v>0</v>
      </c>
      <c r="R20" s="26">
        <v>15285.46</v>
      </c>
      <c r="S20" s="26">
        <v>83491.28</v>
      </c>
      <c r="T20" s="26">
        <v>27115.38</v>
      </c>
      <c r="U20" s="26">
        <v>0</v>
      </c>
      <c r="V20" s="26">
        <v>0</v>
      </c>
      <c r="W20" s="26">
        <v>0</v>
      </c>
      <c r="X20" s="26">
        <v>31175.98</v>
      </c>
      <c r="Y20" s="26">
        <v>38063.589999999997</v>
      </c>
      <c r="Z20" s="503">
        <v>16481.900000000001</v>
      </c>
      <c r="AA20" s="442" t="str">
        <f t="shared" si="4"/>
        <v>-</v>
      </c>
      <c r="AB20" s="310"/>
      <c r="AC20" s="310"/>
      <c r="AD20" s="310"/>
    </row>
    <row r="21" spans="1:30" x14ac:dyDescent="0.3">
      <c r="A21" s="35" t="s">
        <v>79</v>
      </c>
      <c r="B21" s="168">
        <v>1000.875</v>
      </c>
      <c r="C21" s="168">
        <v>0</v>
      </c>
      <c r="D21" s="168">
        <v>0</v>
      </c>
      <c r="E21" s="168">
        <v>3372.3649999999998</v>
      </c>
      <c r="F21" s="168">
        <v>28629.68</v>
      </c>
      <c r="G21" s="168">
        <v>850.08</v>
      </c>
      <c r="H21" s="168">
        <v>0</v>
      </c>
      <c r="I21" s="168">
        <v>0</v>
      </c>
      <c r="J21" s="168">
        <v>0</v>
      </c>
      <c r="K21" s="168">
        <v>0</v>
      </c>
      <c r="L21" s="168">
        <v>13086</v>
      </c>
      <c r="M21" s="168">
        <v>644.76</v>
      </c>
      <c r="N21" s="102">
        <v>0</v>
      </c>
      <c r="O21" s="26">
        <v>0</v>
      </c>
      <c r="P21" s="26">
        <v>0</v>
      </c>
      <c r="Q21" s="26">
        <v>0</v>
      </c>
      <c r="R21" s="26">
        <v>18927.18</v>
      </c>
      <c r="S21" s="26">
        <v>47047.35</v>
      </c>
      <c r="T21" s="26">
        <v>20886.14</v>
      </c>
      <c r="U21" s="26">
        <v>0</v>
      </c>
      <c r="V21" s="26">
        <v>0</v>
      </c>
      <c r="W21" s="26">
        <v>0</v>
      </c>
      <c r="X21" s="26">
        <v>18601.759999999998</v>
      </c>
      <c r="Y21" s="26">
        <v>31201.71</v>
      </c>
      <c r="Z21" s="503">
        <v>18066.66</v>
      </c>
      <c r="AA21" s="442" t="str">
        <f t="shared" si="4"/>
        <v>-</v>
      </c>
      <c r="AB21" s="310"/>
      <c r="AC21" s="310"/>
      <c r="AD21" s="310"/>
    </row>
    <row r="22" spans="1:30" x14ac:dyDescent="0.3">
      <c r="A22" s="35" t="s">
        <v>66</v>
      </c>
      <c r="B22" s="168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02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503">
        <v>0</v>
      </c>
      <c r="AA22" s="442" t="str">
        <f t="shared" si="4"/>
        <v>-</v>
      </c>
      <c r="AB22" s="310"/>
      <c r="AC22" s="310"/>
      <c r="AD22" s="310"/>
    </row>
    <row r="23" spans="1:30" x14ac:dyDescent="0.3">
      <c r="A23" s="35" t="s">
        <v>67</v>
      </c>
      <c r="B23" s="168">
        <v>2680.8449999999998</v>
      </c>
      <c r="C23" s="168">
        <v>0</v>
      </c>
      <c r="D23" s="168">
        <v>0</v>
      </c>
      <c r="E23" s="168">
        <v>9303.5400000000009</v>
      </c>
      <c r="F23" s="168">
        <v>70210.645000000004</v>
      </c>
      <c r="G23" s="168">
        <v>10505.514999999999</v>
      </c>
      <c r="H23" s="168">
        <v>0</v>
      </c>
      <c r="I23" s="168">
        <v>0</v>
      </c>
      <c r="J23" s="168">
        <v>0</v>
      </c>
      <c r="K23" s="168">
        <v>0</v>
      </c>
      <c r="L23" s="168">
        <v>14908.865</v>
      </c>
      <c r="M23" s="168">
        <v>33342.355000000003</v>
      </c>
      <c r="N23" s="102">
        <v>0</v>
      </c>
      <c r="O23" s="26">
        <v>0</v>
      </c>
      <c r="P23" s="26">
        <v>0</v>
      </c>
      <c r="Q23" s="26">
        <v>0</v>
      </c>
      <c r="R23" s="26">
        <v>8815.9500000000007</v>
      </c>
      <c r="S23" s="26">
        <v>76857.53</v>
      </c>
      <c r="T23" s="26">
        <v>27010.46</v>
      </c>
      <c r="U23" s="26">
        <v>0</v>
      </c>
      <c r="V23" s="26">
        <v>0</v>
      </c>
      <c r="W23" s="26">
        <v>0</v>
      </c>
      <c r="X23" s="26">
        <v>30020.799999999999</v>
      </c>
      <c r="Y23" s="26">
        <v>28716.1</v>
      </c>
      <c r="Z23" s="503">
        <v>13984.88</v>
      </c>
      <c r="AA23" s="442" t="str">
        <f t="shared" si="4"/>
        <v>-</v>
      </c>
      <c r="AB23" s="310"/>
      <c r="AC23" s="310"/>
      <c r="AD23" s="310"/>
    </row>
    <row r="24" spans="1:30" x14ac:dyDescent="0.3">
      <c r="A24" s="35" t="s">
        <v>68</v>
      </c>
      <c r="B24" s="168">
        <v>19452.514999999999</v>
      </c>
      <c r="C24" s="168">
        <v>0</v>
      </c>
      <c r="D24" s="168">
        <v>0</v>
      </c>
      <c r="E24" s="168">
        <v>9527.27</v>
      </c>
      <c r="F24" s="168">
        <v>124646.2</v>
      </c>
      <c r="G24" s="168">
        <v>34938.154999999999</v>
      </c>
      <c r="H24" s="168">
        <v>376.66</v>
      </c>
      <c r="I24" s="168">
        <v>39.671999999999997</v>
      </c>
      <c r="J24" s="168">
        <v>0</v>
      </c>
      <c r="K24" s="168">
        <v>199.03399999999999</v>
      </c>
      <c r="L24" s="168">
        <v>24687.526999999998</v>
      </c>
      <c r="M24" s="168">
        <v>39841.175000000003</v>
      </c>
      <c r="N24" s="102">
        <v>0</v>
      </c>
      <c r="O24" s="26">
        <v>0</v>
      </c>
      <c r="P24" s="26">
        <v>0</v>
      </c>
      <c r="Q24" s="26">
        <v>0</v>
      </c>
      <c r="R24" s="26">
        <v>72269.62</v>
      </c>
      <c r="S24" s="26">
        <v>189643.38</v>
      </c>
      <c r="T24" s="26">
        <v>37271.78</v>
      </c>
      <c r="U24" s="26">
        <v>0</v>
      </c>
      <c r="V24" s="26">
        <v>0</v>
      </c>
      <c r="W24" s="26">
        <v>0</v>
      </c>
      <c r="X24" s="26">
        <v>53741.99</v>
      </c>
      <c r="Y24" s="26">
        <v>63993.41</v>
      </c>
      <c r="Z24" s="503">
        <v>35398.400000000001</v>
      </c>
      <c r="AA24" s="442" t="str">
        <f t="shared" si="4"/>
        <v>-</v>
      </c>
      <c r="AB24" s="310"/>
      <c r="AC24" s="310"/>
      <c r="AD24" s="310"/>
    </row>
    <row r="25" spans="1:30" x14ac:dyDescent="0.3">
      <c r="A25" s="35" t="s">
        <v>81</v>
      </c>
      <c r="B25" s="168">
        <v>1740.2750000000001</v>
      </c>
      <c r="C25" s="168">
        <v>0</v>
      </c>
      <c r="D25" s="168">
        <v>0</v>
      </c>
      <c r="E25" s="168">
        <v>4302.4849999999997</v>
      </c>
      <c r="F25" s="168">
        <v>55461.375</v>
      </c>
      <c r="G25" s="168">
        <v>53059.53</v>
      </c>
      <c r="H25" s="168">
        <v>0</v>
      </c>
      <c r="I25" s="168">
        <v>0</v>
      </c>
      <c r="J25" s="168">
        <v>0</v>
      </c>
      <c r="K25" s="168">
        <v>0</v>
      </c>
      <c r="L25" s="168">
        <v>7582.335</v>
      </c>
      <c r="M25" s="168">
        <v>1468.2750000000001</v>
      </c>
      <c r="N25" s="102">
        <v>0</v>
      </c>
      <c r="O25" s="26">
        <v>0</v>
      </c>
      <c r="P25" s="26">
        <v>0</v>
      </c>
      <c r="Q25" s="26">
        <v>0</v>
      </c>
      <c r="R25" s="26">
        <v>35425.89</v>
      </c>
      <c r="S25" s="26">
        <v>48262.34</v>
      </c>
      <c r="T25" s="26">
        <v>4415.82</v>
      </c>
      <c r="U25" s="26">
        <v>0</v>
      </c>
      <c r="V25" s="26">
        <v>0</v>
      </c>
      <c r="W25" s="26">
        <v>0</v>
      </c>
      <c r="X25" s="26">
        <v>59254.34</v>
      </c>
      <c r="Y25" s="26">
        <v>17038.34</v>
      </c>
      <c r="Z25" s="503">
        <v>10277.51</v>
      </c>
      <c r="AA25" s="442" t="str">
        <f t="shared" si="4"/>
        <v>-</v>
      </c>
      <c r="AB25" s="310"/>
      <c r="AC25" s="310"/>
      <c r="AD25" s="310"/>
    </row>
    <row r="26" spans="1:30" x14ac:dyDescent="0.3">
      <c r="A26" s="35" t="s">
        <v>69</v>
      </c>
      <c r="B26" s="168">
        <v>10907.785</v>
      </c>
      <c r="C26" s="168">
        <v>0</v>
      </c>
      <c r="D26" s="168">
        <v>0</v>
      </c>
      <c r="E26" s="168">
        <v>14124.385</v>
      </c>
      <c r="F26" s="168">
        <v>98705.486000000004</v>
      </c>
      <c r="G26" s="168">
        <v>128342.23</v>
      </c>
      <c r="H26" s="168">
        <v>0</v>
      </c>
      <c r="I26" s="168">
        <v>0</v>
      </c>
      <c r="J26" s="168">
        <v>0</v>
      </c>
      <c r="K26" s="168">
        <v>0</v>
      </c>
      <c r="L26" s="168">
        <v>8050.5249999999996</v>
      </c>
      <c r="M26" s="168">
        <v>1797.654</v>
      </c>
      <c r="N26" s="102">
        <v>0</v>
      </c>
      <c r="O26" s="26">
        <v>0</v>
      </c>
      <c r="P26" s="26">
        <v>0</v>
      </c>
      <c r="Q26" s="26">
        <v>0</v>
      </c>
      <c r="R26" s="26">
        <v>3966.05</v>
      </c>
      <c r="S26" s="26">
        <v>25491.45</v>
      </c>
      <c r="T26" s="26">
        <v>85.93</v>
      </c>
      <c r="U26" s="26">
        <v>0</v>
      </c>
      <c r="V26" s="26">
        <v>0</v>
      </c>
      <c r="W26" s="26">
        <v>0</v>
      </c>
      <c r="X26" s="26">
        <v>63883.54</v>
      </c>
      <c r="Y26" s="26">
        <v>11876.36</v>
      </c>
      <c r="Z26" s="503">
        <v>25144.07</v>
      </c>
      <c r="AA26" s="442" t="str">
        <f t="shared" si="4"/>
        <v>-</v>
      </c>
      <c r="AB26" s="310"/>
      <c r="AC26" s="310"/>
      <c r="AD26" s="310"/>
    </row>
    <row r="27" spans="1:30" x14ac:dyDescent="0.3">
      <c r="A27" s="223" t="s">
        <v>89</v>
      </c>
      <c r="B27" s="48">
        <f t="shared" ref="B27:K27" si="7">+SUM(B18,B9)</f>
        <v>169652.02100000001</v>
      </c>
      <c r="C27" s="9">
        <f t="shared" si="7"/>
        <v>378.96000000000004</v>
      </c>
      <c r="D27" s="9">
        <f t="shared" si="7"/>
        <v>432.32099999999997</v>
      </c>
      <c r="E27" s="9">
        <f t="shared" si="7"/>
        <v>111496.97200000001</v>
      </c>
      <c r="F27" s="9">
        <f t="shared" si="7"/>
        <v>1049268.4384000001</v>
      </c>
      <c r="G27" s="9">
        <f t="shared" si="7"/>
        <v>640843.07000000007</v>
      </c>
      <c r="H27" s="9">
        <f t="shared" si="7"/>
        <v>200052.64100000003</v>
      </c>
      <c r="I27" s="9">
        <f t="shared" si="7"/>
        <v>658.88099999999997</v>
      </c>
      <c r="J27" s="9">
        <f t="shared" si="7"/>
        <v>69.975999999999999</v>
      </c>
      <c r="K27" s="9">
        <f t="shared" si="7"/>
        <v>205.15699999999998</v>
      </c>
      <c r="L27" s="9">
        <f t="shared" ref="L27:R27" si="8">+SUM(L18,L9)</f>
        <v>701971.20849999995</v>
      </c>
      <c r="M27" s="9">
        <f t="shared" si="8"/>
        <v>297646.66600000003</v>
      </c>
      <c r="N27" s="90">
        <f t="shared" si="8"/>
        <v>5220.5</v>
      </c>
      <c r="O27" s="9">
        <f t="shared" si="8"/>
        <v>0</v>
      </c>
      <c r="P27" s="9">
        <f t="shared" si="8"/>
        <v>0</v>
      </c>
      <c r="Q27" s="9">
        <f t="shared" si="8"/>
        <v>0</v>
      </c>
      <c r="R27" s="9">
        <f t="shared" si="8"/>
        <v>553014.62999999989</v>
      </c>
      <c r="S27" s="9">
        <v>1330696.45</v>
      </c>
      <c r="T27" s="9">
        <v>489815.9</v>
      </c>
      <c r="U27" s="9">
        <v>262.56</v>
      </c>
      <c r="V27" s="9">
        <v>0</v>
      </c>
      <c r="W27" s="9">
        <v>0</v>
      </c>
      <c r="X27" s="9">
        <v>710078.6</v>
      </c>
      <c r="Y27" s="9">
        <v>1225469.58</v>
      </c>
      <c r="Z27" s="502">
        <f>+Z9+Z18</f>
        <v>516961.29000000004</v>
      </c>
      <c r="AA27" s="441">
        <f t="shared" si="4"/>
        <v>98.025244708361271</v>
      </c>
      <c r="AB27" s="310"/>
      <c r="AC27" s="310"/>
      <c r="AD27" s="310"/>
    </row>
    <row r="28" spans="1:30" x14ac:dyDescent="0.3">
      <c r="A28" s="36" t="s">
        <v>82</v>
      </c>
      <c r="B28" s="433">
        <v>33214.03</v>
      </c>
      <c r="C28" s="433">
        <v>4301.97</v>
      </c>
      <c r="D28" s="433">
        <v>0</v>
      </c>
      <c r="E28" s="433">
        <v>0</v>
      </c>
      <c r="F28" s="433">
        <v>0</v>
      </c>
      <c r="G28" s="433">
        <v>5742.27</v>
      </c>
      <c r="H28" s="433">
        <v>0</v>
      </c>
      <c r="I28" s="433">
        <v>340.46499999999997</v>
      </c>
      <c r="J28" s="433">
        <v>0</v>
      </c>
      <c r="K28" s="433">
        <v>109.97499999999999</v>
      </c>
      <c r="L28" s="433">
        <v>0</v>
      </c>
      <c r="M28" s="433">
        <v>0</v>
      </c>
      <c r="N28" s="102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503">
        <v>0</v>
      </c>
      <c r="AA28" s="348" t="str">
        <f t="shared" si="4"/>
        <v>-</v>
      </c>
      <c r="AB28" s="310"/>
      <c r="AC28" s="310"/>
      <c r="AD28" s="310"/>
    </row>
    <row r="29" spans="1:30" x14ac:dyDescent="0.3">
      <c r="A29" s="36" t="s">
        <v>90</v>
      </c>
      <c r="B29" s="433">
        <v>26009.535</v>
      </c>
      <c r="C29" s="433">
        <v>4260.57</v>
      </c>
      <c r="D29" s="433">
        <v>0</v>
      </c>
      <c r="E29" s="433">
        <v>0</v>
      </c>
      <c r="F29" s="433">
        <v>0</v>
      </c>
      <c r="G29" s="433">
        <v>1155.5550000000001</v>
      </c>
      <c r="H29" s="433">
        <v>0</v>
      </c>
      <c r="I29" s="433">
        <v>88.185000000000002</v>
      </c>
      <c r="J29" s="433">
        <v>0</v>
      </c>
      <c r="K29" s="433">
        <v>0</v>
      </c>
      <c r="L29" s="433">
        <v>0</v>
      </c>
      <c r="M29" s="433">
        <v>0</v>
      </c>
      <c r="N29" s="102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503">
        <v>0</v>
      </c>
      <c r="AA29" s="348" t="str">
        <f t="shared" si="4"/>
        <v>-</v>
      </c>
      <c r="AB29" s="310"/>
      <c r="AC29" s="310"/>
      <c r="AD29" s="310"/>
    </row>
    <row r="30" spans="1:30" x14ac:dyDescent="0.3">
      <c r="A30" s="36" t="s">
        <v>83</v>
      </c>
      <c r="B30" s="433">
        <v>27795.145</v>
      </c>
      <c r="C30" s="433">
        <v>8884.2800000000007</v>
      </c>
      <c r="D30" s="433">
        <v>0</v>
      </c>
      <c r="E30" s="433">
        <v>0</v>
      </c>
      <c r="F30" s="433">
        <v>0</v>
      </c>
      <c r="G30" s="433">
        <v>5706</v>
      </c>
      <c r="H30" s="433">
        <v>0</v>
      </c>
      <c r="I30" s="433">
        <v>0</v>
      </c>
      <c r="J30" s="433">
        <v>0</v>
      </c>
      <c r="K30" s="433">
        <v>1793.32</v>
      </c>
      <c r="L30" s="433">
        <v>0</v>
      </c>
      <c r="M30" s="433">
        <v>0</v>
      </c>
      <c r="N30" s="102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503">
        <v>0</v>
      </c>
      <c r="AA30" s="348" t="str">
        <f t="shared" si="4"/>
        <v>-</v>
      </c>
      <c r="AB30" s="310"/>
      <c r="AC30" s="310"/>
      <c r="AD30" s="310"/>
    </row>
    <row r="31" spans="1:30" x14ac:dyDescent="0.3">
      <c r="A31" s="36" t="s">
        <v>91</v>
      </c>
      <c r="B31" s="433">
        <v>26195.014999999999</v>
      </c>
      <c r="C31" s="433">
        <v>7128.22</v>
      </c>
      <c r="D31" s="433">
        <v>0</v>
      </c>
      <c r="E31" s="433">
        <v>0</v>
      </c>
      <c r="F31" s="433">
        <v>0</v>
      </c>
      <c r="G31" s="433">
        <v>4117.42</v>
      </c>
      <c r="H31" s="433">
        <v>0</v>
      </c>
      <c r="I31" s="433">
        <v>0</v>
      </c>
      <c r="J31" s="433">
        <v>0</v>
      </c>
      <c r="K31" s="433">
        <v>0</v>
      </c>
      <c r="L31" s="433">
        <v>0</v>
      </c>
      <c r="M31" s="433">
        <v>0</v>
      </c>
      <c r="N31" s="102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503">
        <v>0</v>
      </c>
      <c r="AA31" s="348" t="str">
        <f t="shared" si="4"/>
        <v>-</v>
      </c>
      <c r="AB31" s="310"/>
      <c r="AC31" s="310"/>
      <c r="AD31" s="310"/>
    </row>
    <row r="32" spans="1:30" s="174" customFormat="1" x14ac:dyDescent="0.3">
      <c r="A32" s="204" t="s">
        <v>223</v>
      </c>
      <c r="B32" s="433"/>
      <c r="C32" s="433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0</v>
      </c>
      <c r="M32" s="433">
        <v>0</v>
      </c>
      <c r="N32" s="102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503">
        <v>0</v>
      </c>
      <c r="AA32" s="348" t="str">
        <f t="shared" si="4"/>
        <v>-</v>
      </c>
      <c r="AB32" s="310"/>
      <c r="AC32" s="310"/>
      <c r="AD32" s="310"/>
    </row>
    <row r="33" spans="1:30" x14ac:dyDescent="0.3">
      <c r="A33" s="36" t="s">
        <v>70</v>
      </c>
      <c r="B33" s="433">
        <v>19580.36</v>
      </c>
      <c r="C33" s="433">
        <v>8329.67</v>
      </c>
      <c r="D33" s="433">
        <v>0</v>
      </c>
      <c r="E33" s="433">
        <v>0</v>
      </c>
      <c r="F33" s="433">
        <v>0</v>
      </c>
      <c r="G33" s="433">
        <v>21588.935000000001</v>
      </c>
      <c r="H33" s="433">
        <v>0</v>
      </c>
      <c r="I33" s="433">
        <v>2419.9899999999998</v>
      </c>
      <c r="J33" s="433">
        <v>0</v>
      </c>
      <c r="K33" s="433">
        <v>0</v>
      </c>
      <c r="L33" s="433">
        <v>0</v>
      </c>
      <c r="M33" s="433">
        <v>0</v>
      </c>
      <c r="N33" s="102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503">
        <v>0</v>
      </c>
      <c r="AA33" s="348" t="str">
        <f t="shared" si="4"/>
        <v>-</v>
      </c>
      <c r="AB33" s="310"/>
      <c r="AC33" s="310"/>
      <c r="AD33" s="310"/>
    </row>
    <row r="34" spans="1:30" x14ac:dyDescent="0.3">
      <c r="A34" s="221" t="s">
        <v>92</v>
      </c>
      <c r="B34" s="434">
        <f t="shared" ref="B34:L34" si="9">+SUM(B28:B33)</f>
        <v>132794.08500000002</v>
      </c>
      <c r="C34" s="435">
        <f t="shared" si="9"/>
        <v>32904.71</v>
      </c>
      <c r="D34" s="222">
        <f t="shared" si="9"/>
        <v>0</v>
      </c>
      <c r="E34" s="222">
        <f t="shared" si="9"/>
        <v>0</v>
      </c>
      <c r="F34" s="222">
        <f t="shared" si="9"/>
        <v>0</v>
      </c>
      <c r="G34" s="222">
        <f t="shared" si="9"/>
        <v>38310.180000000008</v>
      </c>
      <c r="H34" s="222">
        <f t="shared" si="9"/>
        <v>0</v>
      </c>
      <c r="I34" s="222">
        <f t="shared" si="9"/>
        <v>2848.64</v>
      </c>
      <c r="J34" s="222">
        <f t="shared" si="9"/>
        <v>0</v>
      </c>
      <c r="K34" s="222">
        <f t="shared" si="9"/>
        <v>1903.2949999999998</v>
      </c>
      <c r="L34" s="222">
        <f t="shared" si="9"/>
        <v>0</v>
      </c>
      <c r="M34" s="222">
        <f t="shared" ref="M34:R34" si="10">+SUM(M28:M33)</f>
        <v>0</v>
      </c>
      <c r="N34" s="375">
        <f t="shared" si="10"/>
        <v>0</v>
      </c>
      <c r="O34" s="376">
        <f t="shared" si="10"/>
        <v>0</v>
      </c>
      <c r="P34" s="376">
        <f t="shared" si="10"/>
        <v>0</v>
      </c>
      <c r="Q34" s="376">
        <f t="shared" si="10"/>
        <v>0</v>
      </c>
      <c r="R34" s="376">
        <f t="shared" si="10"/>
        <v>0</v>
      </c>
      <c r="S34" s="376">
        <v>0</v>
      </c>
      <c r="T34" s="376">
        <v>0</v>
      </c>
      <c r="U34" s="376">
        <v>0</v>
      </c>
      <c r="V34" s="376">
        <v>0</v>
      </c>
      <c r="W34" s="376">
        <v>0</v>
      </c>
      <c r="X34" s="376">
        <v>0</v>
      </c>
      <c r="Y34" s="376">
        <v>0</v>
      </c>
      <c r="Z34" s="505">
        <f t="shared" ref="Z34" si="11">SUM(Z28:Z33)</f>
        <v>0</v>
      </c>
      <c r="AA34" s="443" t="str">
        <f t="shared" si="4"/>
        <v>-</v>
      </c>
      <c r="AB34" s="310"/>
      <c r="AC34" s="310"/>
      <c r="AD34" s="310"/>
    </row>
    <row r="35" spans="1:30" ht="14.25" customHeight="1" x14ac:dyDescent="0.3">
      <c r="A35" s="1" t="s">
        <v>23</v>
      </c>
      <c r="AB35" s="310"/>
      <c r="AC35" s="310"/>
      <c r="AD35" s="310"/>
    </row>
    <row r="36" spans="1:30" x14ac:dyDescent="0.3">
      <c r="A36" s="1" t="s">
        <v>24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AB36" s="310"/>
      <c r="AC36" s="310"/>
      <c r="AD36" s="310"/>
    </row>
    <row r="37" spans="1:30" x14ac:dyDescent="0.3">
      <c r="A37" s="2" t="s">
        <v>204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273"/>
      <c r="M37" s="199"/>
      <c r="N37" s="199"/>
      <c r="O37" s="199"/>
      <c r="P37" s="199"/>
      <c r="Q37" s="199"/>
      <c r="R37" s="199"/>
      <c r="S37" s="199"/>
      <c r="T37" s="199"/>
      <c r="U37" s="199"/>
      <c r="AA37" s="202"/>
      <c r="AB37" s="310"/>
      <c r="AC37" s="310"/>
      <c r="AD37" s="310"/>
    </row>
    <row r="38" spans="1:30" x14ac:dyDescent="0.3">
      <c r="A38" s="194"/>
      <c r="B38" s="199"/>
      <c r="L38" s="134"/>
      <c r="AB38" s="310"/>
      <c r="AC38" s="310"/>
      <c r="AD38" s="310"/>
    </row>
    <row r="39" spans="1:30" x14ac:dyDescent="0.3">
      <c r="B39" s="199"/>
      <c r="AB39" s="310"/>
      <c r="AC39" s="310"/>
      <c r="AD39" s="310"/>
    </row>
    <row r="40" spans="1:30" x14ac:dyDescent="0.3">
      <c r="B40" s="199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30" x14ac:dyDescent="0.3">
      <c r="B41" s="199"/>
    </row>
    <row r="43" spans="1:30" ht="15.6" x14ac:dyDescent="0.3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6"/>
      <c r="W43" s="196"/>
      <c r="X43" s="196"/>
      <c r="Y43" s="196"/>
      <c r="Z43" s="196"/>
      <c r="AA43" s="191"/>
    </row>
    <row r="49" spans="2:28" x14ac:dyDescent="0.3"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</row>
    <row r="55" spans="2:28" ht="15.6" x14ac:dyDescent="0.3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6"/>
      <c r="W55" s="196"/>
      <c r="X55" s="196"/>
      <c r="Y55" s="196"/>
      <c r="Z55" s="196"/>
      <c r="AB55" s="191"/>
    </row>
  </sheetData>
  <mergeCells count="4">
    <mergeCell ref="A6:A7"/>
    <mergeCell ref="B6:M6"/>
    <mergeCell ref="N6:Y6"/>
    <mergeCell ref="Z6:AA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2021-04-17T01:49:02Z</dcterms:modified>
</cp:coreProperties>
</file>