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 defaultThemeVersion="124226"/>
  <xr:revisionPtr revIDLastSave="0" documentId="13_ncr:1_{409662DB-E6C6-4AF2-835E-5CB931FA6FE3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24" l="1"/>
  <c r="AI9" i="22"/>
  <c r="AI8" i="21"/>
  <c r="AI8" i="20"/>
  <c r="AI12" i="19"/>
  <c r="AI11" i="19"/>
  <c r="AI10" i="19"/>
  <c r="AI9" i="19"/>
  <c r="AI8" i="19"/>
  <c r="AI13" i="18"/>
  <c r="AI12" i="18"/>
  <c r="AI11" i="18"/>
  <c r="AI10" i="18"/>
  <c r="AI9" i="18"/>
  <c r="AI8" i="18"/>
  <c r="AI8" i="17"/>
  <c r="AI8" i="16"/>
  <c r="AI8" i="15"/>
  <c r="AI8" i="14"/>
  <c r="AI8" i="13"/>
  <c r="AI8" i="12"/>
  <c r="AI9" i="11"/>
  <c r="AJ10" i="10"/>
  <c r="AI10" i="10"/>
  <c r="AI8" i="9"/>
  <c r="AI8" i="8"/>
  <c r="AI8" i="7"/>
  <c r="AI8" i="6"/>
  <c r="AI10" i="5"/>
  <c r="AI8" i="5"/>
  <c r="AI9" i="4"/>
  <c r="AI8" i="4"/>
  <c r="AI8" i="3"/>
  <c r="AI8" i="2" l="1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18" i="24" l="1"/>
  <c r="AI17" i="24"/>
  <c r="AI16" i="24"/>
  <c r="AI15" i="24"/>
  <c r="AH8" i="24"/>
  <c r="AH16" i="24"/>
  <c r="AH14" i="24" s="1"/>
  <c r="AI19" i="22"/>
  <c r="AI18" i="22"/>
  <c r="AI17" i="22"/>
  <c r="AI16" i="22"/>
  <c r="AI15" i="22"/>
  <c r="AI14" i="22"/>
  <c r="AI13" i="22"/>
  <c r="AI12" i="22"/>
  <c r="AI11" i="22"/>
  <c r="AI10" i="22"/>
  <c r="AH14" i="22"/>
  <c r="AH10" i="22"/>
  <c r="AH9" i="22"/>
  <c r="AI18" i="21"/>
  <c r="AI17" i="21"/>
  <c r="AI16" i="21"/>
  <c r="AI15" i="21"/>
  <c r="AI14" i="21"/>
  <c r="AI13" i="21"/>
  <c r="AI12" i="21"/>
  <c r="AI11" i="21"/>
  <c r="AI10" i="21"/>
  <c r="AI9" i="21"/>
  <c r="AH13" i="21"/>
  <c r="AH9" i="21"/>
  <c r="AH8" i="21" s="1"/>
  <c r="AI17" i="20" l="1"/>
  <c r="AI16" i="20"/>
  <c r="AI15" i="20"/>
  <c r="AI14" i="20"/>
  <c r="AI13" i="20"/>
  <c r="AI12" i="20"/>
  <c r="AI11" i="20"/>
  <c r="AI10" i="20"/>
  <c r="AI9" i="20"/>
  <c r="AI22" i="19"/>
  <c r="AI21" i="19"/>
  <c r="AI20" i="19"/>
  <c r="AI19" i="19"/>
  <c r="AI18" i="19"/>
  <c r="AI17" i="19"/>
  <c r="AI16" i="19"/>
  <c r="AI15" i="19"/>
  <c r="AI14" i="19"/>
  <c r="AI13" i="19"/>
  <c r="AH8" i="19"/>
  <c r="AG8" i="19"/>
  <c r="AI23" i="18"/>
  <c r="AI22" i="18"/>
  <c r="AI21" i="18"/>
  <c r="AI20" i="18"/>
  <c r="AI19" i="18"/>
  <c r="AI18" i="18"/>
  <c r="AI17" i="18"/>
  <c r="AI16" i="18"/>
  <c r="AI15" i="18"/>
  <c r="AI14" i="18"/>
  <c r="AH8" i="18"/>
  <c r="AG8" i="18"/>
  <c r="AI10" i="17"/>
  <c r="AI9" i="17"/>
  <c r="AH8" i="17"/>
  <c r="AI18" i="16"/>
  <c r="AI17" i="16"/>
  <c r="AI16" i="16"/>
  <c r="AI15" i="16"/>
  <c r="AI14" i="16"/>
  <c r="AI13" i="16"/>
  <c r="AI12" i="16"/>
  <c r="AI11" i="16"/>
  <c r="AI10" i="16"/>
  <c r="AI9" i="16"/>
  <c r="AH9" i="16"/>
  <c r="AH8" i="16" s="1"/>
  <c r="AH14" i="16"/>
  <c r="AI35" i="15" l="1"/>
  <c r="AI34" i="15"/>
  <c r="AI33" i="15"/>
  <c r="AI32" i="15"/>
  <c r="AI31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H8" i="15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H8" i="14"/>
  <c r="AI32" i="13"/>
  <c r="AI31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31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15" i="11"/>
  <c r="AI14" i="11"/>
  <c r="AI13" i="11"/>
  <c r="AI12" i="11"/>
  <c r="AI11" i="11"/>
  <c r="AI10" i="11"/>
  <c r="AI20" i="11"/>
  <c r="AI19" i="11"/>
  <c r="AI18" i="11"/>
  <c r="AI17" i="11"/>
  <c r="AI16" i="11"/>
  <c r="AH18" i="11"/>
  <c r="AH15" i="11"/>
  <c r="AH12" i="11"/>
  <c r="AH10" i="11"/>
  <c r="AH9" i="11" s="1"/>
  <c r="AH8" i="13" l="1"/>
  <c r="AH8" i="12"/>
  <c r="AJ29" i="10" l="1"/>
  <c r="AI29" i="10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H8" i="9"/>
  <c r="AH36" i="9"/>
  <c r="AH20" i="9"/>
  <c r="AH29" i="9" s="1"/>
  <c r="AH9" i="9"/>
  <c r="AI33" i="8"/>
  <c r="AI32" i="8"/>
  <c r="AI31" i="8"/>
  <c r="AI30" i="8"/>
  <c r="AI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H8" i="8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H8" i="7"/>
  <c r="AE8" i="6"/>
  <c r="AF8" i="6"/>
  <c r="AG8" i="6"/>
  <c r="AH8" i="6"/>
  <c r="AI22" i="6"/>
  <c r="AI29" i="6"/>
  <c r="AI23" i="6"/>
  <c r="AI25" i="6"/>
  <c r="AI28" i="6"/>
  <c r="AI27" i="6"/>
  <c r="AI26" i="6"/>
  <c r="AI24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19" i="5"/>
  <c r="AI18" i="5"/>
  <c r="AI17" i="5"/>
  <c r="AI16" i="5"/>
  <c r="AI15" i="5"/>
  <c r="AI14" i="5"/>
  <c r="AI13" i="5"/>
  <c r="AI12" i="5"/>
  <c r="AI11" i="5"/>
  <c r="AI9" i="5"/>
  <c r="AH8" i="5"/>
  <c r="AH8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19" i="3"/>
  <c r="AI18" i="3"/>
  <c r="AI17" i="3"/>
  <c r="AI16" i="3"/>
  <c r="AI15" i="3"/>
  <c r="AI14" i="3"/>
  <c r="AI13" i="3"/>
  <c r="AI12" i="3"/>
  <c r="AI11" i="3"/>
  <c r="AI10" i="3"/>
  <c r="AI9" i="3"/>
  <c r="AH8" i="3"/>
  <c r="AJ12" i="10" l="1"/>
  <c r="AH10" i="10"/>
  <c r="AG10" i="10"/>
  <c r="AJ33" i="10"/>
  <c r="AJ31" i="10"/>
  <c r="AJ27" i="10"/>
  <c r="AJ26" i="10"/>
  <c r="AJ25" i="10"/>
  <c r="AJ23" i="10"/>
  <c r="AJ22" i="10"/>
  <c r="AJ21" i="10"/>
  <c r="AJ19" i="10"/>
  <c r="AJ18" i="10"/>
  <c r="AJ17" i="10"/>
  <c r="AJ14" i="10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/>
  <c r="N10" i="10"/>
  <c r="Z12" i="10"/>
  <c r="Z10" i="10"/>
  <c r="AB10" i="10"/>
  <c r="AC10" i="10"/>
  <c r="AD10" i="10"/>
  <c r="AE10" i="10"/>
  <c r="AF10" i="10"/>
  <c r="AB12" i="10"/>
  <c r="AC12" i="10"/>
  <c r="AD12" i="10"/>
  <c r="AE12" i="10"/>
  <c r="AF12" i="10"/>
  <c r="AG12" i="10"/>
  <c r="AH12" i="10"/>
  <c r="AB14" i="10"/>
  <c r="AC14" i="10"/>
  <c r="AD14" i="10"/>
  <c r="AE14" i="10"/>
  <c r="AF14" i="10"/>
  <c r="AG14" i="10"/>
  <c r="AH14" i="10"/>
  <c r="AB17" i="10"/>
  <c r="AC17" i="10"/>
  <c r="AD17" i="10"/>
  <c r="AE17" i="10"/>
  <c r="AF17" i="10"/>
  <c r="AG17" i="10"/>
  <c r="AH17" i="10"/>
  <c r="AB21" i="10"/>
  <c r="AC21" i="10"/>
  <c r="AD21" i="10"/>
  <c r="AE21" i="10"/>
  <c r="AF21" i="10"/>
  <c r="AG21" i="10"/>
  <c r="AH21" i="10"/>
  <c r="AB25" i="10"/>
  <c r="AC25" i="10"/>
  <c r="AD25" i="10"/>
  <c r="AE25" i="10"/>
  <c r="AF25" i="10"/>
  <c r="AG25" i="10"/>
  <c r="AH25" i="10"/>
  <c r="AB29" i="10"/>
  <c r="AC29" i="10"/>
  <c r="AD29" i="10"/>
  <c r="AE29" i="10"/>
  <c r="AF29" i="10"/>
  <c r="AG29" i="10"/>
  <c r="AH29" i="10"/>
  <c r="AA29" i="10"/>
  <c r="AA25" i="10"/>
  <c r="AA21" i="10"/>
  <c r="AA17" i="10"/>
  <c r="AA12" i="10"/>
  <c r="AA10" i="10"/>
  <c r="P12" i="10"/>
  <c r="Y12" i="10"/>
  <c r="S12" i="10"/>
  <c r="U12" i="10"/>
  <c r="X12" i="10"/>
  <c r="O12" i="10"/>
  <c r="O10" i="10" s="1"/>
  <c r="AA14" i="10"/>
  <c r="Z25" i="10"/>
  <c r="Z21" i="10"/>
  <c r="Z17" i="10"/>
  <c r="Z14" i="10"/>
  <c r="P10" i="10" l="1"/>
  <c r="V12" i="10"/>
  <c r="V10" i="10" s="1"/>
  <c r="T12" i="10"/>
  <c r="R12" i="10"/>
  <c r="R10" i="10"/>
  <c r="W12" i="10"/>
  <c r="Q12" i="10"/>
  <c r="Q10" i="10" s="1"/>
  <c r="AJ15" i="10" l="1"/>
  <c r="AI33" i="10" l="1"/>
  <c r="AI31" i="10"/>
  <c r="AI27" i="10"/>
  <c r="AI26" i="10"/>
  <c r="AI25" i="10"/>
  <c r="AI23" i="10"/>
  <c r="AI22" i="10"/>
  <c r="AI21" i="10"/>
  <c r="AI19" i="10"/>
  <c r="AI18" i="10"/>
  <c r="AI17" i="10"/>
  <c r="AI15" i="10"/>
  <c r="AI14" i="10"/>
  <c r="AI12" i="10"/>
  <c r="AH20" i="2"/>
  <c r="AH17" i="2"/>
  <c r="AH14" i="2"/>
  <c r="AH11" i="2"/>
  <c r="AH9" i="2" s="1"/>
  <c r="AE16" i="24"/>
  <c r="AE14" i="24" s="1"/>
  <c r="AG14" i="24"/>
  <c r="AG8" i="24" s="1"/>
  <c r="AG14" i="22"/>
  <c r="AG10" i="22"/>
  <c r="AG9" i="22" s="1"/>
  <c r="AG13" i="21"/>
  <c r="AG9" i="21"/>
  <c r="AH8" i="2" l="1"/>
  <c r="AG8" i="21"/>
  <c r="AG8" i="17" l="1"/>
  <c r="AG9" i="16"/>
  <c r="AG14" i="16"/>
  <c r="AG8" i="16" l="1"/>
  <c r="AG8" i="15"/>
  <c r="AG8" i="14"/>
  <c r="AG8" i="12"/>
  <c r="AG18" i="11"/>
  <c r="AG15" i="11"/>
  <c r="AG12" i="11"/>
  <c r="AG10" i="11"/>
  <c r="AG9" i="11" s="1"/>
  <c r="AG8" i="13" l="1"/>
  <c r="AG20" i="9" l="1"/>
  <c r="AG36" i="9"/>
  <c r="AF36" i="9"/>
  <c r="AG8" i="8"/>
  <c r="AG9" i="9" l="1"/>
  <c r="AG29" i="9" l="1"/>
  <c r="AG8" i="9" l="1"/>
  <c r="AG8" i="7" l="1"/>
  <c r="AG8" i="5" l="1"/>
  <c r="AG8" i="4"/>
  <c r="AG8" i="3"/>
  <c r="AG20" i="2"/>
  <c r="AG17" i="2"/>
  <c r="AG14" i="2"/>
  <c r="AG11" i="2"/>
  <c r="AG9" i="2" s="1"/>
  <c r="AG8" i="2" l="1"/>
  <c r="AF16" i="24" l="1"/>
  <c r="AF14" i="24" s="1"/>
  <c r="AF14" i="22"/>
  <c r="AF10" i="22"/>
  <c r="AF13" i="21"/>
  <c r="AF9" i="21"/>
  <c r="AF8" i="21" s="1"/>
  <c r="AF8" i="24" l="1"/>
  <c r="AF9" i="22"/>
  <c r="AF8" i="19"/>
  <c r="AF8" i="18"/>
  <c r="AE8" i="18"/>
  <c r="AF8" i="17"/>
  <c r="AF14" i="16"/>
  <c r="AF9" i="16"/>
  <c r="AF8" i="16" l="1"/>
  <c r="AF18" i="11"/>
  <c r="AF15" i="11"/>
  <c r="AF12" i="11"/>
  <c r="AF10" i="11"/>
  <c r="AF9" i="11" s="1"/>
  <c r="AF8" i="15" l="1"/>
  <c r="AF8" i="14"/>
  <c r="AF8" i="13"/>
  <c r="AF8" i="12"/>
  <c r="AF8" i="3" l="1"/>
  <c r="AF20" i="2"/>
  <c r="AF17" i="2"/>
  <c r="AF9" i="2" s="1"/>
  <c r="AF8" i="2" s="1"/>
  <c r="AF14" i="2"/>
  <c r="AF11" i="2"/>
  <c r="AF20" i="9" l="1"/>
  <c r="AF9" i="9"/>
  <c r="AF8" i="8"/>
  <c r="AF8" i="7"/>
  <c r="AF8" i="5"/>
  <c r="AF8" i="4"/>
  <c r="AF29" i="9" l="1"/>
  <c r="AF8" i="9" l="1"/>
  <c r="B14" i="24" l="1"/>
  <c r="B8" i="24" s="1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Y8" i="13"/>
  <c r="Z8" i="13"/>
  <c r="AA8" i="13"/>
  <c r="AB8" i="13"/>
  <c r="AC8" i="13"/>
  <c r="AD8" i="13"/>
  <c r="AE8" i="13"/>
  <c r="Z8" i="7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D11" i="2"/>
  <c r="AC11" i="2"/>
  <c r="AB11" i="2"/>
  <c r="AA11" i="2"/>
  <c r="Z11" i="2"/>
  <c r="AC9" i="2" l="1"/>
  <c r="AC8" i="2" s="1"/>
  <c r="AE9" i="2"/>
  <c r="AE8" i="2" s="1"/>
  <c r="AD9" i="2"/>
  <c r="AD8" i="2" s="1"/>
  <c r="Z9" i="2"/>
  <c r="Z8" i="2" s="1"/>
  <c r="AA9" i="2"/>
  <c r="AA8" i="2" s="1"/>
  <c r="AB9" i="2"/>
  <c r="AB8" i="2" s="1"/>
  <c r="Q8" i="19"/>
  <c r="R8" i="19"/>
  <c r="S8" i="19"/>
  <c r="T8" i="19"/>
  <c r="U8" i="19"/>
  <c r="V8" i="19"/>
  <c r="W8" i="19"/>
  <c r="X8" i="19"/>
  <c r="Y8" i="19"/>
  <c r="N8" i="19"/>
  <c r="O8" i="19"/>
  <c r="P8" i="19"/>
  <c r="O14" i="16"/>
  <c r="P14" i="16"/>
  <c r="Q14" i="16"/>
  <c r="R14" i="16"/>
  <c r="S14" i="16"/>
  <c r="T14" i="16"/>
  <c r="U14" i="16"/>
  <c r="V14" i="16"/>
  <c r="W14" i="16"/>
  <c r="X14" i="16"/>
  <c r="Y14" i="16"/>
  <c r="O9" i="16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8" i="14" l="1"/>
  <c r="P8" i="14"/>
  <c r="Q8" i="14"/>
  <c r="R8" i="14"/>
  <c r="S8" i="14"/>
  <c r="T8" i="14"/>
  <c r="U8" i="14"/>
  <c r="V8" i="14"/>
  <c r="W8" i="14"/>
  <c r="X8" i="14"/>
  <c r="Y8" i="14"/>
  <c r="Y10" i="11"/>
  <c r="N10" i="11"/>
  <c r="T10" i="11"/>
  <c r="Q10" i="11"/>
  <c r="W10" i="11"/>
  <c r="P18" i="11"/>
  <c r="Y18" i="11"/>
  <c r="Q18" i="11"/>
  <c r="U10" i="11"/>
  <c r="R18" i="11"/>
  <c r="S18" i="11"/>
  <c r="T18" i="11"/>
  <c r="U18" i="11"/>
  <c r="V18" i="11"/>
  <c r="W18" i="11"/>
  <c r="X18" i="11"/>
  <c r="N18" i="11"/>
  <c r="N9" i="11" l="1"/>
  <c r="O10" i="11"/>
  <c r="P10" i="11"/>
  <c r="P9" i="11" s="1"/>
  <c r="X10" i="11"/>
  <c r="X9" i="11" s="1"/>
  <c r="V10" i="11"/>
  <c r="V9" i="11" s="1"/>
  <c r="S10" i="11"/>
  <c r="S9" i="11" s="1"/>
  <c r="R10" i="11"/>
  <c r="R9" i="11" s="1"/>
  <c r="W9" i="11"/>
  <c r="U9" i="11"/>
  <c r="Q9" i="11"/>
  <c r="T9" i="11"/>
  <c r="Y9" i="11"/>
  <c r="Z29" i="10" l="1"/>
  <c r="O14" i="10"/>
  <c r="X10" i="10" l="1"/>
  <c r="S10" i="10"/>
  <c r="Y10" i="10"/>
  <c r="W10" i="10"/>
  <c r="U10" i="10" l="1"/>
  <c r="T10" i="10"/>
  <c r="O20" i="9"/>
  <c r="P20" i="9"/>
  <c r="Q20" i="9"/>
  <c r="R20" i="9"/>
  <c r="S20" i="9"/>
  <c r="T20" i="9"/>
  <c r="U20" i="9"/>
  <c r="V20" i="9"/>
  <c r="W20" i="9"/>
  <c r="X20" i="9"/>
  <c r="Y20" i="9"/>
  <c r="O9" i="9"/>
  <c r="P9" i="9"/>
  <c r="Q9" i="9"/>
  <c r="R9" i="9"/>
  <c r="S9" i="9"/>
  <c r="T9" i="9"/>
  <c r="U9" i="9"/>
  <c r="V9" i="9"/>
  <c r="W9" i="9"/>
  <c r="X9" i="9"/>
  <c r="Y9" i="9"/>
  <c r="N8" i="7"/>
  <c r="O8" i="7"/>
  <c r="P8" i="7"/>
  <c r="Q8" i="7"/>
  <c r="R8" i="7"/>
  <c r="S8" i="7"/>
  <c r="U8" i="7"/>
  <c r="V8" i="7"/>
  <c r="X8" i="7"/>
  <c r="T8" i="7"/>
  <c r="V29" i="9" l="1"/>
  <c r="O29" i="9"/>
  <c r="T29" i="9"/>
  <c r="T8" i="9" s="1"/>
  <c r="X29" i="9"/>
  <c r="X8" i="9" s="1"/>
  <c r="W29" i="9"/>
  <c r="W8" i="9" s="1"/>
  <c r="U29" i="9"/>
  <c r="S29" i="9"/>
  <c r="S8" i="9" s="1"/>
  <c r="Q29" i="9"/>
  <c r="R29" i="9"/>
  <c r="P29" i="9"/>
  <c r="Y29" i="9"/>
  <c r="Y8" i="9" s="1"/>
  <c r="V8" i="9"/>
  <c r="N36" i="9"/>
  <c r="N8" i="8"/>
  <c r="W8" i="7"/>
  <c r="Y8" i="7"/>
  <c r="U8" i="9" l="1"/>
  <c r="P10" i="22"/>
  <c r="R10" i="22"/>
  <c r="O10" i="22"/>
  <c r="Q10" i="22"/>
  <c r="S10" i="22"/>
  <c r="T10" i="22"/>
  <c r="W10" i="22"/>
  <c r="X10" i="22"/>
  <c r="Y10" i="22"/>
  <c r="U10" i="22"/>
  <c r="V10" i="22"/>
  <c r="T14" i="22"/>
  <c r="U14" i="22"/>
  <c r="V14" i="22"/>
  <c r="P14" i="22"/>
  <c r="Q14" i="22"/>
  <c r="S14" i="22"/>
  <c r="W14" i="22"/>
  <c r="X14" i="22"/>
  <c r="Y14" i="22"/>
  <c r="R14" i="22"/>
  <c r="O14" i="22"/>
  <c r="N10" i="22"/>
  <c r="Y9" i="21"/>
  <c r="P9" i="21"/>
  <c r="X9" i="21"/>
  <c r="O9" i="21"/>
  <c r="Q9" i="21"/>
  <c r="R9" i="21"/>
  <c r="O13" i="21"/>
  <c r="P13" i="21"/>
  <c r="Q13" i="21"/>
  <c r="R13" i="21"/>
  <c r="S13" i="21"/>
  <c r="T13" i="21"/>
  <c r="U13" i="21"/>
  <c r="V13" i="21"/>
  <c r="W13" i="21"/>
  <c r="X13" i="21"/>
  <c r="Y13" i="21"/>
  <c r="N13" i="21"/>
  <c r="S9" i="21"/>
  <c r="T9" i="21"/>
  <c r="U9" i="21"/>
  <c r="V9" i="21"/>
  <c r="W9" i="21"/>
  <c r="N9" i="21"/>
  <c r="Y8" i="21" l="1"/>
  <c r="V9" i="22"/>
  <c r="S8" i="21"/>
  <c r="N8" i="21"/>
  <c r="P8" i="21"/>
  <c r="T8" i="21"/>
  <c r="O8" i="21"/>
  <c r="W8" i="21"/>
  <c r="V8" i="21"/>
  <c r="X8" i="21"/>
  <c r="U8" i="2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E8" i="24" l="1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AA8" i="24" s="1"/>
  <c r="Z16" i="24"/>
  <c r="Z14" i="24" s="1"/>
  <c r="Z8" i="24" s="1"/>
  <c r="AE14" i="22"/>
  <c r="AD14" i="22"/>
  <c r="AC14" i="22"/>
  <c r="AB14" i="22"/>
  <c r="AA14" i="22"/>
  <c r="Z14" i="22"/>
  <c r="AE10" i="22"/>
  <c r="AD10" i="22"/>
  <c r="AC10" i="22"/>
  <c r="AB10" i="22"/>
  <c r="AA10" i="22"/>
  <c r="Z10" i="22"/>
  <c r="AE13" i="21"/>
  <c r="AD13" i="21"/>
  <c r="AC13" i="21"/>
  <c r="AB13" i="21"/>
  <c r="AA13" i="21"/>
  <c r="Z13" i="21"/>
  <c r="AE9" i="21"/>
  <c r="AD9" i="21"/>
  <c r="AC9" i="21"/>
  <c r="AB9" i="21"/>
  <c r="AA9" i="21"/>
  <c r="Z9" i="21"/>
  <c r="AA9" i="22" l="1"/>
  <c r="AC9" i="22"/>
  <c r="AB8" i="21"/>
  <c r="Z9" i="22"/>
  <c r="AE8" i="21"/>
  <c r="AB9" i="22"/>
  <c r="AA8" i="21"/>
  <c r="AD8" i="21"/>
  <c r="AC8" i="21"/>
  <c r="AE9" i="22"/>
  <c r="AD9" i="22"/>
  <c r="Z8" i="21"/>
  <c r="AE8" i="19"/>
  <c r="AD8" i="19"/>
  <c r="AC8" i="19"/>
  <c r="AB8" i="19"/>
  <c r="AA8" i="19"/>
  <c r="Z8" i="19"/>
  <c r="AE8" i="17"/>
  <c r="AD8" i="17"/>
  <c r="AC8" i="17"/>
  <c r="AB8" i="17"/>
  <c r="AA8" i="17"/>
  <c r="Z8" i="17"/>
  <c r="AA9" i="16"/>
  <c r="AB9" i="16"/>
  <c r="AC9" i="16"/>
  <c r="AD9" i="16"/>
  <c r="AE9" i="16"/>
  <c r="Z9" i="16"/>
  <c r="AE14" i="16"/>
  <c r="AD14" i="16"/>
  <c r="AC14" i="16"/>
  <c r="AB14" i="16"/>
  <c r="AA14" i="16"/>
  <c r="AA8" i="16" l="1"/>
  <c r="AB8" i="16"/>
  <c r="AE8" i="16"/>
  <c r="AD8" i="16"/>
  <c r="Z8" i="16"/>
  <c r="AC8" i="16"/>
  <c r="AE8" i="12"/>
  <c r="AD8" i="12"/>
  <c r="AC8" i="12"/>
  <c r="AB8" i="12"/>
  <c r="AA8" i="12"/>
  <c r="Z8" i="12"/>
  <c r="AE18" i="11"/>
  <c r="AD18" i="11"/>
  <c r="AC18" i="11"/>
  <c r="AB18" i="11"/>
  <c r="AA18" i="11"/>
  <c r="Z18" i="11"/>
  <c r="AE15" i="11"/>
  <c r="AD15" i="11"/>
  <c r="AC15" i="11"/>
  <c r="AB15" i="11"/>
  <c r="AA15" i="11"/>
  <c r="AA10" i="11" s="1"/>
  <c r="Z15" i="11"/>
  <c r="AE12" i="11"/>
  <c r="AD12" i="11"/>
  <c r="AC12" i="11"/>
  <c r="AB12" i="11"/>
  <c r="AA12" i="11"/>
  <c r="Z12" i="11"/>
  <c r="Z10" i="11" s="1"/>
  <c r="AE10" i="11" l="1"/>
  <c r="AB10" i="11"/>
  <c r="AB9" i="11" s="1"/>
  <c r="AD10" i="11"/>
  <c r="AC10" i="11"/>
  <c r="AC9" i="11" s="1"/>
  <c r="AE9" i="11"/>
  <c r="Z9" i="11"/>
  <c r="AD9" i="11"/>
  <c r="AA9" i="11"/>
  <c r="Y20" i="2" l="1"/>
  <c r="X20" i="2"/>
  <c r="W20" i="2"/>
  <c r="V20" i="2"/>
  <c r="U20" i="2"/>
  <c r="T20" i="2"/>
  <c r="S20" i="2"/>
  <c r="R20" i="2"/>
  <c r="Q20" i="2"/>
  <c r="P20" i="2"/>
  <c r="O20" i="2"/>
  <c r="N20" i="2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R14" i="2"/>
  <c r="Q14" i="2"/>
  <c r="P14" i="2"/>
  <c r="O14" i="2"/>
  <c r="N14" i="2"/>
  <c r="Y11" i="2"/>
  <c r="Y9" i="2" s="1"/>
  <c r="X11" i="2"/>
  <c r="X9" i="2" s="1"/>
  <c r="X8" i="2" s="1"/>
  <c r="W11" i="2"/>
  <c r="W9" i="2" s="1"/>
  <c r="W8" i="2" s="1"/>
  <c r="V11" i="2"/>
  <c r="U11" i="2"/>
  <c r="T11" i="2"/>
  <c r="S11" i="2"/>
  <c r="R11" i="2"/>
  <c r="Q11" i="2"/>
  <c r="Q9" i="2" s="1"/>
  <c r="P11" i="2"/>
  <c r="O11" i="2"/>
  <c r="O9" i="2" s="1"/>
  <c r="O8" i="2" s="1"/>
  <c r="N11" i="2"/>
  <c r="N9" i="2" s="1"/>
  <c r="N8" i="2" s="1"/>
  <c r="S9" i="2" l="1"/>
  <c r="S8" i="2" s="1"/>
  <c r="Q8" i="2"/>
  <c r="V9" i="2"/>
  <c r="R9" i="2"/>
  <c r="U9" i="2"/>
  <c r="P9" i="2"/>
  <c r="P8" i="2" s="1"/>
  <c r="R8" i="2"/>
  <c r="V8" i="2"/>
  <c r="T9" i="2"/>
  <c r="Y8" i="2"/>
  <c r="AE36" i="9"/>
  <c r="AD36" i="9"/>
  <c r="AC36" i="9"/>
  <c r="AB36" i="9"/>
  <c r="AA36" i="9"/>
  <c r="Z36" i="9"/>
  <c r="AE20" i="9"/>
  <c r="AD20" i="9"/>
  <c r="AC20" i="9"/>
  <c r="AB20" i="9"/>
  <c r="AA20" i="9"/>
  <c r="Z20" i="9"/>
  <c r="AE9" i="9"/>
  <c r="AD9" i="9"/>
  <c r="AC9" i="9"/>
  <c r="AB9" i="9"/>
  <c r="AA9" i="9"/>
  <c r="Z9" i="9"/>
  <c r="AE8" i="8"/>
  <c r="AD8" i="8"/>
  <c r="AC8" i="8"/>
  <c r="AB8" i="8"/>
  <c r="AA8" i="8"/>
  <c r="Z8" i="8"/>
  <c r="AE8" i="7"/>
  <c r="AD8" i="7"/>
  <c r="AC8" i="7"/>
  <c r="AB8" i="7"/>
  <c r="AA8" i="7"/>
  <c r="B8" i="7"/>
  <c r="M8" i="7"/>
  <c r="AD8" i="6"/>
  <c r="AC8" i="6"/>
  <c r="AB8" i="6"/>
  <c r="AA8" i="6"/>
  <c r="Z8" i="6"/>
  <c r="AE8" i="5"/>
  <c r="AD8" i="5"/>
  <c r="AC8" i="5"/>
  <c r="AB8" i="5"/>
  <c r="AA8" i="5"/>
  <c r="Z8" i="5"/>
  <c r="AE8" i="4"/>
  <c r="AD8" i="4"/>
  <c r="AC8" i="4"/>
  <c r="AB8" i="4"/>
  <c r="AA8" i="4"/>
  <c r="Z8" i="4"/>
  <c r="AE8" i="3"/>
  <c r="AD8" i="3"/>
  <c r="AC8" i="3"/>
  <c r="AB8" i="3"/>
  <c r="AA8" i="3"/>
  <c r="Z8" i="3"/>
  <c r="U8" i="2" l="1"/>
  <c r="T8" i="2"/>
  <c r="Z29" i="9"/>
  <c r="Z8" i="9" s="1"/>
  <c r="AA29" i="9"/>
  <c r="AA8" i="9" s="1"/>
  <c r="AB29" i="9"/>
  <c r="AB8" i="9" s="1"/>
  <c r="AE29" i="9"/>
  <c r="AC29" i="9"/>
  <c r="AC8" i="9" s="1"/>
  <c r="AD29" i="9"/>
  <c r="AD8" i="9" s="1"/>
  <c r="AE8" i="9" l="1"/>
  <c r="O18" i="11" l="1"/>
  <c r="O9" i="11" s="1"/>
  <c r="M8" i="19" l="1"/>
  <c r="M14" i="24" l="1"/>
  <c r="M8" i="24" s="1"/>
  <c r="I14" i="22"/>
  <c r="Y16" i="24" l="1"/>
  <c r="Y14" i="24" s="1"/>
  <c r="Y8" i="24" s="1"/>
  <c r="X16" i="24"/>
  <c r="X14" i="24" s="1"/>
  <c r="X8" i="24" s="1"/>
  <c r="W16" i="24"/>
  <c r="W14" i="24" s="1"/>
  <c r="W8" i="24" s="1"/>
  <c r="V16" i="24"/>
  <c r="V14" i="24" s="1"/>
  <c r="V8" i="24" s="1"/>
  <c r="U16" i="24"/>
  <c r="T16" i="24"/>
  <c r="S16" i="24"/>
  <c r="S14" i="24" s="1"/>
  <c r="S8" i="24" s="1"/>
  <c r="R16" i="24"/>
  <c r="Q16" i="24"/>
  <c r="P16" i="24"/>
  <c r="P14" i="24" s="1"/>
  <c r="O16" i="24"/>
  <c r="N16" i="24"/>
  <c r="U14" i="24" l="1"/>
  <c r="T14" i="24"/>
  <c r="R14" i="24"/>
  <c r="Q14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U8" i="24" l="1"/>
  <c r="T8" i="24"/>
  <c r="R8" i="24"/>
  <c r="Q8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C9" i="16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F8" i="14" l="1"/>
  <c r="B8" i="14"/>
  <c r="N8" i="13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Y8" i="6"/>
  <c r="X8" i="6"/>
  <c r="W8" i="6"/>
  <c r="V8" i="6"/>
  <c r="U8" i="6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E8" i="21" s="1"/>
  <c r="F9" i="21"/>
  <c r="G9" i="21"/>
  <c r="H9" i="21"/>
  <c r="I9" i="21"/>
  <c r="J9" i="21"/>
  <c r="K9" i="21"/>
  <c r="K8" i="21" s="1"/>
  <c r="L9" i="21"/>
  <c r="L8" i="21" s="1"/>
  <c r="M9" i="21"/>
  <c r="M8" i="21" s="1"/>
  <c r="B9" i="21"/>
  <c r="D8" i="21" l="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S8" i="5"/>
  <c r="T8" i="5"/>
  <c r="U8" i="5"/>
  <c r="V8" i="5"/>
  <c r="W8" i="5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0" i="9"/>
  <c r="N29" i="9" s="1"/>
  <c r="Q36" i="9" l="1"/>
  <c r="Q8" i="9" s="1"/>
  <c r="R36" i="9"/>
  <c r="R8" i="9" l="1"/>
  <c r="AI36" i="9"/>
  <c r="P36" i="9"/>
  <c r="P8" i="9" s="1"/>
  <c r="O36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 s="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<sst xmlns="http://schemas.openxmlformats.org/spreadsheetml/2006/main" count="1390" uniqueCount="273">
  <si>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</si>
  <si>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</si>
  <si>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</si>
  <si>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</si>
  <si>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</si>
  <si>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</si>
  <si>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</si>
  <si>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</si>
  <si>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</si>
  <si>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</si>
  <si>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</si>
  <si>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</si>
  <si>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</si>
  <si>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</si>
  <si>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</si>
  <si>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</si>
  <si>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</si>
  <si>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</si>
  <si>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</si>
  <si>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</si>
  <si>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</si>
  <si>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</si>
  <si>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</si>
  <si>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</si>
  <si>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</si>
  <si>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</si>
  <si>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</si>
  <si>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</si>
  <si>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</si>
  <si>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</si>
  <si>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</si>
  <si>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</si>
  <si>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</si>
  <si>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</si>
  <si>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</si>
  <si>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</si>
  <si>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</si>
  <si>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</si>
  <si>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</si>
  <si>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</si>
  <si>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</si>
  <si>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</si>
  <si>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</si>
  <si>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</si>
  <si>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</si>
  <si>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</si>
  <si>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</si>
  <si>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</si>
  <si>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</si>
  <si>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</si>
  <si>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</si>
  <si>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</si>
  <si>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</si>
  <si>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</si>
  <si>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</si>
  <si>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</si>
  <si>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</si>
  <si>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</si>
  <si>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</si>
  <si>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</si>
  <si>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</si>
  <si>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</si>
  <si>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</si>
  <si>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</si>
  <si>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</si>
  <si>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</si>
  <si>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</si>
  <si>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</si>
  <si>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</si>
  <si>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</si>
  <si>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</si>
  <si>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</si>
  <si>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</si>
  <si>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</si>
  <si>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</si>
  <si>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</si>
  <si>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</si>
  <si>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</si>
  <si>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</si>
  <si>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</si>
  <si>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</si>
  <si>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</si>
  <si>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</si>
  <si>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</si>
  <si>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</si>
  <si>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</si>
  <si>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</si>
  <si>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</si>
  <si>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</si>
  <si>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</si>
  <si>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</si>
  <si>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</si>
  <si>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</si>
  <si>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</si>
  <si>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</si>
  <si>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</si>
  <si>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</si>
  <si>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</si>
  <si>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</si>
  <si>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</si>
  <si>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</si>
  <si>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</si>
  <si>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</si>
  <si>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</si>
  <si>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</si>
  <si>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</si>
  <si>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</si>
  <si>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</si>
  <si>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</si>
  <si>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</si>
  <si>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</si>
  <si>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</si>
  <si>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</si>
  <si>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</si>
  <si>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</si>
  <si>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</si>
  <si>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</si>
  <si>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</si>
  <si>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</si>
  <si>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</si>
  <si>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</si>
  <si>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</si>
  <si>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</si>
  <si>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</si>
  <si>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</si>
  <si>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</si>
  <si>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</si>
  <si>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</si>
  <si>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</si>
  <si>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</si>
  <si>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</si>
  <si>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</si>
  <si>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</si>
  <si>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</si>
  <si>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</si>
  <si>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</si>
  <si>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</si>
  <si>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</si>
  <si>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</si>
  <si>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</si>
  <si>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</si>
  <si>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</si>
  <si>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</si>
  <si>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</si>
  <si>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</si>
  <si>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</si>
  <si>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</si>
  <si>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</si>
  <si>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</si>
  <si>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</si>
  <si>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</si>
  <si>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</si>
  <si>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</si>
  <si>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</si>
  <si>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</si>
  <si>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</si>
  <si>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</si>
  <si>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</si>
  <si>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</si>
  <si>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</si>
  <si>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</si>
  <si>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</si>
  <si>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</si>
  <si>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</si>
  <si>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</si>
  <si>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</si>
  <si>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</si>
  <si>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</si>
  <si>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</si>
  <si>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</si>
  <si>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</si>
  <si>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</si>
  <si>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</si>
  <si>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</si>
  <si>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</si>
  <si>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</si>
  <si>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</si>
  <si>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</si>
  <si>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</si>
  <si>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</si>
  <si>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</si>
  <si>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</si>
  <si>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</si>
  <si>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</si>
  <si>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</si>
  <si>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</si>
  <si>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</si>
  <si>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</si>
  <si>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</si>
  <si>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</si>
  <si>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</si>
  <si>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</si>
  <si>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</si>
  <si>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</si>
  <si>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</si>
  <si>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</si>
  <si>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</si>
  <si>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</si>
  <si>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</si>
  <si>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</si>
  <si>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</si>
  <si>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</si>
  <si>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</si>
  <si>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</si>
  <si>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</si>
  <si>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</si>
  <si>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</si>
  <si>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</si>
  <si>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</si>
  <si>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</si>
  <si>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</si>
  <si>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</si>
  <si>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</si>
  <si>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</si>
  <si>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</si>
  <si>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</si>
  <si>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</si>
  <si>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</si>
  <si>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</si>
  <si>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</si>
  <si>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</si>
  <si>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</si>
  <si>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</si>
  <si>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</si>
  <si>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</si>
  <si>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</si>
  <si>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</si>
  <si>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</si>
  <si>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</si>
  <si>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</si>
  <si>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</si>
  <si>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</si>
  <si>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</si>
  <si>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</si>
  <si>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</si>
  <si>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</si>
  <si>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</si>
  <si>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</si>
  <si>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</si>
  <si>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</si>
  <si>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</si>
  <si>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</si>
  <si>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</si>
  <si>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</si>
  <si>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</si>
  <si>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</si>
  <si>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</si>
  <si>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</si>
  <si>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</si>
  <si>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</si>
  <si>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</si>
  <si>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</si>
  <si>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</si>
  <si>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</si>
  <si>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</si>
  <si>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</si>
  <si>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</si>
  <si>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</si>
  <si>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</si>
  <si>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</si>
  <si>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Cerro Azul</t>
  </si>
  <si>
    <t>CUafRO Nº 9</t>
  </si>
  <si>
    <t>Variación acumulafa (%)</t>
  </si>
  <si>
    <t>1.1 ENLATafO</t>
  </si>
  <si>
    <t>1.2 CONGELafO</t>
  </si>
  <si>
    <t>1.3 CURafO</t>
  </si>
  <si>
    <t>Sept</t>
  </si>
  <si>
    <t>Var. % 
Sept 21/20</t>
  </si>
  <si>
    <t>Sept 21/20</t>
  </si>
  <si>
    <t>ANEXO DEL BOLETÍN DE PESCA - SEPTIEMBRE 2021</t>
  </si>
  <si>
    <t>Var. % Sept 21/20</t>
  </si>
  <si>
    <t>Var. % 
Sept-21/Ago-21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</si>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</sst>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97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68" fontId="7" fillId="10" borderId="0" xfId="7" applyNumberFormat="1" applyFont="1" applyFill="1" applyBorder="1" applyAlignment="1">
      <alignment horizontal="right" vertical="center"/>
    </xf>
    <xf numFmtId="168" fontId="12" fillId="0" borderId="0" xfId="7" applyNumberFormat="1" applyFont="1" applyBorder="1" applyAlignment="1">
      <alignment horizontal="right"/>
    </xf>
    <xf numFmtId="168" fontId="12" fillId="0" borderId="0" xfId="7" applyNumberFormat="1" applyFont="1" applyBorder="1" applyAlignment="1"/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8" fontId="11" fillId="0" borderId="3" xfId="7" applyNumberFormat="1" applyFont="1" applyBorder="1" applyAlignment="1">
      <alignment horizontal="right" wrapText="1" readingOrder="1"/>
    </xf>
    <xf numFmtId="168" fontId="12" fillId="0" borderId="3" xfId="7" applyNumberFormat="1" applyFont="1" applyBorder="1" applyAlignment="1">
      <alignment horizontal="right"/>
    </xf>
    <xf numFmtId="168" fontId="11" fillId="0" borderId="5" xfId="7" applyNumberFormat="1" applyFont="1" applyBorder="1" applyAlignment="1">
      <alignment horizontal="right" readingOrder="1"/>
    </xf>
    <xf numFmtId="168" fontId="4" fillId="2" borderId="3" xfId="7" applyNumberFormat="1" applyFont="1" applyFill="1" applyBorder="1" applyAlignment="1">
      <alignment horizontal="right"/>
    </xf>
    <xf numFmtId="168" fontId="12" fillId="0" borderId="5" xfId="7" applyNumberFormat="1" applyFont="1" applyBorder="1" applyAlignment="1">
      <alignment horizontal="right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167" fontId="8" fillId="0" borderId="18" xfId="1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8" fontId="21" fillId="2" borderId="3" xfId="7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8" fontId="23" fillId="0" borderId="3" xfId="7" applyNumberFormat="1" applyFont="1" applyBorder="1" applyAlignment="1">
      <alignment horizontal="right"/>
    </xf>
    <xf numFmtId="168" fontId="23" fillId="0" borderId="5" xfId="7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8" fontId="6" fillId="2" borderId="3" xfId="7" applyNumberFormat="1" applyFont="1" applyFill="1" applyBorder="1" applyAlignment="1">
      <alignment horizontal="right" vertical="center"/>
    </xf>
    <xf numFmtId="168" fontId="8" fillId="6" borderId="3" xfId="7" applyNumberFormat="1" applyFont="1" applyFill="1" applyBorder="1" applyAlignment="1">
      <alignment horizontal="right"/>
    </xf>
    <xf numFmtId="168" fontId="8" fillId="0" borderId="3" xfId="7" applyNumberFormat="1" applyFont="1" applyBorder="1" applyAlignment="1">
      <alignment horizontal="right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68" fontId="8" fillId="6" borderId="5" xfId="7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4" fontId="50" fillId="2" borderId="14" xfId="0" applyNumberFormat="1" applyFont="1" applyFill="1" applyBorder="1"/>
    <xf numFmtId="4" fontId="50" fillId="2" borderId="0" xfId="0" applyNumberFormat="1" applyFont="1" applyFill="1" applyBorder="1"/>
    <xf numFmtId="4" fontId="48" fillId="6" borderId="14" xfId="0" applyNumberFormat="1" applyFont="1" applyFill="1" applyBorder="1"/>
    <xf numFmtId="4" fontId="48" fillId="6" borderId="0" xfId="0" applyNumberFormat="1" applyFont="1" applyFill="1" applyBorder="1"/>
    <xf numFmtId="4" fontId="48" fillId="0" borderId="14" xfId="0" applyNumberFormat="1" applyFont="1" applyBorder="1"/>
    <xf numFmtId="4" fontId="48" fillId="0" borderId="0" xfId="0" applyNumberFormat="1" applyFont="1" applyBorder="1"/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4" fontId="50" fillId="6" borderId="14" xfId="0" applyNumberFormat="1" applyFont="1" applyFill="1" applyBorder="1"/>
    <xf numFmtId="4" fontId="50" fillId="6" borderId="0" xfId="0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74" fontId="0" fillId="0" borderId="0" xfId="0" applyNumberFormat="1"/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1" fontId="7" fillId="10" borderId="52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G13" sqref="G13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636" t="s">
        <v>269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O54"/>
  <sheetViews>
    <sheetView showGridLines="0" zoomScale="90" zoomScaleNormal="90" workbookViewId="0">
      <pane xSplit="1" ySplit="8" topLeftCell="V9" activePane="bottomRight" state="frozen"/>
      <selection activeCell="AD14" sqref="AD14"/>
      <selection pane="topRight" activeCell="AD14" sqref="AD14"/>
      <selection pane="bottomLeft" activeCell="AD14" sqref="AD14"/>
      <selection pane="bottomRight" activeCell="AJ11" sqref="AJ11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34" width="16.85546875" style="170" customWidth="1"/>
    <col min="35" max="35" width="13" style="13" customWidth="1"/>
    <col min="36" max="36" width="18.85546875" style="13" customWidth="1"/>
    <col min="37" max="37" width="19.42578125" style="13" customWidth="1"/>
    <col min="38" max="38" width="17.28515625" style="13" bestFit="1" customWidth="1"/>
    <col min="39" max="39" width="13.140625" style="13" bestFit="1" customWidth="1"/>
    <col min="40" max="16384" width="11.42578125" style="13"/>
  </cols>
  <sheetData>
    <row r="1" spans="1:41" ht="15" x14ac:dyDescent="0.2">
      <c r="A1" s="53" t="s">
        <v>191</v>
      </c>
    </row>
    <row r="2" spans="1:41" ht="15" x14ac:dyDescent="0.25">
      <c r="A2" s="54"/>
    </row>
    <row r="3" spans="1:41" x14ac:dyDescent="0.2">
      <c r="A3" s="11" t="s">
        <v>261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41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41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</row>
    <row r="6" spans="1:41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41" ht="33" customHeight="1" x14ac:dyDescent="0.2">
      <c r="A7" s="667" t="s">
        <v>93</v>
      </c>
      <c r="B7" s="664">
        <v>2019</v>
      </c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6"/>
      <c r="N7" s="664">
        <v>2020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4">
        <v>2021</v>
      </c>
      <c r="AA7" s="665"/>
      <c r="AB7" s="665"/>
      <c r="AC7" s="665"/>
      <c r="AD7" s="665"/>
      <c r="AE7" s="665"/>
      <c r="AF7" s="665"/>
      <c r="AG7" s="665"/>
      <c r="AH7" s="665"/>
      <c r="AI7" s="665"/>
      <c r="AJ7" s="366" t="s">
        <v>262</v>
      </c>
    </row>
    <row r="8" spans="1:41" ht="25.5" x14ac:dyDescent="0.2">
      <c r="A8" s="668"/>
      <c r="B8" s="310" t="s">
        <v>1</v>
      </c>
      <c r="C8" s="310" t="s">
        <v>2</v>
      </c>
      <c r="D8" s="310" t="s">
        <v>3</v>
      </c>
      <c r="E8" s="310" t="s">
        <v>4</v>
      </c>
      <c r="F8" s="310" t="s">
        <v>5</v>
      </c>
      <c r="G8" s="310" t="s">
        <v>6</v>
      </c>
      <c r="H8" s="310" t="s">
        <v>7</v>
      </c>
      <c r="I8" s="310" t="s">
        <v>8</v>
      </c>
      <c r="J8" s="310" t="s">
        <v>9</v>
      </c>
      <c r="K8" s="310" t="s">
        <v>10</v>
      </c>
      <c r="L8" s="310" t="s">
        <v>11</v>
      </c>
      <c r="M8" s="310" t="s">
        <v>12</v>
      </c>
      <c r="N8" s="310" t="s">
        <v>1</v>
      </c>
      <c r="O8" s="310" t="s">
        <v>2</v>
      </c>
      <c r="P8" s="310" t="s">
        <v>3</v>
      </c>
      <c r="Q8" s="310" t="s">
        <v>4</v>
      </c>
      <c r="R8" s="310" t="s">
        <v>5</v>
      </c>
      <c r="S8" s="310" t="s">
        <v>6</v>
      </c>
      <c r="T8" s="310" t="s">
        <v>7</v>
      </c>
      <c r="U8" s="310" t="s">
        <v>8</v>
      </c>
      <c r="V8" s="310" t="s">
        <v>9</v>
      </c>
      <c r="W8" s="310" t="s">
        <v>10</v>
      </c>
      <c r="X8" s="310" t="s">
        <v>11</v>
      </c>
      <c r="Y8" s="230" t="s">
        <v>12</v>
      </c>
      <c r="Z8" s="373" t="s">
        <v>1</v>
      </c>
      <c r="AA8" s="373" t="s">
        <v>2</v>
      </c>
      <c r="AB8" s="405" t="s">
        <v>3</v>
      </c>
      <c r="AC8" s="410" t="s">
        <v>4</v>
      </c>
      <c r="AD8" s="411" t="s">
        <v>5</v>
      </c>
      <c r="AE8" s="413" t="s">
        <v>6</v>
      </c>
      <c r="AF8" s="605" t="s">
        <v>7</v>
      </c>
      <c r="AG8" s="628" t="s">
        <v>8</v>
      </c>
      <c r="AH8" s="631" t="s">
        <v>266</v>
      </c>
      <c r="AI8" s="412" t="s">
        <v>267</v>
      </c>
      <c r="AJ8" s="367" t="s">
        <v>268</v>
      </c>
    </row>
    <row r="9" spans="1:41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7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286"/>
      <c r="AJ9" s="400"/>
      <c r="AK9" s="58"/>
    </row>
    <row r="10" spans="1:41" x14ac:dyDescent="0.2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12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12">
        <f t="shared" si="1"/>
        <v>773267309.54650331</v>
      </c>
      <c r="Z10" s="232">
        <f>+Z12+Z29</f>
        <v>468216576.88198209</v>
      </c>
      <c r="AA10" s="233">
        <f>+AA12+AA29</f>
        <v>309594742.97743332</v>
      </c>
      <c r="AB10" s="233">
        <f t="shared" ref="AB10:AF10" si="2">+AB12+AB29</f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 t="shared" si="2"/>
        <v>462089249.6877681</v>
      </c>
      <c r="AF10" s="233">
        <f t="shared" si="2"/>
        <v>229576318.87646472</v>
      </c>
      <c r="AG10" s="233">
        <f>+AG12+AG29</f>
        <v>148847101.41802007</v>
      </c>
      <c r="AH10" s="233">
        <f>+AH12+AH29</f>
        <v>130330891.73887172</v>
      </c>
      <c r="AI10" s="284">
        <f>+IFERROR(AH10/V10-1,"-")</f>
        <v>-0.39175704212013429</v>
      </c>
      <c r="AJ10" s="398">
        <f>+IFERROR(SUM(Z10:AH10)/SUM(N10:V10)-1,"-")</f>
        <v>8.3807570037474521E-2</v>
      </c>
      <c r="AK10" s="369"/>
      <c r="AL10" s="152"/>
      <c r="AM10" s="152"/>
      <c r="AN10" s="163"/>
      <c r="AO10" s="163"/>
    </row>
    <row r="11" spans="1:41" x14ac:dyDescent="0.2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3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3"/>
      <c r="Z11" s="96"/>
      <c r="AA11" s="95"/>
      <c r="AB11" s="95"/>
      <c r="AC11" s="95"/>
      <c r="AD11" s="95"/>
      <c r="AE11" s="95"/>
      <c r="AF11" s="95"/>
      <c r="AG11" s="95"/>
      <c r="AH11" s="95"/>
      <c r="AI11" s="285"/>
      <c r="AJ11" s="374"/>
      <c r="AK11" s="170"/>
    </row>
    <row r="12" spans="1:41" x14ac:dyDescent="0.2">
      <c r="A12" s="231" t="s">
        <v>96</v>
      </c>
      <c r="B12" s="232">
        <f>B14+B17+B21+B25</f>
        <v>275244901.72592974</v>
      </c>
      <c r="C12" s="233">
        <f t="shared" ref="C12:M12" si="3">C14+C17+C21+C25</f>
        <v>250934041.07284319</v>
      </c>
      <c r="D12" s="233">
        <f t="shared" si="3"/>
        <v>239305279.76053688</v>
      </c>
      <c r="E12" s="233">
        <f t="shared" si="3"/>
        <v>224119734.53947878</v>
      </c>
      <c r="F12" s="233">
        <f t="shared" si="3"/>
        <v>231478342.14297202</v>
      </c>
      <c r="G12" s="233">
        <f t="shared" si="3"/>
        <v>210577698.17564237</v>
      </c>
      <c r="H12" s="233">
        <f t="shared" si="3"/>
        <v>224106073.57932499</v>
      </c>
      <c r="I12" s="233">
        <f t="shared" si="3"/>
        <v>205506522.09978032</v>
      </c>
      <c r="J12" s="233">
        <f t="shared" si="3"/>
        <v>196089484.78790465</v>
      </c>
      <c r="K12" s="233">
        <f t="shared" si="3"/>
        <v>234196985.77874863</v>
      </c>
      <c r="L12" s="233">
        <f t="shared" si="3"/>
        <v>220392328.39443445</v>
      </c>
      <c r="M12" s="312">
        <f t="shared" si="3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4">+P14+P17+P21+P25</f>
        <v>194134255.36235923</v>
      </c>
      <c r="Q12" s="233">
        <f t="shared" si="4"/>
        <v>126198760.48278505</v>
      </c>
      <c r="R12" s="233">
        <f t="shared" si="4"/>
        <v>137415063.11827222</v>
      </c>
      <c r="S12" s="233">
        <f t="shared" si="4"/>
        <v>174003524.85706291</v>
      </c>
      <c r="T12" s="233">
        <f t="shared" si="4"/>
        <v>183108893.7479803</v>
      </c>
      <c r="U12" s="233">
        <f t="shared" si="4"/>
        <v>212302421.46200866</v>
      </c>
      <c r="V12" s="233">
        <f>+V14+V17+V21+V25</f>
        <v>214058962.41670436</v>
      </c>
      <c r="W12" s="233">
        <f t="shared" si="4"/>
        <v>255838463.24533302</v>
      </c>
      <c r="X12" s="233">
        <f t="shared" si="4"/>
        <v>214016242.10965502</v>
      </c>
      <c r="Y12" s="312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5">+AB14+AB17+AB21+AB25</f>
        <v>234471476.52890146</v>
      </c>
      <c r="AC12" s="233">
        <f t="shared" si="5"/>
        <v>174457248.3098214</v>
      </c>
      <c r="AD12" s="233">
        <f t="shared" si="5"/>
        <v>172931156.23048908</v>
      </c>
      <c r="AE12" s="233">
        <f t="shared" si="5"/>
        <v>154983785.44910756</v>
      </c>
      <c r="AF12" s="233">
        <f t="shared" si="5"/>
        <v>145350338.04926199</v>
      </c>
      <c r="AG12" s="233">
        <f t="shared" si="5"/>
        <v>147767583.65208745</v>
      </c>
      <c r="AH12" s="233">
        <f t="shared" si="5"/>
        <v>130279705.07788548</v>
      </c>
      <c r="AI12" s="284">
        <f>+IFERROR(AH12/V12-1,"-")</f>
        <v>-0.39138402051920373</v>
      </c>
      <c r="AJ12" s="398">
        <f>+IFERROR(SUM(Z12:AH12)/SUM(N12:V12)-1,"-")</f>
        <v>-5.5983721370649442E-2</v>
      </c>
      <c r="AK12" s="308"/>
      <c r="AL12" s="369"/>
    </row>
    <row r="13" spans="1:41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3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3"/>
      <c r="Z13" s="96"/>
      <c r="AA13" s="95"/>
      <c r="AB13" s="95"/>
      <c r="AC13" s="95"/>
      <c r="AD13" s="95"/>
      <c r="AE13" s="95"/>
      <c r="AF13" s="95"/>
      <c r="AG13" s="95"/>
      <c r="AH13" s="95"/>
      <c r="AI13" s="285"/>
      <c r="AJ13" s="374"/>
      <c r="AK13" s="170"/>
      <c r="AL13" s="370"/>
    </row>
    <row r="14" spans="1:41" x14ac:dyDescent="0.2">
      <c r="A14" s="62" t="s">
        <v>263</v>
      </c>
      <c r="B14" s="96">
        <f t="shared" ref="B14:M14" si="6">+B15</f>
        <v>7004879.6846101144</v>
      </c>
      <c r="C14" s="95">
        <f t="shared" si="6"/>
        <v>10359088.546611063</v>
      </c>
      <c r="D14" s="95">
        <f t="shared" si="6"/>
        <v>8914998.2053846866</v>
      </c>
      <c r="E14" s="95">
        <f t="shared" si="6"/>
        <v>5524219.7077316958</v>
      </c>
      <c r="F14" s="95">
        <f t="shared" si="6"/>
        <v>4625193.820860846</v>
      </c>
      <c r="G14" s="95">
        <f t="shared" si="6"/>
        <v>5506237.7309148954</v>
      </c>
      <c r="H14" s="95">
        <f t="shared" si="6"/>
        <v>4921850.9247844424</v>
      </c>
      <c r="I14" s="95">
        <f t="shared" si="6"/>
        <v>5050754.4981988436</v>
      </c>
      <c r="J14" s="95">
        <f t="shared" si="6"/>
        <v>2239452.5248923013</v>
      </c>
      <c r="K14" s="95">
        <f t="shared" si="6"/>
        <v>4921602.6553167235</v>
      </c>
      <c r="L14" s="95">
        <f t="shared" si="6"/>
        <v>5713440.2337632207</v>
      </c>
      <c r="M14" s="313">
        <f t="shared" si="6"/>
        <v>7007459.7580083935</v>
      </c>
      <c r="N14" s="96">
        <f>+N15</f>
        <v>7411971.3086977564</v>
      </c>
      <c r="O14" s="95">
        <f t="shared" ref="O14:X14" si="7">+O15</f>
        <v>11445592.197695056</v>
      </c>
      <c r="P14" s="95">
        <f t="shared" si="7"/>
        <v>6157523.68869875</v>
      </c>
      <c r="Q14" s="95">
        <f t="shared" si="7"/>
        <v>2596619.7617390417</v>
      </c>
      <c r="R14" s="95">
        <f t="shared" si="7"/>
        <v>2863441.0040582297</v>
      </c>
      <c r="S14" s="95">
        <f t="shared" si="7"/>
        <v>4112884.0013525882</v>
      </c>
      <c r="T14" s="95">
        <f t="shared" si="7"/>
        <v>4434958.0357997548</v>
      </c>
      <c r="U14" s="95">
        <f t="shared" si="7"/>
        <v>4704538.7473573023</v>
      </c>
      <c r="V14" s="95">
        <f t="shared" si="7"/>
        <v>6859089.9991808841</v>
      </c>
      <c r="W14" s="95">
        <f t="shared" si="7"/>
        <v>10701375.669016901</v>
      </c>
      <c r="X14" s="95">
        <f t="shared" si="7"/>
        <v>6368772.8242747076</v>
      </c>
      <c r="Y14" s="313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8">+AB15</f>
        <v>11804159.49316325</v>
      </c>
      <c r="AC14" s="95">
        <f t="shared" si="8"/>
        <v>5507098.6201512273</v>
      </c>
      <c r="AD14" s="95">
        <f t="shared" si="8"/>
        <v>6556983.8113457197</v>
      </c>
      <c r="AE14" s="95">
        <f t="shared" si="8"/>
        <v>2950729.8078838591</v>
      </c>
      <c r="AF14" s="95">
        <f t="shared" si="8"/>
        <v>2662224.6613590191</v>
      </c>
      <c r="AG14" s="95">
        <f t="shared" si="8"/>
        <v>3512011.2658389113</v>
      </c>
      <c r="AH14" s="95">
        <f t="shared" si="8"/>
        <v>2189641.1813356164</v>
      </c>
      <c r="AI14" s="285">
        <f>+IFERROR(AH14/V14-1,"-")</f>
        <v>-0.68076797627715857</v>
      </c>
      <c r="AJ14" s="374">
        <f>+IFERROR(SUM(Z14:AH14)/SUM(N14:V14)-1,"-")</f>
        <v>0.17030771444015924</v>
      </c>
      <c r="AK14" s="170"/>
      <c r="AL14" s="369"/>
    </row>
    <row r="15" spans="1:41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3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3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95">
        <v>3512011.2658389113</v>
      </c>
      <c r="AH15" s="95">
        <v>2189641.1813356164</v>
      </c>
      <c r="AI15" s="285">
        <f>+IFERROR(AH15/V15-1,"-")</f>
        <v>-0.68076797627715857</v>
      </c>
      <c r="AJ15" s="374">
        <f>+IFERROR(SUM(Z15:AH15)/SUM(N15:V15)-1,"-")</f>
        <v>0.17030771444015924</v>
      </c>
      <c r="AK15" s="170"/>
      <c r="AL15" s="369"/>
    </row>
    <row r="16" spans="1:41" x14ac:dyDescent="0.2">
      <c r="A16" s="311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3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3"/>
      <c r="Z16" s="96"/>
      <c r="AA16" s="95"/>
      <c r="AB16" s="95"/>
      <c r="AC16" s="95"/>
      <c r="AD16" s="95"/>
      <c r="AE16" s="95"/>
      <c r="AF16" s="95"/>
      <c r="AG16" s="95"/>
      <c r="AH16" s="95"/>
      <c r="AI16" s="285"/>
      <c r="AJ16" s="374"/>
      <c r="AK16" s="170"/>
      <c r="AL16" s="369"/>
    </row>
    <row r="17" spans="1:38" x14ac:dyDescent="0.2">
      <c r="A17" s="311" t="s">
        <v>264</v>
      </c>
      <c r="B17" s="96">
        <f>+B18+B19</f>
        <v>147823177.9754307</v>
      </c>
      <c r="C17" s="95">
        <f t="shared" ref="C17:M17" si="9">+C18+C19</f>
        <v>133671840.98415977</v>
      </c>
      <c r="D17" s="95">
        <f t="shared" si="9"/>
        <v>108465828.61569531</v>
      </c>
      <c r="E17" s="95">
        <f t="shared" si="9"/>
        <v>87115250.134372637</v>
      </c>
      <c r="F17" s="95">
        <f t="shared" si="9"/>
        <v>99697531.370773554</v>
      </c>
      <c r="G17" s="95">
        <f t="shared" si="9"/>
        <v>83666289.988190159</v>
      </c>
      <c r="H17" s="95">
        <f t="shared" si="9"/>
        <v>120081498.93537891</v>
      </c>
      <c r="I17" s="95">
        <f t="shared" si="9"/>
        <v>95031395.686061502</v>
      </c>
      <c r="J17" s="95">
        <f t="shared" si="9"/>
        <v>100462688.79139823</v>
      </c>
      <c r="K17" s="95">
        <f t="shared" si="9"/>
        <v>108662271.83181038</v>
      </c>
      <c r="L17" s="95">
        <f t="shared" si="9"/>
        <v>92137859.643796533</v>
      </c>
      <c r="M17" s="313">
        <f t="shared" si="9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0">+P18+P19</f>
        <v>61744618.632078752</v>
      </c>
      <c r="Q17" s="95">
        <f t="shared" si="10"/>
        <v>54077380.091656357</v>
      </c>
      <c r="R17" s="95">
        <f t="shared" si="10"/>
        <v>53720525.782051027</v>
      </c>
      <c r="S17" s="95">
        <f t="shared" si="10"/>
        <v>69651926.081445307</v>
      </c>
      <c r="T17" s="95">
        <f t="shared" si="10"/>
        <v>82029432.685578644</v>
      </c>
      <c r="U17" s="95">
        <f t="shared" si="10"/>
        <v>99838200.670963466</v>
      </c>
      <c r="V17" s="95">
        <f t="shared" si="10"/>
        <v>104573299.37344214</v>
      </c>
      <c r="W17" s="95">
        <f t="shared" si="10"/>
        <v>122833581.03255586</v>
      </c>
      <c r="X17" s="95">
        <f t="shared" si="10"/>
        <v>99185520.396876246</v>
      </c>
      <c r="Y17" s="313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1">+AB18+AB19</f>
        <v>120935505.41033328</v>
      </c>
      <c r="AC17" s="95">
        <f t="shared" si="11"/>
        <v>81363886.783989996</v>
      </c>
      <c r="AD17" s="95">
        <f t="shared" si="11"/>
        <v>78758577.80953379</v>
      </c>
      <c r="AE17" s="95">
        <f t="shared" si="11"/>
        <v>75410105.113836139</v>
      </c>
      <c r="AF17" s="95">
        <f t="shared" si="11"/>
        <v>64779213.085433833</v>
      </c>
      <c r="AG17" s="95">
        <f t="shared" si="11"/>
        <v>64499431.029502243</v>
      </c>
      <c r="AH17" s="95">
        <f t="shared" si="11"/>
        <v>55233089.305550858</v>
      </c>
      <c r="AI17" s="285">
        <f>+IFERROR(AH17/V17-1,"-")</f>
        <v>-0.47182416891803569</v>
      </c>
      <c r="AJ17" s="374">
        <f>+IFERROR(SUM(Z17:AH17)/SUM(N17:V17)-1,"-")</f>
        <v>7.3496318579117093E-2</v>
      </c>
      <c r="AK17" s="170"/>
      <c r="AL17" s="369"/>
    </row>
    <row r="18" spans="1:38" x14ac:dyDescent="0.2">
      <c r="A18" s="311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3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3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95">
        <v>58980683.139817953</v>
      </c>
      <c r="AH18" s="95">
        <v>47627625.135029569</v>
      </c>
      <c r="AI18" s="285">
        <f>+IFERROR(AH18/V18-1,"-")</f>
        <v>-0.48758015684052081</v>
      </c>
      <c r="AJ18" s="374">
        <f>+IFERROR(SUM(Z18:AH18)/SUM(N18:V18)-1,"-")</f>
        <v>8.9615913645638035E-2</v>
      </c>
      <c r="AK18" s="170"/>
      <c r="AL18" s="369"/>
    </row>
    <row r="19" spans="1:38" x14ac:dyDescent="0.2">
      <c r="A19" s="311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3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3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95">
        <v>5518747.8896842878</v>
      </c>
      <c r="AH19" s="95">
        <v>7605464.1705212928</v>
      </c>
      <c r="AI19" s="285">
        <f>+IFERROR(AH19/V19-1,"-")</f>
        <v>-0.34586841139335289</v>
      </c>
      <c r="AJ19" s="374">
        <f>+IFERROR(SUM(Z19:AH19)/SUM(N19:V19)-1,"-")</f>
        <v>-5.7011224444524E-2</v>
      </c>
      <c r="AK19" s="170"/>
      <c r="AL19" s="369"/>
    </row>
    <row r="20" spans="1:38" x14ac:dyDescent="0.2">
      <c r="A20" s="311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3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3"/>
      <c r="Z20" s="96"/>
      <c r="AA20" s="95"/>
      <c r="AB20" s="95"/>
      <c r="AC20" s="95"/>
      <c r="AD20" s="95"/>
      <c r="AE20" s="95"/>
      <c r="AF20" s="95"/>
      <c r="AG20" s="95"/>
      <c r="AH20" s="95"/>
      <c r="AI20" s="285"/>
      <c r="AJ20" s="374"/>
      <c r="AK20" s="170"/>
      <c r="AL20" s="369"/>
    </row>
    <row r="21" spans="1:38" x14ac:dyDescent="0.2">
      <c r="A21" s="311" t="s">
        <v>265</v>
      </c>
      <c r="B21" s="96">
        <f t="shared" ref="B21:M21" si="12">+B22+B23</f>
        <v>7170506.858968962</v>
      </c>
      <c r="C21" s="95">
        <f t="shared" si="12"/>
        <v>6502417.6914516017</v>
      </c>
      <c r="D21" s="95">
        <f t="shared" si="12"/>
        <v>5717015.8242717898</v>
      </c>
      <c r="E21" s="95">
        <f t="shared" si="12"/>
        <v>4652742.9190319087</v>
      </c>
      <c r="F21" s="95">
        <f t="shared" si="12"/>
        <v>5510105.4139776714</v>
      </c>
      <c r="G21" s="95">
        <f t="shared" si="12"/>
        <v>6028230.7479001973</v>
      </c>
      <c r="H21" s="95">
        <f t="shared" si="12"/>
        <v>4071545.7741416376</v>
      </c>
      <c r="I21" s="95">
        <f t="shared" si="12"/>
        <v>4821323.9959902298</v>
      </c>
      <c r="J21" s="95">
        <f t="shared" si="12"/>
        <v>4788324.7726885248</v>
      </c>
      <c r="K21" s="95">
        <f t="shared" si="12"/>
        <v>6299986.0075699622</v>
      </c>
      <c r="L21" s="95">
        <f t="shared" si="12"/>
        <v>5546117.1526682889</v>
      </c>
      <c r="M21" s="313">
        <f t="shared" si="12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3">+P22+P23</f>
        <v>5014701.8571100151</v>
      </c>
      <c r="Q21" s="95">
        <f t="shared" si="13"/>
        <v>2153036.1617461811</v>
      </c>
      <c r="R21" s="95">
        <f t="shared" si="13"/>
        <v>3007835.7262417302</v>
      </c>
      <c r="S21" s="95">
        <f t="shared" si="13"/>
        <v>4794213.3831701446</v>
      </c>
      <c r="T21" s="95">
        <f t="shared" si="13"/>
        <v>6305601.6436074125</v>
      </c>
      <c r="U21" s="95">
        <f t="shared" si="13"/>
        <v>7088117.2492389437</v>
      </c>
      <c r="V21" s="95">
        <f t="shared" si="13"/>
        <v>7011325.2662385274</v>
      </c>
      <c r="W21" s="95">
        <f t="shared" si="13"/>
        <v>7780562.0502660479</v>
      </c>
      <c r="X21" s="95">
        <f t="shared" si="13"/>
        <v>6846192.6968533769</v>
      </c>
      <c r="Y21" s="313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4">+AB22+AB23</f>
        <v>5859241.2717854213</v>
      </c>
      <c r="AC21" s="95">
        <f t="shared" si="14"/>
        <v>5833031.0159752881</v>
      </c>
      <c r="AD21" s="95">
        <f t="shared" si="14"/>
        <v>6420048.7227883227</v>
      </c>
      <c r="AE21" s="95">
        <f t="shared" si="14"/>
        <v>5766937.9906031694</v>
      </c>
      <c r="AF21" s="95">
        <f t="shared" si="14"/>
        <v>5281620.8322344758</v>
      </c>
      <c r="AG21" s="95">
        <f t="shared" si="14"/>
        <v>5684324.1355739385</v>
      </c>
      <c r="AH21" s="95">
        <f t="shared" si="14"/>
        <v>5700712.1653705705</v>
      </c>
      <c r="AI21" s="285">
        <f>+IFERROR(AH21/V21-1,"-")</f>
        <v>-0.18692801305038886</v>
      </c>
      <c r="AJ21" s="374">
        <f>+IFERROR(SUM(Z21:AH21)/SUM(N21:V21)-1,"-")</f>
        <v>6.7802820397946828E-2</v>
      </c>
      <c r="AK21" s="170"/>
      <c r="AL21" s="369"/>
    </row>
    <row r="22" spans="1:38" x14ac:dyDescent="0.2">
      <c r="A22" s="311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3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3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95">
        <v>2542897.9245352191</v>
      </c>
      <c r="AH22" s="95">
        <v>2559285.9543318506</v>
      </c>
      <c r="AI22" s="285">
        <f>+IFERROR(AH22/V22-1,"-")</f>
        <v>-0.49016246478638814</v>
      </c>
      <c r="AJ22" s="374">
        <f>+IFERROR(SUM(Z22:AH22)/SUM(N22:V22)-1,"-")</f>
        <v>-0.38517905268661234</v>
      </c>
      <c r="AK22" s="170"/>
      <c r="AL22" s="369"/>
    </row>
    <row r="23" spans="1:38" x14ac:dyDescent="0.2">
      <c r="A23" s="311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3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3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95">
        <v>3141426.2110387199</v>
      </c>
      <c r="AH23" s="95">
        <v>3141426.2110387199</v>
      </c>
      <c r="AI23" s="285">
        <f>+IFERROR(AH23/V23-1,"-")</f>
        <v>0.57740254557228687</v>
      </c>
      <c r="AJ23" s="374">
        <f>+IFERROR(SUM(Z23:AH23)/SUM(N23:V23)-1,"-")</f>
        <v>1.7169013958214792</v>
      </c>
      <c r="AK23" s="170"/>
      <c r="AL23" s="369"/>
    </row>
    <row r="24" spans="1:38" x14ac:dyDescent="0.2">
      <c r="A24" s="311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3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3"/>
      <c r="Z24" s="96"/>
      <c r="AA24" s="95"/>
      <c r="AB24" s="95"/>
      <c r="AC24" s="95"/>
      <c r="AD24" s="95"/>
      <c r="AE24" s="95"/>
      <c r="AF24" s="95"/>
      <c r="AG24" s="95"/>
      <c r="AH24" s="95"/>
      <c r="AI24" s="285"/>
      <c r="AJ24" s="374"/>
      <c r="AK24" s="170"/>
      <c r="AL24" s="369"/>
    </row>
    <row r="25" spans="1:38" x14ac:dyDescent="0.2">
      <c r="A25" s="311" t="s">
        <v>99</v>
      </c>
      <c r="B25" s="96">
        <f>+B26+B27</f>
        <v>113246337.20691991</v>
      </c>
      <c r="C25" s="95">
        <f t="shared" ref="C25:M25" si="15">+C26+C27</f>
        <v>100400693.85062073</v>
      </c>
      <c r="D25" s="95">
        <f t="shared" si="15"/>
        <v>116207437.1151851</v>
      </c>
      <c r="E25" s="95">
        <f t="shared" si="15"/>
        <v>126827521.77834256</v>
      </c>
      <c r="F25" s="95">
        <f t="shared" si="15"/>
        <v>121645511.53735995</v>
      </c>
      <c r="G25" s="95">
        <f t="shared" si="15"/>
        <v>115376939.70863712</v>
      </c>
      <c r="H25" s="95">
        <f t="shared" si="15"/>
        <v>95031177.945020005</v>
      </c>
      <c r="I25" s="95">
        <f t="shared" si="15"/>
        <v>100603047.91952975</v>
      </c>
      <c r="J25" s="95">
        <f t="shared" si="15"/>
        <v>88599018.698925599</v>
      </c>
      <c r="K25" s="95">
        <f t="shared" si="15"/>
        <v>114313125.28405157</v>
      </c>
      <c r="L25" s="95">
        <f t="shared" si="15"/>
        <v>116994911.36420643</v>
      </c>
      <c r="M25" s="313">
        <f t="shared" si="15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16">+P26+P27</f>
        <v>121217411.18447173</v>
      </c>
      <c r="Q25" s="95">
        <f t="shared" si="16"/>
        <v>67371724.467643455</v>
      </c>
      <c r="R25" s="95">
        <f t="shared" si="16"/>
        <v>77823260.605921239</v>
      </c>
      <c r="S25" s="95">
        <f t="shared" si="16"/>
        <v>95444501.391094863</v>
      </c>
      <c r="T25" s="95">
        <f t="shared" si="16"/>
        <v>90338901.382994473</v>
      </c>
      <c r="U25" s="95">
        <f t="shared" si="16"/>
        <v>100671564.79444896</v>
      </c>
      <c r="V25" s="95">
        <f t="shared" si="16"/>
        <v>95615247.777842805</v>
      </c>
      <c r="W25" s="95">
        <f t="shared" si="16"/>
        <v>114522944.49349423</v>
      </c>
      <c r="X25" s="95">
        <f t="shared" si="16"/>
        <v>101615756.1916507</v>
      </c>
      <c r="Y25" s="313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17">+AB26+AB27</f>
        <v>95872570.353619501</v>
      </c>
      <c r="AC25" s="95">
        <f t="shared" si="17"/>
        <v>81753231.889704898</v>
      </c>
      <c r="AD25" s="95">
        <f t="shared" si="17"/>
        <v>81195545.88682124</v>
      </c>
      <c r="AE25" s="95">
        <f t="shared" si="17"/>
        <v>70856012.536784396</v>
      </c>
      <c r="AF25" s="95">
        <f t="shared" si="17"/>
        <v>72627279.470234647</v>
      </c>
      <c r="AG25" s="95">
        <f t="shared" si="17"/>
        <v>74071817.221172363</v>
      </c>
      <c r="AH25" s="95">
        <f t="shared" si="17"/>
        <v>67156262.425628439</v>
      </c>
      <c r="AI25" s="285">
        <f>+IFERROR(AH25/V25-1,"-")</f>
        <v>-0.29764065892855684</v>
      </c>
      <c r="AJ25" s="374">
        <f>+IFERROR(SUM(Z25:AH25)/SUM(N25:V25)-1,"-")</f>
        <v>-0.19040880060106469</v>
      </c>
      <c r="AK25" s="170"/>
      <c r="AL25" s="369"/>
    </row>
    <row r="26" spans="1:38" x14ac:dyDescent="0.2">
      <c r="A26" s="311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3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3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95">
        <v>53716089.090260759</v>
      </c>
      <c r="AF26" s="95">
        <v>56711636.26989127</v>
      </c>
      <c r="AG26" s="95">
        <v>57850103.959283918</v>
      </c>
      <c r="AH26" s="95">
        <v>50016338.979104795</v>
      </c>
      <c r="AI26" s="285">
        <f>+IFERROR(AH26/V26-1,"-")</f>
        <v>-0.30256167365185471</v>
      </c>
      <c r="AJ26" s="374">
        <f>+IFERROR(SUM(Z26:AH26)/SUM(N26:V26)-1,"-")</f>
        <v>-4.0802742181379914E-2</v>
      </c>
      <c r="AK26" s="170"/>
      <c r="AL26" s="370"/>
    </row>
    <row r="27" spans="1:38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3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3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95">
        <v>17139923.44652364</v>
      </c>
      <c r="AF27" s="95">
        <v>15915643.200343382</v>
      </c>
      <c r="AG27" s="95">
        <v>16221713.261888446</v>
      </c>
      <c r="AH27" s="95">
        <v>17139923.44652364</v>
      </c>
      <c r="AI27" s="285">
        <f>+IFERROR(AH27/V27-1,"-")</f>
        <v>-0.28287521150301198</v>
      </c>
      <c r="AJ27" s="374">
        <f>+IFERROR(SUM(Z27:AH27)/SUM(N27:V27)-1,"-")</f>
        <v>-0.52704110155808714</v>
      </c>
      <c r="AK27" s="170"/>
      <c r="AL27" s="370"/>
    </row>
    <row r="28" spans="1:38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3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3"/>
      <c r="Z28" s="96"/>
      <c r="AA28" s="95"/>
      <c r="AB28" s="95"/>
      <c r="AC28" s="95"/>
      <c r="AD28" s="95"/>
      <c r="AE28" s="95"/>
      <c r="AF28" s="95"/>
      <c r="AG28" s="95"/>
      <c r="AH28" s="95"/>
      <c r="AI28" s="95"/>
      <c r="AJ28" s="374"/>
      <c r="AK28" s="170"/>
      <c r="AL28" s="370"/>
    </row>
    <row r="29" spans="1:38" x14ac:dyDescent="0.2">
      <c r="A29" s="231" t="s">
        <v>100</v>
      </c>
      <c r="B29" s="232">
        <f t="shared" ref="B29:M29" si="18">+B31+B33</f>
        <v>128999302.51172198</v>
      </c>
      <c r="C29" s="233">
        <f t="shared" si="18"/>
        <v>14196149.759753646</v>
      </c>
      <c r="D29" s="233">
        <f t="shared" si="18"/>
        <v>184393.53774047323</v>
      </c>
      <c r="E29" s="233">
        <f t="shared" si="18"/>
        <v>47555684.582591377</v>
      </c>
      <c r="F29" s="233">
        <f t="shared" si="18"/>
        <v>447533937.50476575</v>
      </c>
      <c r="G29" s="233">
        <f t="shared" si="18"/>
        <v>289672420.34377253</v>
      </c>
      <c r="H29" s="233">
        <f t="shared" si="18"/>
        <v>85326445.415131003</v>
      </c>
      <c r="I29" s="233">
        <f t="shared" si="18"/>
        <v>1496027.7337649625</v>
      </c>
      <c r="J29" s="233">
        <f t="shared" si="18"/>
        <v>29846.161063023435</v>
      </c>
      <c r="K29" s="233">
        <f t="shared" si="18"/>
        <v>899296.87300865841</v>
      </c>
      <c r="L29" s="233">
        <f t="shared" si="18"/>
        <v>299669823.92162979</v>
      </c>
      <c r="M29" s="312">
        <f t="shared" si="18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19">+R31+R33</f>
        <v>235926597.21395251</v>
      </c>
      <c r="S29" s="233">
        <f t="shared" si="19"/>
        <v>567634395.96816456</v>
      </c>
      <c r="T29" s="233">
        <f t="shared" si="19"/>
        <v>208591861.54025424</v>
      </c>
      <c r="U29" s="233">
        <f t="shared" si="19"/>
        <v>117378.2943372592</v>
      </c>
      <c r="V29" s="233">
        <f t="shared" si="19"/>
        <v>215432.46188530678</v>
      </c>
      <c r="W29" s="233">
        <f t="shared" si="19"/>
        <v>433374.35398403386</v>
      </c>
      <c r="X29" s="233">
        <f t="shared" si="19"/>
        <v>304516482.507029</v>
      </c>
      <c r="Y29" s="312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0">+AB31+AB33</f>
        <v>29039027.477067772</v>
      </c>
      <c r="AC29" s="233">
        <f t="shared" si="20"/>
        <v>130041262.63562642</v>
      </c>
      <c r="AD29" s="233">
        <f t="shared" si="20"/>
        <v>564793736.74781168</v>
      </c>
      <c r="AE29" s="233">
        <f t="shared" si="20"/>
        <v>307105464.23866057</v>
      </c>
      <c r="AF29" s="233">
        <f t="shared" si="20"/>
        <v>84225980.827202722</v>
      </c>
      <c r="AG29" s="233">
        <f t="shared" si="20"/>
        <v>1079517.7659326294</v>
      </c>
      <c r="AH29" s="233">
        <f t="shared" si="20"/>
        <v>51186.660986244467</v>
      </c>
      <c r="AI29" s="284">
        <f>+IFERROR(AH29/V29-1,"-")</f>
        <v>-0.76240042685166209</v>
      </c>
      <c r="AJ29" s="398">
        <f>+IFERROR(SUM(Z29:AH29)/SUM(N29:V29)-1,"-")</f>
        <v>0.33221601791765987</v>
      </c>
      <c r="AK29" s="308"/>
      <c r="AL29" s="369"/>
    </row>
    <row r="30" spans="1:38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3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3"/>
      <c r="Z30" s="96"/>
      <c r="AA30" s="95"/>
      <c r="AB30" s="95"/>
      <c r="AC30" s="95"/>
      <c r="AD30" s="95"/>
      <c r="AE30" s="95"/>
      <c r="AF30" s="95"/>
      <c r="AG30" s="95"/>
      <c r="AH30" s="95"/>
      <c r="AI30" s="95"/>
      <c r="AJ30" s="374"/>
      <c r="AK30" s="170"/>
      <c r="AL30" s="370"/>
    </row>
    <row r="31" spans="1:38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4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4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121">
        <v>1079517.7659326294</v>
      </c>
      <c r="AH31" s="121">
        <v>51186.660986244467</v>
      </c>
      <c r="AI31" s="285">
        <f>+IFERROR(AH31/V31-1,"-")</f>
        <v>-0.76240042685166209</v>
      </c>
      <c r="AJ31" s="374">
        <f>+IFERROR(SUM(Z31:AH31)/SUM(N31:V31)-1,"-")</f>
        <v>0.33221655190147015</v>
      </c>
      <c r="AK31" s="170"/>
    </row>
    <row r="32" spans="1:38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5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5"/>
      <c r="Z32" s="120"/>
      <c r="AA32" s="121"/>
      <c r="AB32" s="121"/>
      <c r="AC32" s="121"/>
      <c r="AD32" s="121"/>
      <c r="AE32" s="121"/>
      <c r="AF32" s="121"/>
      <c r="AG32" s="121"/>
      <c r="AH32" s="121"/>
      <c r="AI32" s="285"/>
      <c r="AJ32" s="374"/>
      <c r="AK32" s="170"/>
    </row>
    <row r="33" spans="1:37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5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5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285" t="str">
        <f>+IFERROR(AH33/V33-1,"-")</f>
        <v>-</v>
      </c>
      <c r="AJ33" s="374">
        <f>+IFERROR(SUM(Z33:AH33)/SUM(N33:V33)-1,"-")</f>
        <v>-1</v>
      </c>
      <c r="AK33" s="170"/>
    </row>
    <row r="34" spans="1:37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6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6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399"/>
      <c r="AK34" s="170"/>
    </row>
    <row r="35" spans="1:37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60"/>
      <c r="AJ35" s="132"/>
      <c r="AK35" s="170"/>
    </row>
    <row r="36" spans="1:37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56"/>
      <c r="AJ36" s="56"/>
      <c r="AK36" s="170"/>
    </row>
    <row r="37" spans="1:37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56"/>
      <c r="AJ37" s="56"/>
      <c r="AK37" s="170"/>
    </row>
    <row r="38" spans="1:37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70"/>
    </row>
    <row r="39" spans="1:37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78"/>
    </row>
    <row r="40" spans="1:37" x14ac:dyDescent="0.2">
      <c r="X40" s="137"/>
      <c r="Y40" s="137"/>
      <c r="Z40" s="137"/>
      <c r="AA40" s="137"/>
    </row>
    <row r="41" spans="1:37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78"/>
    </row>
    <row r="42" spans="1:37" x14ac:dyDescent="0.2">
      <c r="B42" s="152"/>
      <c r="X42" s="137"/>
      <c r="Y42" s="137"/>
      <c r="Z42" s="137"/>
      <c r="AA42" s="137"/>
    </row>
    <row r="43" spans="1:37" x14ac:dyDescent="0.2">
      <c r="X43" s="10"/>
      <c r="Y43" s="10"/>
      <c r="Z43" s="10"/>
      <c r="AA43" s="10"/>
    </row>
    <row r="44" spans="1:37" x14ac:dyDescent="0.2">
      <c r="X44" s="137"/>
      <c r="Y44" s="137"/>
      <c r="Z44" s="137"/>
      <c r="AA44" s="137"/>
    </row>
    <row r="45" spans="1:37" x14ac:dyDescent="0.2">
      <c r="B45" s="246"/>
      <c r="X45" s="10"/>
      <c r="Y45" s="10"/>
      <c r="Z45" s="10"/>
      <c r="AA45" s="10"/>
    </row>
    <row r="46" spans="1:37" x14ac:dyDescent="0.2">
      <c r="B46" s="152"/>
      <c r="X46" s="137"/>
      <c r="Y46" s="137"/>
      <c r="Z46" s="137"/>
      <c r="AA46" s="137"/>
    </row>
    <row r="47" spans="1:37" x14ac:dyDescent="0.2">
      <c r="X47" s="10"/>
      <c r="Y47" s="10"/>
      <c r="Z47" s="10"/>
      <c r="AA47" s="10"/>
    </row>
    <row r="48" spans="1:37" x14ac:dyDescent="0.2">
      <c r="X48" s="137"/>
      <c r="Y48" s="137"/>
      <c r="Z48" s="137"/>
      <c r="AA48" s="137"/>
    </row>
    <row r="52" spans="10:35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78"/>
    </row>
    <row r="53" spans="10:35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</row>
    <row r="54" spans="10:35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</row>
  </sheetData>
  <mergeCells count="4">
    <mergeCell ref="B7:M7"/>
    <mergeCell ref="A7:A8"/>
    <mergeCell ref="N7:Y7"/>
    <mergeCell ref="Z7:AI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J37"/>
  <sheetViews>
    <sheetView showGridLines="0" zoomScaleNormal="100" workbookViewId="0">
      <pane xSplit="1" ySplit="8" topLeftCell="V9" activePane="bottomRight" state="frozen"/>
      <selection activeCell="AD14" sqref="AD14"/>
      <selection pane="topRight" activeCell="AD14" sqref="AD14"/>
      <selection pane="bottomLeft" activeCell="AD14" sqref="AD14"/>
      <selection pane="bottomRight" activeCell="AI10" sqref="AI10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34" width="11.140625" style="276" customWidth="1"/>
    <col min="35" max="35" width="11.85546875" customWidth="1"/>
  </cols>
  <sheetData>
    <row r="1" spans="1:35" x14ac:dyDescent="0.25">
      <c r="A1" s="22" t="s">
        <v>191</v>
      </c>
    </row>
    <row r="2" spans="1:35" x14ac:dyDescent="0.25">
      <c r="A2" s="22"/>
    </row>
    <row r="3" spans="1:35" x14ac:dyDescent="0.25">
      <c r="A3" s="22"/>
    </row>
    <row r="4" spans="1:35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15" customHeight="1" x14ac:dyDescent="0.25">
      <c r="A7" s="669" t="s">
        <v>0</v>
      </c>
      <c r="B7" s="671">
        <v>2019</v>
      </c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1">
        <v>2020</v>
      </c>
      <c r="O7" s="672"/>
      <c r="P7" s="672"/>
      <c r="Q7" s="672"/>
      <c r="R7" s="672"/>
      <c r="S7" s="672"/>
      <c r="T7" s="672"/>
      <c r="U7" s="672"/>
      <c r="V7" s="672"/>
      <c r="W7" s="672"/>
      <c r="X7" s="672"/>
      <c r="Y7" s="673"/>
      <c r="Z7" s="671">
        <v>2021</v>
      </c>
      <c r="AA7" s="672"/>
      <c r="AB7" s="672"/>
      <c r="AC7" s="672"/>
      <c r="AD7" s="672"/>
      <c r="AE7" s="672"/>
      <c r="AF7" s="672"/>
      <c r="AG7" s="672"/>
      <c r="AH7" s="672"/>
      <c r="AI7" s="673"/>
    </row>
    <row r="8" spans="1:35" ht="27.6" customHeight="1" x14ac:dyDescent="0.25">
      <c r="A8" s="670"/>
      <c r="B8" s="519" t="s">
        <v>1</v>
      </c>
      <c r="C8" s="520" t="s">
        <v>2</v>
      </c>
      <c r="D8" s="519" t="s">
        <v>3</v>
      </c>
      <c r="E8" s="520" t="s">
        <v>4</v>
      </c>
      <c r="F8" s="521" t="s">
        <v>5</v>
      </c>
      <c r="G8" s="519" t="s">
        <v>6</v>
      </c>
      <c r="H8" s="519" t="s">
        <v>7</v>
      </c>
      <c r="I8" s="519" t="s">
        <v>8</v>
      </c>
      <c r="J8" s="519" t="s">
        <v>9</v>
      </c>
      <c r="K8" s="519" t="s">
        <v>10</v>
      </c>
      <c r="L8" s="519" t="s">
        <v>11</v>
      </c>
      <c r="M8" s="522" t="s">
        <v>12</v>
      </c>
      <c r="N8" s="519" t="s">
        <v>1</v>
      </c>
      <c r="O8" s="520" t="s">
        <v>2</v>
      </c>
      <c r="P8" s="519" t="s">
        <v>3</v>
      </c>
      <c r="Q8" s="520" t="s">
        <v>4</v>
      </c>
      <c r="R8" s="521" t="s">
        <v>5</v>
      </c>
      <c r="S8" s="519" t="s">
        <v>6</v>
      </c>
      <c r="T8" s="519" t="s">
        <v>7</v>
      </c>
      <c r="U8" s="519" t="s">
        <v>8</v>
      </c>
      <c r="V8" s="519" t="s">
        <v>9</v>
      </c>
      <c r="W8" s="519" t="s">
        <v>10</v>
      </c>
      <c r="X8" s="519" t="s">
        <v>11</v>
      </c>
      <c r="Y8" s="519" t="s">
        <v>12</v>
      </c>
      <c r="Z8" s="522" t="s">
        <v>1</v>
      </c>
      <c r="AA8" s="519" t="s">
        <v>2</v>
      </c>
      <c r="AB8" s="519" t="s">
        <v>3</v>
      </c>
      <c r="AC8" s="519" t="s">
        <v>4</v>
      </c>
      <c r="AD8" s="523" t="s">
        <v>5</v>
      </c>
      <c r="AE8" s="519" t="s">
        <v>6</v>
      </c>
      <c r="AF8" s="603" t="s">
        <v>7</v>
      </c>
      <c r="AG8" s="626" t="s">
        <v>8</v>
      </c>
      <c r="AH8" s="633" t="s">
        <v>266</v>
      </c>
      <c r="AI8" s="634" t="s">
        <v>270</v>
      </c>
    </row>
    <row r="9" spans="1:35" x14ac:dyDescent="0.25">
      <c r="A9" s="67" t="s">
        <v>13</v>
      </c>
      <c r="B9" s="524">
        <f t="shared" ref="B9:D9" si="0">SUM(B10,B18)</f>
        <v>144.62060300000002</v>
      </c>
      <c r="C9" s="525">
        <f t="shared" si="0"/>
        <v>104.67353907692308</v>
      </c>
      <c r="D9" s="525">
        <f t="shared" si="0"/>
        <v>73.130221384615382</v>
      </c>
      <c r="E9" s="525">
        <f t="shared" ref="E9:L9" si="1">SUM(E10,E18)</f>
        <v>70.591167307692302</v>
      </c>
      <c r="F9" s="525">
        <f t="shared" si="1"/>
        <v>328.72857700000003</v>
      </c>
      <c r="G9" s="525">
        <f t="shared" si="1"/>
        <v>236.66056599999999</v>
      </c>
      <c r="H9" s="525">
        <f t="shared" si="1"/>
        <v>105.72008599999999</v>
      </c>
      <c r="I9" s="525">
        <f t="shared" si="1"/>
        <v>44.259034999999997</v>
      </c>
      <c r="J9" s="525">
        <f t="shared" si="1"/>
        <v>33.392555999999999</v>
      </c>
      <c r="K9" s="525">
        <f t="shared" si="1"/>
        <v>43.894780000000004</v>
      </c>
      <c r="L9" s="525">
        <f t="shared" si="1"/>
        <v>223.97001025000003</v>
      </c>
      <c r="M9" s="525">
        <v>108.19999999999999</v>
      </c>
      <c r="N9" s="524">
        <f>SUM(N10,N18)</f>
        <v>48.252320000000005</v>
      </c>
      <c r="O9" s="525">
        <f t="shared" ref="O9:Y9" si="2">SUM(O10,O18)</f>
        <v>76.01288000000001</v>
      </c>
      <c r="P9" s="525">
        <f t="shared" si="2"/>
        <v>25.931539999999998</v>
      </c>
      <c r="Q9" s="525">
        <f t="shared" si="2"/>
        <v>11.473100000000002</v>
      </c>
      <c r="R9" s="525">
        <f t="shared" si="2"/>
        <v>165.42732000000001</v>
      </c>
      <c r="S9" s="525">
        <f t="shared" si="2"/>
        <v>400.38548000000003</v>
      </c>
      <c r="T9" s="525">
        <f t="shared" si="2"/>
        <v>204.84251</v>
      </c>
      <c r="U9" s="525">
        <f t="shared" si="2"/>
        <v>59.09216</v>
      </c>
      <c r="V9" s="525">
        <f t="shared" si="2"/>
        <v>82.815830000000005</v>
      </c>
      <c r="W9" s="525">
        <f t="shared" si="2"/>
        <v>72.942049999999995</v>
      </c>
      <c r="X9" s="525">
        <f t="shared" si="2"/>
        <v>235.27158</v>
      </c>
      <c r="Y9" s="541">
        <f t="shared" si="2"/>
        <v>422.66647999999998</v>
      </c>
      <c r="Z9" s="524">
        <f t="shared" ref="Z9:AH9" si="3">SUM(Z10,Z18)</f>
        <v>200.4</v>
      </c>
      <c r="AA9" s="525">
        <f t="shared" si="3"/>
        <v>116.41000000000001</v>
      </c>
      <c r="AB9" s="525">
        <f t="shared" si="3"/>
        <v>86.19</v>
      </c>
      <c r="AC9" s="525">
        <f t="shared" si="3"/>
        <v>125.32</v>
      </c>
      <c r="AD9" s="525">
        <f t="shared" si="3"/>
        <v>423.37</v>
      </c>
      <c r="AE9" s="525">
        <f t="shared" si="3"/>
        <v>258.89</v>
      </c>
      <c r="AF9" s="525">
        <f t="shared" si="3"/>
        <v>103.69</v>
      </c>
      <c r="AG9" s="525">
        <f t="shared" si="3"/>
        <v>46.61</v>
      </c>
      <c r="AH9" s="525">
        <f t="shared" si="3"/>
        <v>28.242999999999999</v>
      </c>
      <c r="AI9" s="526">
        <f>+IFERROR((AH9/V9-1),"-")</f>
        <v>-0.65896616625106574</v>
      </c>
    </row>
    <row r="10" spans="1:35" x14ac:dyDescent="0.25">
      <c r="A10" s="68" t="s">
        <v>221</v>
      </c>
      <c r="B10" s="527">
        <f>SUM(B11:B12,B15)</f>
        <v>66.574404999999999</v>
      </c>
      <c r="C10" s="528">
        <f>SUM(C11:C12,C15)</f>
        <v>96.710181076923078</v>
      </c>
      <c r="D10" s="528">
        <f>SUM(D11:D12,D15)</f>
        <v>73.112271384615383</v>
      </c>
      <c r="E10" s="528">
        <f>SUM(E11:E12,E15)</f>
        <v>40.761441307692309</v>
      </c>
      <c r="F10" s="528">
        <f t="shared" ref="F10:L10" si="4">SUM(F11:F12,F15)</f>
        <v>38.362834999999997</v>
      </c>
      <c r="G10" s="528">
        <f t="shared" si="4"/>
        <v>54.343223999999999</v>
      </c>
      <c r="H10" s="528">
        <f t="shared" si="4"/>
        <v>51.129570999999991</v>
      </c>
      <c r="I10" s="528">
        <f t="shared" si="4"/>
        <v>43.421033999999999</v>
      </c>
      <c r="J10" s="528">
        <f t="shared" si="4"/>
        <v>33.375546</v>
      </c>
      <c r="K10" s="528">
        <f t="shared" si="4"/>
        <v>43.370490000000004</v>
      </c>
      <c r="L10" s="528">
        <f t="shared" si="4"/>
        <v>32.729214999999996</v>
      </c>
      <c r="M10" s="528">
        <v>28.43</v>
      </c>
      <c r="N10" s="527">
        <f>SUM(N11:N12,N15)</f>
        <v>46.879000000000005</v>
      </c>
      <c r="O10" s="528">
        <f t="shared" ref="O10:Y10" si="5">SUM(O11:O12,O15)</f>
        <v>76.007000000000005</v>
      </c>
      <c r="P10" s="528">
        <f t="shared" si="5"/>
        <v>25.930999999999997</v>
      </c>
      <c r="Q10" s="528">
        <f t="shared" si="5"/>
        <v>11.409000000000002</v>
      </c>
      <c r="R10" s="528">
        <f t="shared" si="5"/>
        <v>13.869</v>
      </c>
      <c r="S10" s="528">
        <f t="shared" si="5"/>
        <v>39.011000000000003</v>
      </c>
      <c r="T10" s="528">
        <f t="shared" si="5"/>
        <v>70.27600000000001</v>
      </c>
      <c r="U10" s="528">
        <f t="shared" si="5"/>
        <v>59.021999999999998</v>
      </c>
      <c r="V10" s="528">
        <f t="shared" si="5"/>
        <v>82.689000000000007</v>
      </c>
      <c r="W10" s="528">
        <f t="shared" si="5"/>
        <v>72.682999999999993</v>
      </c>
      <c r="X10" s="528">
        <f t="shared" si="5"/>
        <v>41.000999999999998</v>
      </c>
      <c r="Y10" s="542">
        <f t="shared" si="5"/>
        <v>48.414000000000001</v>
      </c>
      <c r="Z10" s="527">
        <f t="shared" ref="Z10:AH10" si="6">SUM(Z11:Z12,Z15)</f>
        <v>47.02</v>
      </c>
      <c r="AA10" s="528">
        <f t="shared" si="6"/>
        <v>107.64000000000001</v>
      </c>
      <c r="AB10" s="528">
        <f t="shared" si="6"/>
        <v>68.399999999999991</v>
      </c>
      <c r="AC10" s="528">
        <f t="shared" si="6"/>
        <v>44.8</v>
      </c>
      <c r="AD10" s="528">
        <f t="shared" si="6"/>
        <v>56.860000000000007</v>
      </c>
      <c r="AE10" s="528">
        <f t="shared" si="6"/>
        <v>57.62</v>
      </c>
      <c r="AF10" s="528">
        <f t="shared" si="6"/>
        <v>49.05</v>
      </c>
      <c r="AG10" s="528">
        <f t="shared" si="6"/>
        <v>45.99</v>
      </c>
      <c r="AH10" s="528">
        <f t="shared" si="6"/>
        <v>28.209999999999997</v>
      </c>
      <c r="AI10" s="530">
        <f t="shared" ref="AI9:AI20" si="7">+IFERROR((AH10/V10-1),"-")</f>
        <v>-0.6588421676401941</v>
      </c>
    </row>
    <row r="11" spans="1:35" x14ac:dyDescent="0.25">
      <c r="A11" s="69" t="s">
        <v>15</v>
      </c>
      <c r="B11" s="531">
        <v>7.0970000000000004</v>
      </c>
      <c r="C11" s="532">
        <v>9.4320000000000004</v>
      </c>
      <c r="D11" s="532">
        <v>9.1750000000000007</v>
      </c>
      <c r="E11" s="532">
        <v>6.5519999999999996</v>
      </c>
      <c r="F11" s="532">
        <v>6.21</v>
      </c>
      <c r="G11" s="532">
        <v>7.2590000000000003</v>
      </c>
      <c r="H11" s="532">
        <v>6.6779999999999999</v>
      </c>
      <c r="I11" s="532">
        <v>7.1529999999999996</v>
      </c>
      <c r="J11" s="532">
        <v>4.6050000000000004</v>
      </c>
      <c r="K11" s="532">
        <v>7.5170000000000003</v>
      </c>
      <c r="L11" s="532">
        <v>7.0830000000000002</v>
      </c>
      <c r="M11" s="532">
        <v>6.2290000000000001</v>
      </c>
      <c r="N11" s="531">
        <v>7.6360000000000001</v>
      </c>
      <c r="O11" s="532">
        <v>12.561999999999999</v>
      </c>
      <c r="P11" s="532">
        <v>7.75</v>
      </c>
      <c r="Q11" s="532">
        <v>5.32</v>
      </c>
      <c r="R11" s="532">
        <v>4.8879999999999999</v>
      </c>
      <c r="S11" s="532">
        <v>7.0839999999999996</v>
      </c>
      <c r="T11" s="532">
        <v>8.4730000000000008</v>
      </c>
      <c r="U11" s="532">
        <v>8.2669999999999995</v>
      </c>
      <c r="V11" s="532">
        <v>9.4499999999999993</v>
      </c>
      <c r="W11" s="532">
        <v>11.691000000000001</v>
      </c>
      <c r="X11" s="532">
        <v>8.0419999999999998</v>
      </c>
      <c r="Y11" s="543">
        <v>9.1989999999999998</v>
      </c>
      <c r="Z11" s="534">
        <v>8.5</v>
      </c>
      <c r="AA11" s="535">
        <v>13.4</v>
      </c>
      <c r="AB11" s="535">
        <v>11.35</v>
      </c>
      <c r="AC11" s="535">
        <v>6.96</v>
      </c>
      <c r="AD11" s="535">
        <v>8.6300000000000008</v>
      </c>
      <c r="AE11" s="535">
        <v>5.4</v>
      </c>
      <c r="AF11" s="535">
        <v>5.51</v>
      </c>
      <c r="AG11" s="535">
        <v>6.58</v>
      </c>
      <c r="AH11" s="535">
        <v>3.97</v>
      </c>
      <c r="AI11" s="533">
        <f t="shared" si="7"/>
        <v>-0.57989417989417991</v>
      </c>
    </row>
    <row r="12" spans="1:35" x14ac:dyDescent="0.25">
      <c r="A12" s="69" t="s">
        <v>16</v>
      </c>
      <c r="B12" s="534">
        <f>SUM(B13:B14)</f>
        <v>55.933</v>
      </c>
      <c r="C12" s="535">
        <f t="shared" ref="C12:L12" si="8">SUM(C13:C14)</f>
        <v>84.256</v>
      </c>
      <c r="D12" s="535">
        <f t="shared" si="8"/>
        <v>60.902000000000001</v>
      </c>
      <c r="E12" s="535">
        <f t="shared" si="8"/>
        <v>31.527999999999999</v>
      </c>
      <c r="F12" s="535">
        <f t="shared" si="8"/>
        <v>29.215999999999998</v>
      </c>
      <c r="G12" s="535">
        <f t="shared" si="8"/>
        <v>44.198</v>
      </c>
      <c r="H12" s="535">
        <f t="shared" si="8"/>
        <v>42.180999999999997</v>
      </c>
      <c r="I12" s="535">
        <f t="shared" si="8"/>
        <v>34.976999999999997</v>
      </c>
      <c r="J12" s="535">
        <f t="shared" si="8"/>
        <v>26.686</v>
      </c>
      <c r="K12" s="535">
        <f t="shared" si="8"/>
        <v>33.439</v>
      </c>
      <c r="L12" s="535">
        <f t="shared" si="8"/>
        <v>22.536999999999999</v>
      </c>
      <c r="M12" s="535">
        <v>19.64</v>
      </c>
      <c r="N12" s="534">
        <v>36.783999999999999</v>
      </c>
      <c r="O12" s="535">
        <v>60.232999999999997</v>
      </c>
      <c r="P12" s="535">
        <v>16.623999999999999</v>
      </c>
      <c r="Q12" s="535">
        <v>5.7220000000000004</v>
      </c>
      <c r="R12" s="535">
        <v>8.4030000000000005</v>
      </c>
      <c r="S12" s="535">
        <v>30.849</v>
      </c>
      <c r="T12" s="535">
        <v>58.588000000000001</v>
      </c>
      <c r="U12" s="535">
        <v>48.494</v>
      </c>
      <c r="V12" s="535">
        <v>69.903000000000006</v>
      </c>
      <c r="W12" s="535">
        <v>57.741999999999997</v>
      </c>
      <c r="X12" s="535">
        <v>29.626999999999999</v>
      </c>
      <c r="Y12" s="544">
        <v>36.572000000000003</v>
      </c>
      <c r="Z12" s="534">
        <f t="shared" ref="Z12:AE12" si="9">SUM(Z13:Z14)</f>
        <v>36.39</v>
      </c>
      <c r="AA12" s="535">
        <f t="shared" si="9"/>
        <v>91.87</v>
      </c>
      <c r="AB12" s="535">
        <f t="shared" si="9"/>
        <v>54.419999999999995</v>
      </c>
      <c r="AC12" s="535">
        <f t="shared" si="9"/>
        <v>35.559999999999995</v>
      </c>
      <c r="AD12" s="535">
        <f t="shared" si="9"/>
        <v>45.910000000000004</v>
      </c>
      <c r="AE12" s="535">
        <f t="shared" si="9"/>
        <v>50.19</v>
      </c>
      <c r="AF12" s="535">
        <f t="shared" ref="AF12" si="10">SUM(AF13:AF14)</f>
        <v>41.64</v>
      </c>
      <c r="AG12" s="535">
        <f t="shared" ref="AG12" si="11">SUM(AG13:AG14)</f>
        <v>37.17</v>
      </c>
      <c r="AH12" s="535">
        <f t="shared" ref="AH12" si="12">SUM(AH13:AH14)</f>
        <v>21.61</v>
      </c>
      <c r="AI12" s="533">
        <f t="shared" si="7"/>
        <v>-0.69085733087278089</v>
      </c>
    </row>
    <row r="13" spans="1:35" x14ac:dyDescent="0.25">
      <c r="A13" s="70" t="s">
        <v>17</v>
      </c>
      <c r="B13" s="531">
        <v>55.515999999999998</v>
      </c>
      <c r="C13" s="532">
        <v>83.834000000000003</v>
      </c>
      <c r="D13" s="532">
        <v>60.353000000000002</v>
      </c>
      <c r="E13" s="532">
        <v>31.013999999999999</v>
      </c>
      <c r="F13" s="532">
        <v>28.736999999999998</v>
      </c>
      <c r="G13" s="532">
        <v>43.8</v>
      </c>
      <c r="H13" s="532">
        <v>41.728999999999999</v>
      </c>
      <c r="I13" s="532">
        <v>34.402999999999999</v>
      </c>
      <c r="J13" s="532">
        <v>26.062000000000001</v>
      </c>
      <c r="K13" s="532">
        <v>33.002000000000002</v>
      </c>
      <c r="L13" s="532">
        <v>22.050999999999998</v>
      </c>
      <c r="M13" s="532">
        <v>19.178000000000001</v>
      </c>
      <c r="N13" s="531">
        <v>36.326999999999998</v>
      </c>
      <c r="O13" s="532">
        <v>59.813000000000002</v>
      </c>
      <c r="P13" s="532">
        <v>15.994</v>
      </c>
      <c r="Q13" s="532">
        <v>5.2679999999999998</v>
      </c>
      <c r="R13" s="532">
        <v>7.8319999999999999</v>
      </c>
      <c r="S13" s="532">
        <v>30.256</v>
      </c>
      <c r="T13" s="532">
        <v>57.984000000000002</v>
      </c>
      <c r="U13" s="532">
        <v>47.976999999999997</v>
      </c>
      <c r="V13" s="532">
        <v>69.412999999999997</v>
      </c>
      <c r="W13" s="532">
        <v>57.298999999999999</v>
      </c>
      <c r="X13" s="532">
        <v>29.184999999999999</v>
      </c>
      <c r="Y13" s="543">
        <v>36.143999999999998</v>
      </c>
      <c r="Z13" s="534">
        <v>35.75</v>
      </c>
      <c r="AA13" s="535">
        <v>91.12</v>
      </c>
      <c r="AB13" s="535">
        <v>53.87</v>
      </c>
      <c r="AC13" s="535">
        <v>34.9</v>
      </c>
      <c r="AD13" s="535">
        <v>45.35</v>
      </c>
      <c r="AE13" s="535">
        <v>49.69</v>
      </c>
      <c r="AF13" s="535">
        <v>41.15</v>
      </c>
      <c r="AG13" s="535">
        <v>36.79</v>
      </c>
      <c r="AH13" s="535">
        <v>21.12</v>
      </c>
      <c r="AI13" s="533">
        <f t="shared" si="7"/>
        <v>-0.69573422845864608</v>
      </c>
    </row>
    <row r="14" spans="1:35" x14ac:dyDescent="0.25">
      <c r="A14" s="70" t="s">
        <v>18</v>
      </c>
      <c r="B14" s="531">
        <v>0.41699999999999998</v>
      </c>
      <c r="C14" s="532">
        <v>0.42199999999999999</v>
      </c>
      <c r="D14" s="532">
        <v>0.54900000000000004</v>
      </c>
      <c r="E14" s="532">
        <v>0.51400000000000001</v>
      </c>
      <c r="F14" s="532">
        <v>0.47899999999999998</v>
      </c>
      <c r="G14" s="532">
        <v>0.39800000000000002</v>
      </c>
      <c r="H14" s="532">
        <v>0.45200000000000001</v>
      </c>
      <c r="I14" s="532">
        <v>0.57399999999999995</v>
      </c>
      <c r="J14" s="532">
        <v>0.624</v>
      </c>
      <c r="K14" s="532">
        <v>0.437</v>
      </c>
      <c r="L14" s="532">
        <v>0.48599999999999999</v>
      </c>
      <c r="M14" s="532">
        <v>0.46400000000000002</v>
      </c>
      <c r="N14" s="531">
        <v>0.45700000000000002</v>
      </c>
      <c r="O14" s="532">
        <v>0.42</v>
      </c>
      <c r="P14" s="532">
        <v>0.63</v>
      </c>
      <c r="Q14" s="532">
        <v>0.45400000000000001</v>
      </c>
      <c r="R14" s="532">
        <v>0.57099999999999995</v>
      </c>
      <c r="S14" s="532">
        <v>0.59299999999999997</v>
      </c>
      <c r="T14" s="532">
        <v>0.60399999999999998</v>
      </c>
      <c r="U14" s="532">
        <v>0.51700000000000002</v>
      </c>
      <c r="V14" s="532">
        <v>0.49</v>
      </c>
      <c r="W14" s="532">
        <v>0.443</v>
      </c>
      <c r="X14" s="532">
        <v>0.442</v>
      </c>
      <c r="Y14" s="543">
        <v>0.42799999999999999</v>
      </c>
      <c r="Z14" s="534">
        <v>0.64</v>
      </c>
      <c r="AA14" s="535">
        <v>0.75</v>
      </c>
      <c r="AB14" s="535">
        <v>0.55000000000000004</v>
      </c>
      <c r="AC14" s="535">
        <v>0.66</v>
      </c>
      <c r="AD14" s="535">
        <v>0.56000000000000005</v>
      </c>
      <c r="AE14" s="535">
        <v>0.5</v>
      </c>
      <c r="AF14" s="535">
        <v>0.49</v>
      </c>
      <c r="AG14" s="535">
        <v>0.38</v>
      </c>
      <c r="AH14" s="535">
        <v>0.49</v>
      </c>
      <c r="AI14" s="533">
        <f t="shared" si="7"/>
        <v>0</v>
      </c>
    </row>
    <row r="15" spans="1:35" x14ac:dyDescent="0.25">
      <c r="A15" s="69" t="s">
        <v>19</v>
      </c>
      <c r="B15" s="534">
        <f>SUM(B16:B17)</f>
        <v>3.5444049999999998</v>
      </c>
      <c r="C15" s="535">
        <f t="shared" ref="C15:L15" si="13">SUM(C16:C17)</f>
        <v>3.022181076923077</v>
      </c>
      <c r="D15" s="535">
        <f t="shared" si="13"/>
        <v>3.0352713846153847</v>
      </c>
      <c r="E15" s="535">
        <f t="shared" si="13"/>
        <v>2.6814413076923076</v>
      </c>
      <c r="F15" s="535">
        <f t="shared" si="13"/>
        <v>2.9368349999999999</v>
      </c>
      <c r="G15" s="535">
        <f t="shared" si="13"/>
        <v>2.8862239999999999</v>
      </c>
      <c r="H15" s="535">
        <f t="shared" si="13"/>
        <v>2.2705709999999999</v>
      </c>
      <c r="I15" s="535">
        <f t="shared" si="13"/>
        <v>1.291034</v>
      </c>
      <c r="J15" s="535">
        <f t="shared" si="13"/>
        <v>2.084546</v>
      </c>
      <c r="K15" s="535">
        <f t="shared" si="13"/>
        <v>2.4144900000000002</v>
      </c>
      <c r="L15" s="535">
        <f t="shared" si="13"/>
        <v>3.1092149999999998</v>
      </c>
      <c r="M15" s="535">
        <v>2.56</v>
      </c>
      <c r="N15" s="534">
        <v>2.4590000000000001</v>
      </c>
      <c r="O15" s="535">
        <v>3.2120000000000002</v>
      </c>
      <c r="P15" s="535">
        <v>1.5569999999999999</v>
      </c>
      <c r="Q15" s="535">
        <v>0.36699999999999999</v>
      </c>
      <c r="R15" s="535">
        <v>0.57799999999999996</v>
      </c>
      <c r="S15" s="535">
        <v>1.0780000000000001</v>
      </c>
      <c r="T15" s="535">
        <v>3.2149999999999999</v>
      </c>
      <c r="U15" s="535">
        <v>2.2610000000000001</v>
      </c>
      <c r="V15" s="535">
        <v>3.3359999999999999</v>
      </c>
      <c r="W15" s="535">
        <v>3.25</v>
      </c>
      <c r="X15" s="535">
        <v>3.3319999999999999</v>
      </c>
      <c r="Y15" s="544">
        <v>2.6429999999999998</v>
      </c>
      <c r="Z15" s="534">
        <f t="shared" ref="Z15:AE15" si="14">SUM(Z16:Z17)</f>
        <v>2.13</v>
      </c>
      <c r="AA15" s="535">
        <f t="shared" si="14"/>
        <v>2.3699999999999997</v>
      </c>
      <c r="AB15" s="535">
        <f t="shared" si="14"/>
        <v>2.63</v>
      </c>
      <c r="AC15" s="535">
        <f t="shared" si="14"/>
        <v>2.2799999999999998</v>
      </c>
      <c r="AD15" s="535">
        <f t="shared" si="14"/>
        <v>2.3200000000000003</v>
      </c>
      <c r="AE15" s="535">
        <f t="shared" si="14"/>
        <v>2.0300000000000002</v>
      </c>
      <c r="AF15" s="535">
        <f t="shared" ref="AF15" si="15">SUM(AF16:AF17)</f>
        <v>1.9</v>
      </c>
      <c r="AG15" s="535">
        <f t="shared" ref="AG15" si="16">SUM(AG16:AG17)</f>
        <v>2.2400000000000002</v>
      </c>
      <c r="AH15" s="535">
        <f t="shared" ref="AH15" si="17">SUM(AH16:AH17)</f>
        <v>2.6300000000000003</v>
      </c>
      <c r="AI15" s="533">
        <f t="shared" si="7"/>
        <v>-0.21163069544364499</v>
      </c>
    </row>
    <row r="16" spans="1:35" x14ac:dyDescent="0.25">
      <c r="A16" s="70" t="s">
        <v>17</v>
      </c>
      <c r="B16" s="531">
        <v>3.5179999999999998</v>
      </c>
      <c r="C16" s="532">
        <v>2.9660000000000002</v>
      </c>
      <c r="D16" s="532">
        <v>2.9990000000000001</v>
      </c>
      <c r="E16" s="532">
        <v>2.6539999999999999</v>
      </c>
      <c r="F16" s="532">
        <v>2.8919999999999999</v>
      </c>
      <c r="G16" s="532">
        <v>2.82</v>
      </c>
      <c r="H16" s="532">
        <v>2.198</v>
      </c>
      <c r="I16" s="532">
        <v>1.1719999999999999</v>
      </c>
      <c r="J16" s="532">
        <v>1.9810000000000001</v>
      </c>
      <c r="K16" s="532">
        <v>2.2400000000000002</v>
      </c>
      <c r="L16" s="532">
        <v>3.0169999999999999</v>
      </c>
      <c r="M16" s="532">
        <v>2.4889999999999999</v>
      </c>
      <c r="N16" s="531">
        <v>2.3769999999999998</v>
      </c>
      <c r="O16" s="532">
        <v>3.1440000000000001</v>
      </c>
      <c r="P16" s="532">
        <v>1.478</v>
      </c>
      <c r="Q16" s="532">
        <v>0.33300000000000002</v>
      </c>
      <c r="R16" s="532">
        <v>0.50900000000000001</v>
      </c>
      <c r="S16" s="532">
        <v>0.95799999999999996</v>
      </c>
      <c r="T16" s="532">
        <v>3.0649999999999999</v>
      </c>
      <c r="U16" s="532">
        <v>2.085</v>
      </c>
      <c r="V16" s="532">
        <v>3.1440000000000001</v>
      </c>
      <c r="W16" s="532">
        <v>3.0339999999999998</v>
      </c>
      <c r="X16" s="532">
        <v>3.1949999999999998</v>
      </c>
      <c r="Y16" s="543">
        <v>2.5339999999999998</v>
      </c>
      <c r="Z16" s="534">
        <v>1.79</v>
      </c>
      <c r="AA16" s="535">
        <v>2.0099999999999998</v>
      </c>
      <c r="AB16" s="535">
        <v>2.25</v>
      </c>
      <c r="AC16" s="535">
        <v>1.88</v>
      </c>
      <c r="AD16" s="535">
        <v>1.82</v>
      </c>
      <c r="AE16" s="535">
        <v>1.58</v>
      </c>
      <c r="AF16" s="535">
        <v>1.52</v>
      </c>
      <c r="AG16" s="535">
        <v>1.83</v>
      </c>
      <c r="AH16" s="535">
        <v>2.2200000000000002</v>
      </c>
      <c r="AI16" s="533">
        <f t="shared" si="7"/>
        <v>-0.29389312977099236</v>
      </c>
    </row>
    <row r="17" spans="1:36" x14ac:dyDescent="0.25">
      <c r="A17" s="70" t="s">
        <v>18</v>
      </c>
      <c r="B17" s="531">
        <v>2.6405000000000001E-2</v>
      </c>
      <c r="C17" s="532">
        <v>5.6181076923076903E-2</v>
      </c>
      <c r="D17" s="532">
        <v>3.6271384615384601E-2</v>
      </c>
      <c r="E17" s="532">
        <v>2.7441307692307699E-2</v>
      </c>
      <c r="F17" s="532">
        <v>4.4835E-2</v>
      </c>
      <c r="G17" s="532">
        <v>6.6224000000000005E-2</v>
      </c>
      <c r="H17" s="532">
        <v>7.2570999999999997E-2</v>
      </c>
      <c r="I17" s="532">
        <v>0.119034</v>
      </c>
      <c r="J17" s="532">
        <v>0.10354600000000001</v>
      </c>
      <c r="K17" s="532">
        <v>0.17449000000000001</v>
      </c>
      <c r="L17" s="532">
        <v>9.2215000000000005E-2</v>
      </c>
      <c r="M17" s="532">
        <v>7.4897499999999992E-2</v>
      </c>
      <c r="N17" s="531">
        <v>8.2000000000000003E-2</v>
      </c>
      <c r="O17" s="532">
        <v>6.8000000000000005E-2</v>
      </c>
      <c r="P17" s="532">
        <v>7.9000000000000001E-2</v>
      </c>
      <c r="Q17" s="532">
        <v>3.4000000000000002E-2</v>
      </c>
      <c r="R17" s="532">
        <v>6.9000000000000006E-2</v>
      </c>
      <c r="S17" s="532">
        <v>0.12</v>
      </c>
      <c r="T17" s="532">
        <v>0.15</v>
      </c>
      <c r="U17" s="532">
        <v>0.17599999999999999</v>
      </c>
      <c r="V17" s="532">
        <v>0.192</v>
      </c>
      <c r="W17" s="532">
        <v>0.216</v>
      </c>
      <c r="X17" s="532">
        <v>0.13700000000000001</v>
      </c>
      <c r="Y17" s="543">
        <v>0.109</v>
      </c>
      <c r="Z17" s="534">
        <v>0.34</v>
      </c>
      <c r="AA17" s="535">
        <v>0.36</v>
      </c>
      <c r="AB17" s="535">
        <v>0.38</v>
      </c>
      <c r="AC17" s="535">
        <v>0.4</v>
      </c>
      <c r="AD17" s="535">
        <v>0.5</v>
      </c>
      <c r="AE17" s="535">
        <v>0.45</v>
      </c>
      <c r="AF17" s="535">
        <v>0.38</v>
      </c>
      <c r="AG17" s="535">
        <v>0.41</v>
      </c>
      <c r="AH17" s="535">
        <v>0.41</v>
      </c>
      <c r="AI17" s="533">
        <f t="shared" si="7"/>
        <v>1.1354166666666665</v>
      </c>
    </row>
    <row r="18" spans="1:36" x14ac:dyDescent="0.25">
      <c r="A18" s="68" t="s">
        <v>222</v>
      </c>
      <c r="B18" s="536">
        <f t="shared" ref="B18:L18" si="18">SUM(B19:B20)</f>
        <v>78.046198000000004</v>
      </c>
      <c r="C18" s="537">
        <f t="shared" si="18"/>
        <v>7.9633579999999995</v>
      </c>
      <c r="D18" s="537">
        <f t="shared" si="18"/>
        <v>1.7950000000000001E-2</v>
      </c>
      <c r="E18" s="537">
        <f t="shared" si="18"/>
        <v>29.829726000000001</v>
      </c>
      <c r="F18" s="537">
        <f t="shared" si="18"/>
        <v>290.36574200000001</v>
      </c>
      <c r="G18" s="537">
        <f t="shared" si="18"/>
        <v>182.317342</v>
      </c>
      <c r="H18" s="537">
        <f t="shared" si="18"/>
        <v>54.590515000000003</v>
      </c>
      <c r="I18" s="537">
        <f t="shared" si="18"/>
        <v>0.838001</v>
      </c>
      <c r="J18" s="537">
        <f t="shared" si="18"/>
        <v>1.7010000000000004E-2</v>
      </c>
      <c r="K18" s="537">
        <f t="shared" si="18"/>
        <v>0.52429000000000003</v>
      </c>
      <c r="L18" s="537">
        <f t="shared" si="18"/>
        <v>191.24079525000002</v>
      </c>
      <c r="M18" s="537">
        <v>79.77</v>
      </c>
      <c r="N18" s="536">
        <f>SUM(N19:N20)</f>
        <v>1.3733200000000001</v>
      </c>
      <c r="O18" s="537">
        <f>SUM(O19:O20)</f>
        <v>5.8799999999999998E-3</v>
      </c>
      <c r="P18" s="537">
        <f t="shared" ref="P18:Y18" si="19">SUM(P19:P20)</f>
        <v>5.4000000000000001E-4</v>
      </c>
      <c r="Q18" s="537">
        <f t="shared" si="19"/>
        <v>6.4100000000000004E-2</v>
      </c>
      <c r="R18" s="537">
        <f t="shared" si="19"/>
        <v>151.55832000000001</v>
      </c>
      <c r="S18" s="537">
        <f t="shared" si="19"/>
        <v>361.37448000000001</v>
      </c>
      <c r="T18" s="537">
        <f t="shared" si="19"/>
        <v>134.56650999999999</v>
      </c>
      <c r="U18" s="537">
        <f t="shared" si="19"/>
        <v>7.016E-2</v>
      </c>
      <c r="V18" s="537">
        <f t="shared" si="19"/>
        <v>0.12683</v>
      </c>
      <c r="W18" s="537">
        <f t="shared" si="19"/>
        <v>0.25905</v>
      </c>
      <c r="X18" s="537">
        <f t="shared" si="19"/>
        <v>194.27058</v>
      </c>
      <c r="Y18" s="545">
        <f t="shared" si="19"/>
        <v>374.25247999999999</v>
      </c>
      <c r="Z18" s="536">
        <f t="shared" ref="Z18:AE18" si="20">SUM(Z19:Z20)</f>
        <v>153.38</v>
      </c>
      <c r="AA18" s="537">
        <f t="shared" si="20"/>
        <v>8.77</v>
      </c>
      <c r="AB18" s="537">
        <f t="shared" si="20"/>
        <v>17.79</v>
      </c>
      <c r="AC18" s="537">
        <f t="shared" si="20"/>
        <v>80.52</v>
      </c>
      <c r="AD18" s="537">
        <f t="shared" si="20"/>
        <v>366.51</v>
      </c>
      <c r="AE18" s="537">
        <f t="shared" si="20"/>
        <v>201.26999999999998</v>
      </c>
      <c r="AF18" s="537">
        <f t="shared" ref="AF18" si="21">SUM(AF19:AF20)</f>
        <v>54.64</v>
      </c>
      <c r="AG18" s="537">
        <f t="shared" ref="AG18" si="22">SUM(AG19:AG20)</f>
        <v>0.62</v>
      </c>
      <c r="AH18" s="537">
        <f t="shared" ref="AH18" si="23">SUM(AH19:AH20)</f>
        <v>3.3000000000000002E-2</v>
      </c>
      <c r="AI18" s="530">
        <f t="shared" si="7"/>
        <v>-0.7398091934084996</v>
      </c>
    </row>
    <row r="19" spans="1:36" x14ac:dyDescent="0.25">
      <c r="A19" s="69" t="s">
        <v>105</v>
      </c>
      <c r="B19" s="531">
        <v>69.890928000000002</v>
      </c>
      <c r="C19" s="532">
        <v>7.7566899999999999</v>
      </c>
      <c r="D19" s="532">
        <v>0</v>
      </c>
      <c r="E19" s="532">
        <v>25.140040000000003</v>
      </c>
      <c r="F19" s="532">
        <v>252.41031899999999</v>
      </c>
      <c r="G19" s="532">
        <v>161.56144</v>
      </c>
      <c r="H19" s="532">
        <v>47.293355000000005</v>
      </c>
      <c r="I19" s="532">
        <v>0.79501999999999995</v>
      </c>
      <c r="J19" s="532">
        <v>1.6370000000000003E-2</v>
      </c>
      <c r="K19" s="532">
        <v>0.51024000000000003</v>
      </c>
      <c r="L19" s="532">
        <v>170.83755625000001</v>
      </c>
      <c r="M19" s="532">
        <v>74.317813000000001</v>
      </c>
      <c r="N19" s="531">
        <v>1.3144100000000001</v>
      </c>
      <c r="O19" s="532">
        <v>5.5999999999999999E-3</v>
      </c>
      <c r="P19" s="532">
        <v>5.4000000000000001E-4</v>
      </c>
      <c r="Q19" s="532">
        <v>5.9920000000000001E-2</v>
      </c>
      <c r="R19" s="532">
        <v>132.02509000000001</v>
      </c>
      <c r="S19" s="532">
        <v>320.05939000000001</v>
      </c>
      <c r="T19" s="532">
        <v>121.98564999999999</v>
      </c>
      <c r="U19" s="532">
        <v>6.8229999999999999E-2</v>
      </c>
      <c r="V19" s="532">
        <v>0.12293000000000001</v>
      </c>
      <c r="W19" s="532">
        <v>0.25192999999999999</v>
      </c>
      <c r="X19" s="532">
        <v>173.58070000000001</v>
      </c>
      <c r="Y19" s="543">
        <v>299.03939000000003</v>
      </c>
      <c r="Z19" s="534">
        <v>127.5</v>
      </c>
      <c r="AA19" s="535">
        <v>8.15</v>
      </c>
      <c r="AB19" s="535">
        <v>16.47</v>
      </c>
      <c r="AC19" s="535">
        <v>69.41</v>
      </c>
      <c r="AD19" s="535">
        <v>319.04000000000002</v>
      </c>
      <c r="AE19" s="535">
        <v>174.79</v>
      </c>
      <c r="AF19" s="535">
        <v>48.53</v>
      </c>
      <c r="AG19" s="535">
        <v>0.57999999999999996</v>
      </c>
      <c r="AH19" s="535">
        <v>0.03</v>
      </c>
      <c r="AI19" s="533">
        <f t="shared" si="7"/>
        <v>-0.75595867566907993</v>
      </c>
    </row>
    <row r="20" spans="1:36" x14ac:dyDescent="0.25">
      <c r="A20" s="71" t="s">
        <v>106</v>
      </c>
      <c r="B20" s="538">
        <v>8.1552699999999998</v>
      </c>
      <c r="C20" s="539">
        <v>0.20666800000000002</v>
      </c>
      <c r="D20" s="539">
        <v>1.7950000000000001E-2</v>
      </c>
      <c r="E20" s="539">
        <v>4.689686</v>
      </c>
      <c r="F20" s="539">
        <v>37.955423000000003</v>
      </c>
      <c r="G20" s="539">
        <v>20.755901999999999</v>
      </c>
      <c r="H20" s="539">
        <v>7.2971599999999999</v>
      </c>
      <c r="I20" s="539">
        <v>4.2980999999999998E-2</v>
      </c>
      <c r="J20" s="539">
        <v>6.4000000000000005E-4</v>
      </c>
      <c r="K20" s="539">
        <v>1.405E-2</v>
      </c>
      <c r="L20" s="539">
        <v>20.403239000000003</v>
      </c>
      <c r="M20" s="539">
        <v>5.4690649999999996</v>
      </c>
      <c r="N20" s="538">
        <v>5.8909999999999997E-2</v>
      </c>
      <c r="O20" s="539">
        <v>2.8000000000000003E-4</v>
      </c>
      <c r="P20" s="539">
        <v>0</v>
      </c>
      <c r="Q20" s="539">
        <v>4.1799999999999997E-3</v>
      </c>
      <c r="R20" s="539">
        <v>19.53323</v>
      </c>
      <c r="S20" s="539">
        <v>41.315089999999998</v>
      </c>
      <c r="T20" s="539">
        <v>12.580860000000001</v>
      </c>
      <c r="U20" s="539">
        <v>1.9299999999999999E-3</v>
      </c>
      <c r="V20" s="539">
        <v>3.8999999999999998E-3</v>
      </c>
      <c r="W20" s="539">
        <v>7.1200000000000005E-3</v>
      </c>
      <c r="X20" s="539">
        <v>20.689880000000002</v>
      </c>
      <c r="Y20" s="546">
        <v>75.213089999999994</v>
      </c>
      <c r="Z20" s="547">
        <v>25.88</v>
      </c>
      <c r="AA20" s="540">
        <v>0.62</v>
      </c>
      <c r="AB20" s="540">
        <v>1.32</v>
      </c>
      <c r="AC20" s="540">
        <v>11.11</v>
      </c>
      <c r="AD20" s="540">
        <v>47.47</v>
      </c>
      <c r="AE20" s="540">
        <v>26.48</v>
      </c>
      <c r="AF20" s="540">
        <v>6.11</v>
      </c>
      <c r="AG20" s="540">
        <v>0.04</v>
      </c>
      <c r="AH20" s="540">
        <v>3.0000000000000001E-3</v>
      </c>
      <c r="AI20" s="548">
        <f t="shared" si="7"/>
        <v>-0.23076923076923073</v>
      </c>
      <c r="AJ20" s="16"/>
    </row>
    <row r="21" spans="1:36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I21" s="276"/>
    </row>
    <row r="22" spans="1:36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I22" s="276"/>
    </row>
    <row r="23" spans="1:36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I23" s="276"/>
    </row>
    <row r="24" spans="1:36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</row>
    <row r="25" spans="1:36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</row>
    <row r="26" spans="1:36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</row>
    <row r="27" spans="1:36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</row>
    <row r="28" spans="1:36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</row>
    <row r="29" spans="1:36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</row>
    <row r="30" spans="1:36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</row>
    <row r="31" spans="1:36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</row>
    <row r="32" spans="1:36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</row>
    <row r="33" spans="2:34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</row>
    <row r="34" spans="2:34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</row>
    <row r="35" spans="2:34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</row>
    <row r="36" spans="2:34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</row>
    <row r="37" spans="2:34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</row>
  </sheetData>
  <mergeCells count="4">
    <mergeCell ref="A7:A8"/>
    <mergeCell ref="B7:M7"/>
    <mergeCell ref="N7:Y7"/>
    <mergeCell ref="Z7:AI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K55"/>
  <sheetViews>
    <sheetView showGridLines="0" zoomScale="85" zoomScaleNormal="85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34" width="11.5703125" style="276" customWidth="1"/>
    <col min="35" max="35" width="11.5703125" customWidth="1"/>
    <col min="37" max="37" width="14" bestFit="1" customWidth="1"/>
  </cols>
  <sheetData>
    <row r="1" spans="1:36" x14ac:dyDescent="0.25">
      <c r="A1" s="22" t="s">
        <v>191</v>
      </c>
    </row>
    <row r="2" spans="1:36" x14ac:dyDescent="0.25">
      <c r="A2" s="22"/>
    </row>
    <row r="3" spans="1:36" x14ac:dyDescent="0.25">
      <c r="A3" s="11" t="s">
        <v>107</v>
      </c>
    </row>
    <row r="4" spans="1:36" x14ac:dyDescent="0.25">
      <c r="A4" s="36" t="s">
        <v>239</v>
      </c>
    </row>
    <row r="5" spans="1:36" x14ac:dyDescent="0.25">
      <c r="A5" s="36" t="s">
        <v>203</v>
      </c>
    </row>
    <row r="6" spans="1:36" x14ac:dyDescent="0.25">
      <c r="A6" s="674" t="s">
        <v>26</v>
      </c>
      <c r="B6" s="637">
        <v>2019</v>
      </c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639"/>
      <c r="N6" s="637">
        <v>2020</v>
      </c>
      <c r="O6" s="638"/>
      <c r="P6" s="638"/>
      <c r="Q6" s="638"/>
      <c r="R6" s="638"/>
      <c r="S6" s="638"/>
      <c r="T6" s="638"/>
      <c r="U6" s="638"/>
      <c r="V6" s="638"/>
      <c r="W6" s="638"/>
      <c r="X6" s="638"/>
      <c r="Y6" s="638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9"/>
    </row>
    <row r="7" spans="1:36" ht="25.5" x14ac:dyDescent="0.25">
      <c r="A7" s="675"/>
      <c r="B7" s="309" t="s">
        <v>1</v>
      </c>
      <c r="C7" s="310" t="s">
        <v>2</v>
      </c>
      <c r="D7" s="309" t="s">
        <v>3</v>
      </c>
      <c r="E7" s="310" t="s">
        <v>4</v>
      </c>
      <c r="F7" s="241" t="s">
        <v>5</v>
      </c>
      <c r="G7" s="309" t="s">
        <v>6</v>
      </c>
      <c r="H7" s="309" t="s">
        <v>7</v>
      </c>
      <c r="I7" s="309" t="s">
        <v>8</v>
      </c>
      <c r="J7" s="309" t="s">
        <v>9</v>
      </c>
      <c r="K7" s="309" t="s">
        <v>10</v>
      </c>
      <c r="L7" s="309" t="s">
        <v>11</v>
      </c>
      <c r="M7" s="309" t="s">
        <v>12</v>
      </c>
      <c r="N7" s="421" t="s">
        <v>1</v>
      </c>
      <c r="O7" s="422" t="s">
        <v>2</v>
      </c>
      <c r="P7" s="421" t="s">
        <v>3</v>
      </c>
      <c r="Q7" s="422" t="s">
        <v>4</v>
      </c>
      <c r="R7" s="241" t="s">
        <v>5</v>
      </c>
      <c r="S7" s="421" t="s">
        <v>6</v>
      </c>
      <c r="T7" s="42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20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1" t="s">
        <v>6</v>
      </c>
      <c r="AF7" s="603" t="s">
        <v>7</v>
      </c>
      <c r="AG7" s="626" t="s">
        <v>8</v>
      </c>
      <c r="AH7" s="633" t="s">
        <v>266</v>
      </c>
      <c r="AI7" s="634" t="s">
        <v>270</v>
      </c>
    </row>
    <row r="8" spans="1:36" x14ac:dyDescent="0.25">
      <c r="A8" s="351" t="s">
        <v>13</v>
      </c>
      <c r="B8" s="343">
        <f t="shared" ref="B8:Y8" si="0">SUM(B9:B31)</f>
        <v>69890.928</v>
      </c>
      <c r="C8" s="343">
        <f t="shared" si="0"/>
        <v>7756.6900000000005</v>
      </c>
      <c r="D8" s="343">
        <f t="shared" si="0"/>
        <v>0</v>
      </c>
      <c r="E8" s="343">
        <f t="shared" si="0"/>
        <v>25140.040000000005</v>
      </c>
      <c r="F8" s="343">
        <f t="shared" si="0"/>
        <v>252410.31900000002</v>
      </c>
      <c r="G8" s="343">
        <f t="shared" si="0"/>
        <v>161561.44000000003</v>
      </c>
      <c r="H8" s="343">
        <f t="shared" si="0"/>
        <v>47293.354999999996</v>
      </c>
      <c r="I8" s="343">
        <f t="shared" si="0"/>
        <v>795.02</v>
      </c>
      <c r="J8" s="343">
        <f t="shared" si="0"/>
        <v>16.37</v>
      </c>
      <c r="K8" s="343">
        <f t="shared" si="0"/>
        <v>510.24</v>
      </c>
      <c r="L8" s="343">
        <f t="shared" si="0"/>
        <v>170837.55624999999</v>
      </c>
      <c r="M8" s="343">
        <f t="shared" si="0"/>
        <v>74317.813000000009</v>
      </c>
      <c r="N8" s="343">
        <f t="shared" si="0"/>
        <v>1314.4134152307711</v>
      </c>
      <c r="O8" s="343">
        <f t="shared" si="0"/>
        <v>5.6001375428887599</v>
      </c>
      <c r="P8" s="343">
        <f t="shared" si="0"/>
        <v>0.54121673101761603</v>
      </c>
      <c r="Q8" s="343">
        <f t="shared" si="0"/>
        <v>59.922167576567688</v>
      </c>
      <c r="R8" s="343">
        <f t="shared" si="0"/>
        <v>132025.5942382807</v>
      </c>
      <c r="S8" s="343">
        <f t="shared" si="0"/>
        <v>320059.39173262758</v>
      </c>
      <c r="T8" s="343">
        <f t="shared" si="0"/>
        <v>121985.65241409768</v>
      </c>
      <c r="U8" s="343">
        <f t="shared" si="0"/>
        <v>68.234003656307124</v>
      </c>
      <c r="V8" s="343">
        <f t="shared" si="0"/>
        <v>122.9269120462604</v>
      </c>
      <c r="W8" s="343">
        <f t="shared" si="0"/>
        <v>251.9279004798901</v>
      </c>
      <c r="X8" s="343">
        <f t="shared" si="0"/>
        <v>173580.70250412959</v>
      </c>
      <c r="Y8" s="343">
        <f t="shared" si="0"/>
        <v>299039.38664042315</v>
      </c>
      <c r="Z8" s="549">
        <f t="shared" ref="Z8:AF8" si="1">SUM(Z9:Z31)</f>
        <v>127500.56</v>
      </c>
      <c r="AA8" s="550">
        <f t="shared" si="1"/>
        <v>8146.97</v>
      </c>
      <c r="AB8" s="550">
        <f t="shared" si="1"/>
        <v>16467.27</v>
      </c>
      <c r="AC8" s="550">
        <f t="shared" si="1"/>
        <v>69410.559999999983</v>
      </c>
      <c r="AD8" s="550">
        <f t="shared" si="1"/>
        <v>319043.68</v>
      </c>
      <c r="AE8" s="550">
        <f t="shared" si="1"/>
        <v>174789.31000000003</v>
      </c>
      <c r="AF8" s="550">
        <f t="shared" si="1"/>
        <v>48532.220000000016</v>
      </c>
      <c r="AG8" s="550">
        <f>SUM(AG9:AG31)</f>
        <v>577.09999999999991</v>
      </c>
      <c r="AH8" s="550">
        <f>SUM(AH9:AH31)</f>
        <v>28.06</v>
      </c>
      <c r="AI8" s="401">
        <f>+IFERROR((AH8/V8-1),"-")</f>
        <v>-0.77173428069648131</v>
      </c>
      <c r="AJ8" s="274"/>
    </row>
    <row r="9" spans="1:36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90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328">
        <f t="shared" ref="AI8:AI31" si="2">+IFERROR((AH9/V9-1),"-")</f>
        <v>-1</v>
      </c>
      <c r="AJ9" s="274"/>
    </row>
    <row r="10" spans="1:36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8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328" t="str">
        <f t="shared" si="2"/>
        <v>-</v>
      </c>
      <c r="AJ10" s="274"/>
    </row>
    <row r="11" spans="1:36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328" t="str">
        <f t="shared" si="2"/>
        <v>-</v>
      </c>
    </row>
    <row r="12" spans="1:36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90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328">
        <f t="shared" si="2"/>
        <v>-1</v>
      </c>
      <c r="AJ12" s="274"/>
    </row>
    <row r="13" spans="1:36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90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328" t="str">
        <f t="shared" si="2"/>
        <v>-</v>
      </c>
      <c r="AJ13" s="274"/>
    </row>
    <row r="14" spans="1:36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90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328" t="str">
        <f t="shared" si="2"/>
        <v>-</v>
      </c>
      <c r="AJ14" s="274"/>
    </row>
    <row r="15" spans="1:36" x14ac:dyDescent="0.25">
      <c r="A15" s="77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290">
        <v>12035.699000000001</v>
      </c>
      <c r="N15" s="14">
        <v>0</v>
      </c>
      <c r="O15" s="14">
        <v>5.6001375428887599</v>
      </c>
      <c r="P15" s="14">
        <v>0.54121673101761603</v>
      </c>
      <c r="Q15" s="14">
        <v>35.383103988235504</v>
      </c>
      <c r="R15" s="14">
        <v>36236.807533498184</v>
      </c>
      <c r="S15" s="14">
        <v>63184.156732627562</v>
      </c>
      <c r="T15" s="14">
        <v>17021.423915243508</v>
      </c>
      <c r="U15" s="14">
        <v>0</v>
      </c>
      <c r="V15" s="14">
        <v>80.9528386915986</v>
      </c>
      <c r="W15" s="14">
        <v>147.09634597806192</v>
      </c>
      <c r="X15" s="14">
        <v>25625.106504129606</v>
      </c>
      <c r="Y15" s="14">
        <v>81100.923415478683</v>
      </c>
      <c r="Z15" s="81">
        <v>34300.230000000003</v>
      </c>
      <c r="AA15" s="21">
        <v>175.58</v>
      </c>
      <c r="AB15" s="21">
        <v>0</v>
      </c>
      <c r="AC15" s="21">
        <v>15568.17</v>
      </c>
      <c r="AD15" s="21">
        <v>73314.75</v>
      </c>
      <c r="AE15" s="21">
        <v>31278.02</v>
      </c>
      <c r="AF15" s="21">
        <v>16992.02</v>
      </c>
      <c r="AG15" s="21">
        <v>47.36</v>
      </c>
      <c r="AH15" s="21">
        <v>13.51</v>
      </c>
      <c r="AI15" s="328">
        <f t="shared" si="2"/>
        <v>-0.83311270835766149</v>
      </c>
      <c r="AJ15" s="274"/>
    </row>
    <row r="16" spans="1:36" x14ac:dyDescent="0.25">
      <c r="A16" s="77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290">
        <v>600.67700000000002</v>
      </c>
      <c r="N16" s="14">
        <v>0</v>
      </c>
      <c r="O16" s="14">
        <v>0</v>
      </c>
      <c r="P16" s="14">
        <v>0</v>
      </c>
      <c r="Q16" s="14">
        <v>0</v>
      </c>
      <c r="R16" s="14">
        <v>356</v>
      </c>
      <c r="S16" s="14">
        <v>1261.25</v>
      </c>
      <c r="T16" s="14">
        <v>0</v>
      </c>
      <c r="U16" s="14">
        <v>0</v>
      </c>
      <c r="V16" s="14">
        <v>0</v>
      </c>
      <c r="W16" s="14">
        <v>0</v>
      </c>
      <c r="X16" s="14">
        <v>938</v>
      </c>
      <c r="Y16" s="14">
        <v>5898</v>
      </c>
      <c r="Z16" s="81">
        <v>2435.65</v>
      </c>
      <c r="AA16" s="21">
        <v>0</v>
      </c>
      <c r="AB16" s="21">
        <v>0</v>
      </c>
      <c r="AC16" s="21">
        <v>552</v>
      </c>
      <c r="AD16" s="21">
        <v>5413.6</v>
      </c>
      <c r="AE16" s="21">
        <v>2103.1999999999998</v>
      </c>
      <c r="AF16" s="21">
        <v>1215.8</v>
      </c>
      <c r="AG16" s="21">
        <v>0</v>
      </c>
      <c r="AH16" s="21">
        <v>0</v>
      </c>
      <c r="AI16" s="328" t="str">
        <f t="shared" si="2"/>
        <v>-</v>
      </c>
      <c r="AJ16" s="274"/>
    </row>
    <row r="17" spans="1:36" x14ac:dyDescent="0.25">
      <c r="A17" s="77" t="s">
        <v>78</v>
      </c>
      <c r="B17" s="74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8">
        <v>0</v>
      </c>
      <c r="N17" s="74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168">
        <v>0</v>
      </c>
      <c r="Z17" s="81">
        <v>0</v>
      </c>
      <c r="AA17" s="21">
        <v>47.86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9.58</v>
      </c>
      <c r="AH17" s="21">
        <v>1.98</v>
      </c>
      <c r="AI17" s="328" t="str">
        <f t="shared" si="2"/>
        <v>-</v>
      </c>
      <c r="AJ17" s="274"/>
    </row>
    <row r="18" spans="1:36" x14ac:dyDescent="0.25">
      <c r="A18" s="77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290">
        <v>8137.0720000000001</v>
      </c>
      <c r="N18" s="14">
        <v>0</v>
      </c>
      <c r="O18" s="14">
        <v>0</v>
      </c>
      <c r="P18" s="14">
        <v>0</v>
      </c>
      <c r="Q18" s="14">
        <v>0</v>
      </c>
      <c r="R18" s="14">
        <v>4147.4599999999991</v>
      </c>
      <c r="S18" s="14">
        <v>9925.34</v>
      </c>
      <c r="T18" s="14">
        <v>1935.9499999999998</v>
      </c>
      <c r="U18" s="14">
        <v>0</v>
      </c>
      <c r="V18" s="14">
        <v>0</v>
      </c>
      <c r="W18" s="14">
        <v>0</v>
      </c>
      <c r="X18" s="14">
        <v>7100.9399999999987</v>
      </c>
      <c r="Y18" s="14">
        <v>14991.199999999999</v>
      </c>
      <c r="Z18" s="81">
        <v>2346.11</v>
      </c>
      <c r="AA18" s="21">
        <v>0</v>
      </c>
      <c r="AB18" s="21">
        <v>0</v>
      </c>
      <c r="AC18" s="21">
        <v>845.5</v>
      </c>
      <c r="AD18" s="21">
        <v>16960.669999999998</v>
      </c>
      <c r="AE18" s="21">
        <v>2083.59</v>
      </c>
      <c r="AF18" s="21">
        <v>0</v>
      </c>
      <c r="AG18" s="21">
        <v>0</v>
      </c>
      <c r="AH18" s="21">
        <v>0</v>
      </c>
      <c r="AI18" s="328" t="str">
        <f t="shared" si="2"/>
        <v>-</v>
      </c>
      <c r="AJ18" s="274"/>
    </row>
    <row r="19" spans="1:36" x14ac:dyDescent="0.25">
      <c r="A19" s="77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290">
        <v>7208.415</v>
      </c>
      <c r="N19" s="14">
        <v>0</v>
      </c>
      <c r="O19" s="14">
        <v>0</v>
      </c>
      <c r="P19" s="14">
        <v>0</v>
      </c>
      <c r="Q19" s="14">
        <v>0</v>
      </c>
      <c r="R19" s="14">
        <v>3770.6000000000004</v>
      </c>
      <c r="S19" s="14">
        <v>20974.350000000002</v>
      </c>
      <c r="T19" s="14">
        <v>7028.85</v>
      </c>
      <c r="U19" s="14">
        <v>0</v>
      </c>
      <c r="V19" s="14">
        <v>0</v>
      </c>
      <c r="W19" s="14">
        <v>0</v>
      </c>
      <c r="X19" s="14">
        <v>8024.4500000000007</v>
      </c>
      <c r="Y19" s="14">
        <v>9539.7000000000007</v>
      </c>
      <c r="Z19" s="81">
        <v>3854.05</v>
      </c>
      <c r="AA19" s="21">
        <v>0</v>
      </c>
      <c r="AB19" s="21">
        <v>0</v>
      </c>
      <c r="AC19" s="21">
        <v>902.85</v>
      </c>
      <c r="AD19" s="21">
        <v>14179.25</v>
      </c>
      <c r="AE19" s="21">
        <v>3028.3</v>
      </c>
      <c r="AF19" s="21">
        <v>467.15</v>
      </c>
      <c r="AG19" s="21">
        <v>0</v>
      </c>
      <c r="AH19" s="21">
        <v>0</v>
      </c>
      <c r="AI19" s="328" t="str">
        <f t="shared" si="2"/>
        <v>-</v>
      </c>
      <c r="AJ19" s="274"/>
    </row>
    <row r="20" spans="1:36" x14ac:dyDescent="0.25">
      <c r="A20" s="77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290">
        <v>3937.4000000000005</v>
      </c>
      <c r="N20" s="14">
        <v>0</v>
      </c>
      <c r="O20" s="14">
        <v>0</v>
      </c>
      <c r="P20" s="14">
        <v>0</v>
      </c>
      <c r="Q20" s="14">
        <v>0</v>
      </c>
      <c r="R20" s="14">
        <v>4577.7</v>
      </c>
      <c r="S20" s="14">
        <v>11309.95</v>
      </c>
      <c r="T20" s="14">
        <v>4893.8999999999996</v>
      </c>
      <c r="U20" s="14">
        <v>0</v>
      </c>
      <c r="V20" s="14">
        <v>0</v>
      </c>
      <c r="W20" s="14">
        <v>0</v>
      </c>
      <c r="X20" s="14">
        <v>4561.3999999999996</v>
      </c>
      <c r="Y20" s="14">
        <v>7594.95</v>
      </c>
      <c r="Z20" s="81">
        <v>4384.45</v>
      </c>
      <c r="AA20" s="21">
        <v>0</v>
      </c>
      <c r="AB20" s="21">
        <v>0</v>
      </c>
      <c r="AC20" s="21">
        <v>483.5</v>
      </c>
      <c r="AD20" s="21">
        <v>10692.6</v>
      </c>
      <c r="AE20" s="21">
        <v>3364.1</v>
      </c>
      <c r="AF20" s="21">
        <v>643.75</v>
      </c>
      <c r="AG20" s="21">
        <v>0</v>
      </c>
      <c r="AH20" s="21">
        <v>0</v>
      </c>
      <c r="AI20" s="328" t="str">
        <f t="shared" si="2"/>
        <v>-</v>
      </c>
      <c r="AJ20" s="274"/>
    </row>
    <row r="21" spans="1:36" x14ac:dyDescent="0.25">
      <c r="A21" s="77" t="s">
        <v>66</v>
      </c>
      <c r="B21" s="74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338">
        <v>0</v>
      </c>
      <c r="N21" s="74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328" t="str">
        <f t="shared" si="2"/>
        <v>-</v>
      </c>
      <c r="AJ21" s="274"/>
    </row>
    <row r="22" spans="1:36" x14ac:dyDescent="0.25">
      <c r="A22" s="77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290">
        <v>8647.61</v>
      </c>
      <c r="N22" s="14">
        <v>0</v>
      </c>
      <c r="O22" s="14">
        <v>0</v>
      </c>
      <c r="P22" s="14">
        <v>0</v>
      </c>
      <c r="Q22" s="14">
        <v>0</v>
      </c>
      <c r="R22" s="14">
        <v>2056.11</v>
      </c>
      <c r="S22" s="14">
        <v>17954.669999999998</v>
      </c>
      <c r="T22" s="14">
        <v>6428.59</v>
      </c>
      <c r="U22" s="14">
        <v>0</v>
      </c>
      <c r="V22" s="14">
        <v>0</v>
      </c>
      <c r="W22" s="14">
        <v>0</v>
      </c>
      <c r="X22" s="14">
        <v>7313.23</v>
      </c>
      <c r="Y22" s="14">
        <v>6863.4400000000005</v>
      </c>
      <c r="Z22" s="81">
        <v>3268.14</v>
      </c>
      <c r="AA22" s="21">
        <v>0</v>
      </c>
      <c r="AB22" s="21">
        <v>0</v>
      </c>
      <c r="AC22" s="21">
        <v>1464</v>
      </c>
      <c r="AD22" s="21">
        <v>13306.3</v>
      </c>
      <c r="AE22" s="21">
        <v>2940.65</v>
      </c>
      <c r="AF22" s="21">
        <v>0</v>
      </c>
      <c r="AG22" s="21">
        <v>0</v>
      </c>
      <c r="AH22" s="21">
        <v>0</v>
      </c>
      <c r="AI22" s="328" t="str">
        <f t="shared" si="2"/>
        <v>-</v>
      </c>
      <c r="AJ22" s="274"/>
    </row>
    <row r="23" spans="1:36" x14ac:dyDescent="0.25">
      <c r="A23" s="77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290">
        <v>5884.1209999999992</v>
      </c>
      <c r="N23" s="14">
        <v>0</v>
      </c>
      <c r="O23" s="14">
        <v>0</v>
      </c>
      <c r="P23" s="14">
        <v>0</v>
      </c>
      <c r="Q23" s="14">
        <v>0</v>
      </c>
      <c r="R23" s="14">
        <v>17477.5</v>
      </c>
      <c r="S23" s="14">
        <v>45885.75</v>
      </c>
      <c r="T23" s="14">
        <v>9293.6122648108194</v>
      </c>
      <c r="U23" s="14">
        <v>0</v>
      </c>
      <c r="V23" s="14">
        <v>0</v>
      </c>
      <c r="W23" s="14">
        <v>0</v>
      </c>
      <c r="X23" s="14">
        <v>13358.2</v>
      </c>
      <c r="Y23" s="14">
        <v>15885.787093755753</v>
      </c>
      <c r="Z23" s="81">
        <v>8448.11</v>
      </c>
      <c r="AA23" s="21">
        <v>0</v>
      </c>
      <c r="AB23" s="21">
        <v>0</v>
      </c>
      <c r="AC23" s="21">
        <v>10700.23</v>
      </c>
      <c r="AD23" s="21">
        <v>33997.15</v>
      </c>
      <c r="AE23" s="21">
        <v>18332.43</v>
      </c>
      <c r="AF23" s="21">
        <v>1704.42</v>
      </c>
      <c r="AG23" s="21">
        <v>0</v>
      </c>
      <c r="AH23" s="21">
        <v>0</v>
      </c>
      <c r="AI23" s="328" t="str">
        <f t="shared" si="2"/>
        <v>-</v>
      </c>
      <c r="AJ23" s="274"/>
    </row>
    <row r="24" spans="1:36" x14ac:dyDescent="0.25">
      <c r="A24" s="72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290">
        <v>357.13</v>
      </c>
      <c r="N24" s="14">
        <v>0</v>
      </c>
      <c r="O24" s="14">
        <v>0</v>
      </c>
      <c r="P24" s="14">
        <v>0</v>
      </c>
      <c r="Q24" s="14">
        <v>0</v>
      </c>
      <c r="R24" s="14">
        <v>8309.26</v>
      </c>
      <c r="S24" s="14">
        <v>11443.9</v>
      </c>
      <c r="T24" s="14">
        <v>1050.19</v>
      </c>
      <c r="U24" s="14">
        <v>0</v>
      </c>
      <c r="V24" s="14">
        <v>0</v>
      </c>
      <c r="W24" s="14">
        <v>0</v>
      </c>
      <c r="X24" s="14">
        <v>14300.77</v>
      </c>
      <c r="Y24" s="14">
        <v>4174.0200000000004</v>
      </c>
      <c r="Z24" s="81">
        <v>2458.11</v>
      </c>
      <c r="AA24" s="21">
        <v>0</v>
      </c>
      <c r="AB24" s="21">
        <v>0</v>
      </c>
      <c r="AC24" s="21">
        <v>2929.81</v>
      </c>
      <c r="AD24" s="21">
        <v>18407.02</v>
      </c>
      <c r="AE24" s="21">
        <v>6052.17</v>
      </c>
      <c r="AF24" s="21">
        <v>0</v>
      </c>
      <c r="AG24" s="21">
        <v>0</v>
      </c>
      <c r="AH24" s="21">
        <v>0</v>
      </c>
      <c r="AI24" s="328" t="str">
        <f t="shared" si="2"/>
        <v>-</v>
      </c>
      <c r="AJ24" s="274"/>
    </row>
    <row r="25" spans="1:36" x14ac:dyDescent="0.25">
      <c r="A25" s="72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290">
        <v>408.27199999999999</v>
      </c>
      <c r="N25" s="14">
        <v>0</v>
      </c>
      <c r="O25" s="14">
        <v>0</v>
      </c>
      <c r="P25" s="14">
        <v>0</v>
      </c>
      <c r="Q25" s="14">
        <v>1.5390635883321799</v>
      </c>
      <c r="R25" s="14">
        <v>830.78670478250206</v>
      </c>
      <c r="S25" s="14">
        <v>5952.4999999999982</v>
      </c>
      <c r="T25" s="14">
        <v>20.386234043367701</v>
      </c>
      <c r="U25" s="14">
        <v>0</v>
      </c>
      <c r="V25" s="14">
        <v>8.4499999999999993</v>
      </c>
      <c r="W25" s="14">
        <v>0</v>
      </c>
      <c r="X25" s="14">
        <v>15367.160000000002</v>
      </c>
      <c r="Y25" s="14">
        <v>2996.41</v>
      </c>
      <c r="Z25" s="81">
        <v>6100.16</v>
      </c>
      <c r="AA25" s="21">
        <v>34.909999999999997</v>
      </c>
      <c r="AB25" s="21">
        <v>5.04</v>
      </c>
      <c r="AC25" s="21">
        <v>4725.7299999999996</v>
      </c>
      <c r="AD25" s="21">
        <v>11920.95</v>
      </c>
      <c r="AE25" s="21">
        <v>4222.45</v>
      </c>
      <c r="AF25" s="21">
        <v>0</v>
      </c>
      <c r="AG25" s="21">
        <v>0</v>
      </c>
      <c r="AH25" s="21">
        <v>0</v>
      </c>
      <c r="AI25" s="328">
        <f t="shared" si="2"/>
        <v>-1</v>
      </c>
      <c r="AJ25" s="274"/>
    </row>
    <row r="26" spans="1:36" x14ac:dyDescent="0.25">
      <c r="A26" s="72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290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81">
        <v>0</v>
      </c>
      <c r="AA26" s="21">
        <v>2049.25</v>
      </c>
      <c r="AB26" s="21">
        <v>2371.25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328" t="str">
        <f t="shared" si="2"/>
        <v>-</v>
      </c>
      <c r="AJ26" s="274"/>
    </row>
    <row r="27" spans="1:36" x14ac:dyDescent="0.25">
      <c r="A27" s="72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290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328" t="str">
        <f t="shared" si="2"/>
        <v>-</v>
      </c>
      <c r="AJ27" s="274"/>
    </row>
    <row r="28" spans="1:36" x14ac:dyDescent="0.25">
      <c r="A28" s="78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290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3323</v>
      </c>
      <c r="AB28" s="21">
        <v>4013.5</v>
      </c>
      <c r="AC28" s="21">
        <v>133.9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328" t="str">
        <f t="shared" si="2"/>
        <v>-</v>
      </c>
      <c r="AJ28" s="274"/>
    </row>
    <row r="29" spans="1:36" x14ac:dyDescent="0.25">
      <c r="A29" s="72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0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110</v>
      </c>
      <c r="AB29" s="21">
        <v>2479.1</v>
      </c>
      <c r="AC29" s="21">
        <v>2555.54</v>
      </c>
      <c r="AD29" s="21">
        <v>0</v>
      </c>
      <c r="AE29" s="21">
        <v>0</v>
      </c>
      <c r="AF29" s="21">
        <v>678.05</v>
      </c>
      <c r="AG29" s="21">
        <v>0</v>
      </c>
      <c r="AH29" s="21">
        <v>0</v>
      </c>
      <c r="AI29" s="328" t="str">
        <f t="shared" si="2"/>
        <v>-</v>
      </c>
      <c r="AJ29" s="274"/>
    </row>
    <row r="30" spans="1:36" x14ac:dyDescent="0.25">
      <c r="A30" s="72" t="s">
        <v>217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290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1857.64</v>
      </c>
      <c r="AB30" s="21">
        <v>5090.63</v>
      </c>
      <c r="AC30" s="21">
        <v>4000.26</v>
      </c>
      <c r="AD30" s="21">
        <v>358.25</v>
      </c>
      <c r="AE30" s="21">
        <v>4213.72</v>
      </c>
      <c r="AF30" s="21">
        <v>2479.98</v>
      </c>
      <c r="AG30" s="21">
        <v>461.08</v>
      </c>
      <c r="AH30" s="21">
        <v>9.43</v>
      </c>
      <c r="AI30" s="328" t="str">
        <f t="shared" si="2"/>
        <v>-</v>
      </c>
      <c r="AJ30" s="274"/>
    </row>
    <row r="31" spans="1:36" x14ac:dyDescent="0.25">
      <c r="A31" s="73" t="s">
        <v>70</v>
      </c>
      <c r="B31" s="402">
        <v>0</v>
      </c>
      <c r="C31" s="402">
        <v>0</v>
      </c>
      <c r="D31" s="402">
        <v>0</v>
      </c>
      <c r="E31" s="402">
        <v>0</v>
      </c>
      <c r="F31" s="402">
        <v>0</v>
      </c>
      <c r="G31" s="402">
        <v>1372.07</v>
      </c>
      <c r="H31" s="402">
        <v>0</v>
      </c>
      <c r="I31" s="402">
        <v>0</v>
      </c>
      <c r="J31" s="402">
        <v>0</v>
      </c>
      <c r="K31" s="402">
        <v>0</v>
      </c>
      <c r="L31" s="402">
        <v>0</v>
      </c>
      <c r="M31" s="403">
        <v>0</v>
      </c>
      <c r="N31" s="402">
        <v>0</v>
      </c>
      <c r="O31" s="402">
        <v>0</v>
      </c>
      <c r="P31" s="402">
        <v>0</v>
      </c>
      <c r="Q31" s="402">
        <v>0</v>
      </c>
      <c r="R31" s="402">
        <v>0</v>
      </c>
      <c r="S31" s="402">
        <v>0</v>
      </c>
      <c r="T31" s="402">
        <v>0</v>
      </c>
      <c r="U31" s="402">
        <v>0</v>
      </c>
      <c r="V31" s="402">
        <v>0</v>
      </c>
      <c r="W31" s="402">
        <v>0</v>
      </c>
      <c r="X31" s="402">
        <v>0</v>
      </c>
      <c r="Y31" s="402">
        <v>0</v>
      </c>
      <c r="Z31" s="551">
        <v>0</v>
      </c>
      <c r="AA31" s="402">
        <v>493.55</v>
      </c>
      <c r="AB31" s="402">
        <v>2494.3000000000002</v>
      </c>
      <c r="AC31" s="402">
        <v>1398.5</v>
      </c>
      <c r="AD31" s="402">
        <v>670.75</v>
      </c>
      <c r="AE31" s="402">
        <v>1623.5</v>
      </c>
      <c r="AF31" s="402">
        <v>1170.55</v>
      </c>
      <c r="AG31" s="402">
        <v>50.8</v>
      </c>
      <c r="AH31" s="402">
        <v>0</v>
      </c>
      <c r="AI31" s="552" t="str">
        <f t="shared" si="2"/>
        <v>-</v>
      </c>
      <c r="AJ31" s="274"/>
    </row>
    <row r="32" spans="1:36" x14ac:dyDescent="0.25">
      <c r="A32" s="1" t="s">
        <v>23</v>
      </c>
      <c r="B32" s="130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</row>
    <row r="33" spans="1:37" x14ac:dyDescent="0.25">
      <c r="A33" s="1" t="s">
        <v>24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276"/>
      <c r="O33" s="168"/>
      <c r="P33" s="168"/>
      <c r="Q33" s="168"/>
      <c r="R33" s="168"/>
      <c r="S33" s="168"/>
      <c r="T33" s="168"/>
      <c r="U33"/>
      <c r="X33" s="168"/>
      <c r="Y33" s="168"/>
      <c r="AK33" s="274"/>
    </row>
    <row r="34" spans="1:37" x14ac:dyDescent="0.25">
      <c r="A34" s="2" t="s">
        <v>198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/>
      <c r="X34" s="168"/>
      <c r="Y34" s="168"/>
      <c r="AK34" s="274"/>
    </row>
    <row r="35" spans="1:37" x14ac:dyDescent="0.25">
      <c r="U35"/>
      <c r="X35" s="168"/>
      <c r="Y35" s="168"/>
    </row>
    <row r="36" spans="1:37" x14ac:dyDescent="0.25">
      <c r="U36"/>
    </row>
    <row r="37" spans="1:37" x14ac:dyDescent="0.25">
      <c r="U37"/>
    </row>
    <row r="38" spans="1:37" x14ac:dyDescent="0.25">
      <c r="U38"/>
    </row>
    <row r="39" spans="1:37" x14ac:dyDescent="0.25">
      <c r="U39"/>
    </row>
    <row r="40" spans="1:37" x14ac:dyDescent="0.25">
      <c r="U40"/>
    </row>
    <row r="41" spans="1:37" x14ac:dyDescent="0.25">
      <c r="U41"/>
    </row>
    <row r="42" spans="1:37" x14ac:dyDescent="0.25">
      <c r="U42"/>
    </row>
    <row r="43" spans="1:37" x14ac:dyDescent="0.25">
      <c r="U43"/>
    </row>
    <row r="44" spans="1:37" x14ac:dyDescent="0.25">
      <c r="U44"/>
    </row>
    <row r="45" spans="1:37" x14ac:dyDescent="0.25">
      <c r="U45"/>
    </row>
    <row r="46" spans="1:37" x14ac:dyDescent="0.25">
      <c r="U46"/>
    </row>
    <row r="47" spans="1:37" x14ac:dyDescent="0.25">
      <c r="U47"/>
    </row>
    <row r="48" spans="1:37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K78"/>
  <sheetViews>
    <sheetView showGridLines="0" zoomScale="85" zoomScaleNormal="85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34" width="10.42578125" style="276" customWidth="1"/>
    <col min="35" max="35" width="11.42578125" customWidth="1"/>
  </cols>
  <sheetData>
    <row r="1" spans="1:35" x14ac:dyDescent="0.25">
      <c r="A1" s="22" t="s">
        <v>191</v>
      </c>
    </row>
    <row r="2" spans="1:35" x14ac:dyDescent="0.25">
      <c r="A2" s="22"/>
    </row>
    <row r="3" spans="1:35" ht="15" customHeight="1" x14ac:dyDescent="0.25">
      <c r="A3" s="11" t="s">
        <v>108</v>
      </c>
    </row>
    <row r="4" spans="1:35" x14ac:dyDescent="0.25">
      <c r="A4" s="36" t="s">
        <v>240</v>
      </c>
    </row>
    <row r="5" spans="1:35" x14ac:dyDescent="0.25">
      <c r="A5" s="36" t="s">
        <v>203</v>
      </c>
    </row>
    <row r="6" spans="1:35" x14ac:dyDescent="0.25">
      <c r="A6" s="674" t="s">
        <v>26</v>
      </c>
      <c r="B6" s="637">
        <v>2019</v>
      </c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638"/>
      <c r="N6" s="637">
        <v>2020</v>
      </c>
      <c r="O6" s="638"/>
      <c r="P6" s="638"/>
      <c r="Q6" s="638"/>
      <c r="R6" s="638"/>
      <c r="S6" s="638"/>
      <c r="T6" s="638"/>
      <c r="U6" s="638"/>
      <c r="V6" s="638"/>
      <c r="W6" s="638"/>
      <c r="X6" s="638"/>
      <c r="Y6" s="638"/>
      <c r="Z6" s="676">
        <v>2021</v>
      </c>
      <c r="AA6" s="677"/>
      <c r="AB6" s="677"/>
      <c r="AC6" s="677"/>
      <c r="AD6" s="677"/>
      <c r="AE6" s="677"/>
      <c r="AF6" s="677"/>
      <c r="AG6" s="677"/>
      <c r="AH6" s="677"/>
      <c r="AI6" s="678"/>
    </row>
    <row r="7" spans="1:35" ht="25.5" x14ac:dyDescent="0.25">
      <c r="A7" s="675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1" t="s">
        <v>1</v>
      </c>
      <c r="O7" s="421" t="s">
        <v>2</v>
      </c>
      <c r="P7" s="421" t="s">
        <v>3</v>
      </c>
      <c r="Q7" s="421" t="s">
        <v>4</v>
      </c>
      <c r="R7" s="241" t="s">
        <v>5</v>
      </c>
      <c r="S7" s="421" t="s">
        <v>6</v>
      </c>
      <c r="T7" s="24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20" t="s">
        <v>12</v>
      </c>
      <c r="Z7" s="423" t="s">
        <v>1</v>
      </c>
      <c r="AA7" s="420" t="s">
        <v>2</v>
      </c>
      <c r="AB7" s="420" t="s">
        <v>3</v>
      </c>
      <c r="AC7" s="423" t="s">
        <v>4</v>
      </c>
      <c r="AD7" s="423" t="s">
        <v>5</v>
      </c>
      <c r="AE7" s="267" t="s">
        <v>6</v>
      </c>
      <c r="AF7" s="603" t="s">
        <v>7</v>
      </c>
      <c r="AG7" s="626" t="s">
        <v>8</v>
      </c>
      <c r="AH7" s="633" t="s">
        <v>266</v>
      </c>
      <c r="AI7" s="634" t="s">
        <v>270</v>
      </c>
    </row>
    <row r="8" spans="1:35" x14ac:dyDescent="0.25">
      <c r="A8" s="344" t="s">
        <v>13</v>
      </c>
      <c r="B8" s="345">
        <f>SUM(B9:B32)</f>
        <v>8307.9699999999975</v>
      </c>
      <c r="C8" s="345">
        <f t="shared" ref="C8:X8" si="0">SUM(C9:C32)</f>
        <v>366.16700000000003</v>
      </c>
      <c r="D8" s="345">
        <f t="shared" si="0"/>
        <v>92.75</v>
      </c>
      <c r="E8" s="345">
        <f t="shared" si="0"/>
        <v>4961.5340000000006</v>
      </c>
      <c r="F8" s="345">
        <f t="shared" si="0"/>
        <v>39083.835999999996</v>
      </c>
      <c r="G8" s="345">
        <f t="shared" si="0"/>
        <v>21928.328000000005</v>
      </c>
      <c r="H8" s="345">
        <f t="shared" si="0"/>
        <v>7483.9839999999976</v>
      </c>
      <c r="I8" s="345">
        <f t="shared" si="0"/>
        <v>42.981000000000009</v>
      </c>
      <c r="J8" s="345">
        <f t="shared" si="0"/>
        <v>1.24</v>
      </c>
      <c r="K8" s="345">
        <f t="shared" si="0"/>
        <v>153</v>
      </c>
      <c r="L8" s="345">
        <f t="shared" si="0"/>
        <v>21243.599999999999</v>
      </c>
      <c r="M8" s="346">
        <f>SUM(M9:M32)</f>
        <v>5824.5079999999998</v>
      </c>
      <c r="N8" s="345">
        <f>SUM(N9:N32)</f>
        <v>58.912808791331713</v>
      </c>
      <c r="O8" s="345">
        <f t="shared" si="0"/>
        <v>0.28349120595091798</v>
      </c>
      <c r="P8" s="345">
        <f t="shared" si="0"/>
        <v>0</v>
      </c>
      <c r="Q8" s="345">
        <f t="shared" si="0"/>
        <v>4.1792764188317575</v>
      </c>
      <c r="R8" s="345">
        <f t="shared" si="0"/>
        <v>19533.333085598162</v>
      </c>
      <c r="S8" s="345">
        <f t="shared" si="0"/>
        <v>41315.391308256869</v>
      </c>
      <c r="T8" s="345">
        <f t="shared" si="0"/>
        <v>12580.562660465224</v>
      </c>
      <c r="U8" s="345">
        <f t="shared" si="0"/>
        <v>1.9285801340645949</v>
      </c>
      <c r="V8" s="345">
        <f t="shared" si="0"/>
        <v>3.8966644873393328</v>
      </c>
      <c r="W8" s="345">
        <f t="shared" si="0"/>
        <v>7.1205428092626484</v>
      </c>
      <c r="X8" s="345">
        <f t="shared" si="0"/>
        <v>20689.580806756767</v>
      </c>
      <c r="Y8" s="346">
        <f>SUM(Y9:Y32)</f>
        <v>75213.086037178015</v>
      </c>
      <c r="Z8" s="549">
        <f>SUM(Z9:Z32)</f>
        <v>25882.350000000002</v>
      </c>
      <c r="AA8" s="550">
        <f t="shared" ref="AA8:AD8" si="1">SUM(AA9:AA32)</f>
        <v>622.1400000000001</v>
      </c>
      <c r="AB8" s="550">
        <f t="shared" si="1"/>
        <v>1321.32</v>
      </c>
      <c r="AC8" s="550">
        <f t="shared" si="1"/>
        <v>11111.439999999999</v>
      </c>
      <c r="AD8" s="550">
        <f t="shared" si="1"/>
        <v>47467.849999999991</v>
      </c>
      <c r="AE8" s="550">
        <f>SUM(AE9:AE32)</f>
        <v>26476.670000000006</v>
      </c>
      <c r="AF8" s="550">
        <f>SUM(AF9:AF32)</f>
        <v>6111.87</v>
      </c>
      <c r="AG8" s="550">
        <f>SUM(AG9:AG32)</f>
        <v>39.29</v>
      </c>
      <c r="AH8" s="550">
        <f>SUM(AH9:AH32)</f>
        <v>2.93</v>
      </c>
      <c r="AI8" s="352">
        <f>+IFERROR((AH8/V8-1),"-")</f>
        <v>-0.24807485747878111</v>
      </c>
    </row>
    <row r="9" spans="1:35" x14ac:dyDescent="0.25">
      <c r="A9" s="347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8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8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98">
        <f t="shared" ref="AI8:AI32" si="2">+IFERROR((AH9/V9-1),"-")</f>
        <v>-1</v>
      </c>
    </row>
    <row r="10" spans="1:35" x14ac:dyDescent="0.25">
      <c r="A10" s="347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8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98" t="str">
        <f t="shared" si="2"/>
        <v>-</v>
      </c>
    </row>
    <row r="11" spans="1:35" s="276" customFormat="1" x14ac:dyDescent="0.25">
      <c r="A11" s="34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8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98" t="str">
        <f t="shared" si="2"/>
        <v>-</v>
      </c>
    </row>
    <row r="12" spans="1:35" x14ac:dyDescent="0.25">
      <c r="A12" s="347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90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90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98">
        <f t="shared" si="2"/>
        <v>-1</v>
      </c>
    </row>
    <row r="13" spans="1:35" x14ac:dyDescent="0.25">
      <c r="A13" s="348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90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90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98" t="str">
        <f t="shared" si="2"/>
        <v>-</v>
      </c>
    </row>
    <row r="14" spans="1:35" x14ac:dyDescent="0.25">
      <c r="A14" s="347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90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90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98" t="str">
        <f t="shared" si="2"/>
        <v>-</v>
      </c>
    </row>
    <row r="15" spans="1:35" x14ac:dyDescent="0.25">
      <c r="A15" s="347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290">
        <v>1021.396</v>
      </c>
      <c r="N15" s="14">
        <v>0</v>
      </c>
      <c r="O15" s="14">
        <v>0.28349120595091798</v>
      </c>
      <c r="P15" s="14">
        <v>0</v>
      </c>
      <c r="Q15" s="14">
        <v>1.701365655149627</v>
      </c>
      <c r="R15" s="14">
        <v>5907.3945902170035</v>
      </c>
      <c r="S15" s="14">
        <v>8402.2483082568724</v>
      </c>
      <c r="T15" s="14">
        <v>1440.639923947632</v>
      </c>
      <c r="U15" s="14">
        <v>0</v>
      </c>
      <c r="V15" s="14">
        <v>2.1477778328603563</v>
      </c>
      <c r="W15" s="14">
        <v>4.1575618525289491</v>
      </c>
      <c r="X15" s="14">
        <v>3934.9618067567712</v>
      </c>
      <c r="Y15" s="290">
        <v>21119.59871624767</v>
      </c>
      <c r="Z15" s="81">
        <v>6672.14</v>
      </c>
      <c r="AA15" s="21">
        <v>19.23</v>
      </c>
      <c r="AB15" s="21">
        <v>0</v>
      </c>
      <c r="AC15" s="21">
        <v>3051.64</v>
      </c>
      <c r="AD15" s="21">
        <v>11327.87</v>
      </c>
      <c r="AE15" s="21">
        <v>4781.3599999999997</v>
      </c>
      <c r="AF15" s="21">
        <v>2421.9699999999998</v>
      </c>
      <c r="AG15" s="21">
        <v>9.0399999999999991</v>
      </c>
      <c r="AH15" s="21">
        <v>2.12</v>
      </c>
      <c r="AI15" s="298">
        <f t="shared" si="2"/>
        <v>-1.2933289670543968E-2</v>
      </c>
    </row>
    <row r="16" spans="1:35" x14ac:dyDescent="0.25">
      <c r="A16" s="347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290">
        <v>43.914000000000001</v>
      </c>
      <c r="N16" s="14">
        <v>0</v>
      </c>
      <c r="O16" s="14">
        <v>0</v>
      </c>
      <c r="P16" s="14">
        <v>0</v>
      </c>
      <c r="Q16" s="14">
        <v>0</v>
      </c>
      <c r="R16" s="14">
        <v>43.37</v>
      </c>
      <c r="S16" s="14">
        <v>134.35</v>
      </c>
      <c r="T16" s="14">
        <v>0</v>
      </c>
      <c r="U16" s="14">
        <v>0</v>
      </c>
      <c r="V16" s="14">
        <v>0</v>
      </c>
      <c r="W16" s="14">
        <v>0</v>
      </c>
      <c r="X16" s="14">
        <v>141.66999999999999</v>
      </c>
      <c r="Y16" s="290">
        <v>1481.22</v>
      </c>
      <c r="Z16" s="81">
        <v>367.87</v>
      </c>
      <c r="AA16" s="21">
        <v>0</v>
      </c>
      <c r="AB16" s="21">
        <v>0</v>
      </c>
      <c r="AC16" s="21">
        <v>108.22</v>
      </c>
      <c r="AD16" s="21">
        <v>762.35</v>
      </c>
      <c r="AE16" s="21">
        <v>311.85000000000002</v>
      </c>
      <c r="AF16" s="21">
        <v>160.86000000000001</v>
      </c>
      <c r="AG16" s="21">
        <v>0</v>
      </c>
      <c r="AH16" s="21">
        <v>0</v>
      </c>
      <c r="AI16" s="298" t="str">
        <f t="shared" si="2"/>
        <v>-</v>
      </c>
    </row>
    <row r="17" spans="1:35" x14ac:dyDescent="0.25">
      <c r="A17" s="347" t="s">
        <v>78</v>
      </c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338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168">
        <v>0</v>
      </c>
      <c r="Y17" s="338">
        <v>0</v>
      </c>
      <c r="Z17" s="81">
        <v>0</v>
      </c>
      <c r="AA17" s="21">
        <v>5.73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1.8</v>
      </c>
      <c r="AH17" s="21">
        <v>0.2</v>
      </c>
      <c r="AI17" s="298" t="str">
        <f t="shared" si="2"/>
        <v>-</v>
      </c>
    </row>
    <row r="18" spans="1:35" x14ac:dyDescent="0.25">
      <c r="A18" s="347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290">
        <v>674.23599999999999</v>
      </c>
      <c r="N18" s="14">
        <v>0</v>
      </c>
      <c r="O18" s="14">
        <v>0</v>
      </c>
      <c r="P18" s="14">
        <v>0</v>
      </c>
      <c r="Q18" s="14">
        <v>0</v>
      </c>
      <c r="R18" s="14">
        <v>558</v>
      </c>
      <c r="S18" s="14">
        <v>1119.1500000000001</v>
      </c>
      <c r="T18" s="14">
        <v>128.80000000000001</v>
      </c>
      <c r="U18" s="14">
        <v>0</v>
      </c>
      <c r="V18" s="14">
        <v>0</v>
      </c>
      <c r="W18" s="14">
        <v>0</v>
      </c>
      <c r="X18" s="14">
        <v>459.74999999999994</v>
      </c>
      <c r="Y18" s="290">
        <v>2775.5190000000002</v>
      </c>
      <c r="Z18" s="81">
        <v>327.89</v>
      </c>
      <c r="AA18" s="21">
        <v>0</v>
      </c>
      <c r="AB18" s="21">
        <v>0</v>
      </c>
      <c r="AC18" s="21">
        <v>117.8</v>
      </c>
      <c r="AD18" s="21">
        <v>2462.4299999999998</v>
      </c>
      <c r="AE18" s="21">
        <v>337.66</v>
      </c>
      <c r="AF18" s="21">
        <v>0</v>
      </c>
      <c r="AG18" s="21">
        <v>0</v>
      </c>
      <c r="AH18" s="21">
        <v>0</v>
      </c>
      <c r="AI18" s="298" t="str">
        <f t="shared" si="2"/>
        <v>-</v>
      </c>
    </row>
    <row r="19" spans="1:35" x14ac:dyDescent="0.25">
      <c r="A19" s="347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290">
        <v>294.60399999999998</v>
      </c>
      <c r="N19" s="14">
        <v>0</v>
      </c>
      <c r="O19" s="14">
        <v>0</v>
      </c>
      <c r="P19" s="14">
        <v>0</v>
      </c>
      <c r="Q19" s="14">
        <v>0</v>
      </c>
      <c r="R19" s="14">
        <v>568.548</v>
      </c>
      <c r="S19" s="14">
        <v>2512.6880000000001</v>
      </c>
      <c r="T19" s="14">
        <v>554.30799999999999</v>
      </c>
      <c r="U19" s="14">
        <v>0</v>
      </c>
      <c r="V19" s="14">
        <v>0</v>
      </c>
      <c r="W19" s="14">
        <v>0</v>
      </c>
      <c r="X19" s="14">
        <v>483.68900000000002</v>
      </c>
      <c r="Y19" s="290">
        <v>1660.634</v>
      </c>
      <c r="Z19" s="81">
        <v>388.16</v>
      </c>
      <c r="AA19" s="21">
        <v>0</v>
      </c>
      <c r="AB19" s="21">
        <v>0</v>
      </c>
      <c r="AC19" s="21">
        <v>145.59</v>
      </c>
      <c r="AD19" s="21">
        <v>2075.66</v>
      </c>
      <c r="AE19" s="21">
        <v>466.59</v>
      </c>
      <c r="AF19" s="21">
        <v>56.71</v>
      </c>
      <c r="AG19" s="21">
        <v>0</v>
      </c>
      <c r="AH19" s="21">
        <v>0</v>
      </c>
      <c r="AI19" s="298" t="str">
        <f t="shared" si="2"/>
        <v>-</v>
      </c>
    </row>
    <row r="20" spans="1:35" x14ac:dyDescent="0.25">
      <c r="A20" s="347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290">
        <v>365.94000000000005</v>
      </c>
      <c r="N20" s="14">
        <v>0</v>
      </c>
      <c r="O20" s="14">
        <v>0</v>
      </c>
      <c r="P20" s="14">
        <v>0</v>
      </c>
      <c r="Q20" s="14">
        <v>0</v>
      </c>
      <c r="R20" s="14">
        <v>582.87</v>
      </c>
      <c r="S20" s="14">
        <v>1165.68</v>
      </c>
      <c r="T20" s="14">
        <v>321.55</v>
      </c>
      <c r="U20" s="14">
        <v>0</v>
      </c>
      <c r="V20" s="14">
        <v>0</v>
      </c>
      <c r="W20" s="14">
        <v>0</v>
      </c>
      <c r="X20" s="14">
        <v>241.37</v>
      </c>
      <c r="Y20" s="290">
        <v>1036.46</v>
      </c>
      <c r="Z20" s="81">
        <v>383.38</v>
      </c>
      <c r="AA20" s="21">
        <v>0</v>
      </c>
      <c r="AB20" s="21">
        <v>0</v>
      </c>
      <c r="AC20" s="21">
        <v>68.98</v>
      </c>
      <c r="AD20" s="21">
        <v>1386.24</v>
      </c>
      <c r="AE20" s="21">
        <v>535.49</v>
      </c>
      <c r="AF20" s="21">
        <v>72.099999999999994</v>
      </c>
      <c r="AG20" s="21">
        <v>0</v>
      </c>
      <c r="AH20" s="21">
        <v>0</v>
      </c>
      <c r="AI20" s="298" t="str">
        <f t="shared" si="2"/>
        <v>-</v>
      </c>
    </row>
    <row r="21" spans="1:35" x14ac:dyDescent="0.25">
      <c r="A21" s="347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290">
        <v>1.6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290">
        <v>0</v>
      </c>
      <c r="Z21" s="8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98" t="str">
        <f t="shared" si="2"/>
        <v>-</v>
      </c>
    </row>
    <row r="22" spans="1:35" x14ac:dyDescent="0.25">
      <c r="A22" s="347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290">
        <v>780.17700000000002</v>
      </c>
      <c r="N22" s="14">
        <v>0</v>
      </c>
      <c r="O22" s="14">
        <v>0</v>
      </c>
      <c r="P22" s="14">
        <v>0</v>
      </c>
      <c r="Q22" s="14">
        <v>0</v>
      </c>
      <c r="R22" s="14">
        <v>243.87799999999999</v>
      </c>
      <c r="S22" s="14">
        <v>1735.7179999999998</v>
      </c>
      <c r="T22" s="14">
        <v>553.03200000000004</v>
      </c>
      <c r="U22" s="14">
        <v>0</v>
      </c>
      <c r="V22" s="14">
        <v>0</v>
      </c>
      <c r="W22" s="14">
        <v>0</v>
      </c>
      <c r="X22" s="14">
        <v>364.13200000000001</v>
      </c>
      <c r="Y22" s="290">
        <v>847.79200000000003</v>
      </c>
      <c r="Z22" s="81">
        <v>357.58</v>
      </c>
      <c r="AA22" s="21">
        <v>0</v>
      </c>
      <c r="AB22" s="21">
        <v>0</v>
      </c>
      <c r="AC22" s="21">
        <v>202.81</v>
      </c>
      <c r="AD22" s="21">
        <v>1868.39</v>
      </c>
      <c r="AE22" s="21">
        <v>421</v>
      </c>
      <c r="AF22" s="21">
        <v>0</v>
      </c>
      <c r="AG22" s="21">
        <v>0</v>
      </c>
      <c r="AH22" s="21">
        <v>0</v>
      </c>
      <c r="AI22" s="298" t="str">
        <f t="shared" si="2"/>
        <v>-</v>
      </c>
    </row>
    <row r="23" spans="1:35" x14ac:dyDescent="0.25">
      <c r="A23" s="347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290">
        <v>577.80700000000002</v>
      </c>
      <c r="N23" s="14">
        <v>0</v>
      </c>
      <c r="O23" s="14">
        <v>0</v>
      </c>
      <c r="P23" s="14">
        <v>0</v>
      </c>
      <c r="Q23" s="14">
        <v>0</v>
      </c>
      <c r="R23" s="14">
        <v>1617.7259999999999</v>
      </c>
      <c r="S23" s="14">
        <v>4202.7020000000002</v>
      </c>
      <c r="T23" s="14">
        <v>697.24016670595915</v>
      </c>
      <c r="U23" s="14">
        <v>0</v>
      </c>
      <c r="V23" s="14">
        <v>0</v>
      </c>
      <c r="W23" s="14">
        <v>0</v>
      </c>
      <c r="X23" s="14">
        <v>564.28499999999997</v>
      </c>
      <c r="Y23" s="290">
        <v>1368.4061434085827</v>
      </c>
      <c r="Z23" s="81">
        <v>701.47</v>
      </c>
      <c r="AA23" s="21">
        <v>0</v>
      </c>
      <c r="AB23" s="21">
        <v>0</v>
      </c>
      <c r="AC23" s="21">
        <v>1296.68</v>
      </c>
      <c r="AD23" s="21">
        <v>4566.82</v>
      </c>
      <c r="AE23" s="21">
        <v>2463.31</v>
      </c>
      <c r="AF23" s="21">
        <v>176.18</v>
      </c>
      <c r="AG23" s="21">
        <v>0</v>
      </c>
      <c r="AH23" s="21">
        <v>0</v>
      </c>
      <c r="AI23" s="298" t="str">
        <f t="shared" si="2"/>
        <v>-</v>
      </c>
    </row>
    <row r="24" spans="1:35" x14ac:dyDescent="0.25">
      <c r="A24" s="349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290">
        <v>43.837999999999994</v>
      </c>
      <c r="N24" s="14">
        <v>0</v>
      </c>
      <c r="O24" s="14">
        <v>0</v>
      </c>
      <c r="P24" s="14">
        <v>0</v>
      </c>
      <c r="Q24" s="14">
        <v>0</v>
      </c>
      <c r="R24" s="14">
        <v>478.32</v>
      </c>
      <c r="S24" s="14">
        <v>617.08699999999999</v>
      </c>
      <c r="T24" s="14">
        <v>61.561999999999998</v>
      </c>
      <c r="U24" s="14">
        <v>0</v>
      </c>
      <c r="V24" s="14">
        <v>0</v>
      </c>
      <c r="W24" s="14">
        <v>0</v>
      </c>
      <c r="X24" s="14">
        <v>1098.192</v>
      </c>
      <c r="Y24" s="290">
        <v>363.21000000000004</v>
      </c>
      <c r="Z24" s="81">
        <v>312.17</v>
      </c>
      <c r="AA24" s="21">
        <v>0</v>
      </c>
      <c r="AB24" s="21">
        <v>0</v>
      </c>
      <c r="AC24" s="21">
        <v>299.56</v>
      </c>
      <c r="AD24" s="21">
        <v>2194.31</v>
      </c>
      <c r="AE24" s="21">
        <v>1047.31</v>
      </c>
      <c r="AF24" s="21">
        <v>0</v>
      </c>
      <c r="AG24" s="21">
        <v>0</v>
      </c>
      <c r="AH24" s="21">
        <v>0</v>
      </c>
      <c r="AI24" s="298" t="str">
        <f t="shared" si="2"/>
        <v>-</v>
      </c>
    </row>
    <row r="25" spans="1:35" x14ac:dyDescent="0.25">
      <c r="A25" s="349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290">
        <v>23.295000000000002</v>
      </c>
      <c r="N25" s="14">
        <v>0</v>
      </c>
      <c r="O25" s="14">
        <v>0</v>
      </c>
      <c r="P25" s="14">
        <v>0</v>
      </c>
      <c r="Q25" s="14">
        <v>7.7910763682131207E-2</v>
      </c>
      <c r="R25" s="14">
        <v>74.024432917832101</v>
      </c>
      <c r="S25" s="14">
        <v>310.14299999999997</v>
      </c>
      <c r="T25" s="14">
        <v>1.6609841777018199</v>
      </c>
      <c r="U25" s="14">
        <v>0</v>
      </c>
      <c r="V25" s="14">
        <v>0.8</v>
      </c>
      <c r="W25" s="14">
        <v>0</v>
      </c>
      <c r="X25" s="14">
        <v>1097.588</v>
      </c>
      <c r="Y25" s="290">
        <v>273.46899999999999</v>
      </c>
      <c r="Z25" s="81">
        <v>827.33</v>
      </c>
      <c r="AA25" s="21">
        <v>4.68</v>
      </c>
      <c r="AB25" s="21">
        <v>0</v>
      </c>
      <c r="AC25" s="21">
        <v>497.63</v>
      </c>
      <c r="AD25" s="21">
        <v>1178.3399999999999</v>
      </c>
      <c r="AE25" s="21">
        <v>695.15</v>
      </c>
      <c r="AF25" s="21">
        <v>0</v>
      </c>
      <c r="AG25" s="21">
        <v>0</v>
      </c>
      <c r="AH25" s="21">
        <v>0</v>
      </c>
      <c r="AI25" s="298">
        <f t="shared" si="2"/>
        <v>-1</v>
      </c>
    </row>
    <row r="26" spans="1:35" x14ac:dyDescent="0.25">
      <c r="A26" s="349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290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290">
        <v>0</v>
      </c>
      <c r="Z26" s="81">
        <v>0</v>
      </c>
      <c r="AA26" s="21">
        <v>218.11</v>
      </c>
      <c r="AB26" s="21">
        <v>243.64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98" t="str">
        <f t="shared" si="2"/>
        <v>-</v>
      </c>
    </row>
    <row r="27" spans="1:35" x14ac:dyDescent="0.25">
      <c r="A27" s="347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290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90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98" t="str">
        <f t="shared" si="2"/>
        <v>-</v>
      </c>
    </row>
    <row r="28" spans="1:35" x14ac:dyDescent="0.25">
      <c r="A28" s="347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290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90">
        <v>0</v>
      </c>
      <c r="Z28" s="81">
        <v>0</v>
      </c>
      <c r="AA28" s="21">
        <v>195.86</v>
      </c>
      <c r="AB28" s="21">
        <v>359.08</v>
      </c>
      <c r="AC28" s="21">
        <v>8.1199999999999992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98" t="str">
        <f t="shared" si="2"/>
        <v>-</v>
      </c>
    </row>
    <row r="29" spans="1:35" x14ac:dyDescent="0.25">
      <c r="A29" s="347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290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90">
        <v>0</v>
      </c>
      <c r="Z29" s="81">
        <v>0</v>
      </c>
      <c r="AA29" s="21">
        <v>17.95</v>
      </c>
      <c r="AB29" s="21">
        <v>188.05</v>
      </c>
      <c r="AC29" s="21">
        <v>193.85</v>
      </c>
      <c r="AD29" s="21">
        <v>0</v>
      </c>
      <c r="AE29" s="21">
        <v>0</v>
      </c>
      <c r="AF29" s="21">
        <v>47.2</v>
      </c>
      <c r="AG29" s="21">
        <v>0</v>
      </c>
      <c r="AH29" s="21">
        <v>0</v>
      </c>
      <c r="AI29" s="298" t="str">
        <f t="shared" si="2"/>
        <v>-</v>
      </c>
    </row>
    <row r="30" spans="1:35" x14ac:dyDescent="0.25">
      <c r="A30" s="347" t="s">
        <v>217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290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90">
        <v>0</v>
      </c>
      <c r="Z30" s="81">
        <v>0</v>
      </c>
      <c r="AA30" s="21">
        <v>132.87</v>
      </c>
      <c r="AB30" s="21">
        <v>380.1</v>
      </c>
      <c r="AC30" s="21">
        <v>511.14</v>
      </c>
      <c r="AD30" s="21">
        <v>50.11</v>
      </c>
      <c r="AE30" s="21">
        <v>564.74</v>
      </c>
      <c r="AF30" s="21">
        <v>222.69</v>
      </c>
      <c r="AG30" s="21">
        <v>24.75</v>
      </c>
      <c r="AH30" s="21">
        <v>0.21</v>
      </c>
      <c r="AI30" s="298" t="str">
        <f t="shared" si="2"/>
        <v>-</v>
      </c>
    </row>
    <row r="31" spans="1:35" x14ac:dyDescent="0.25">
      <c r="A31" s="349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290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90">
        <v>0</v>
      </c>
      <c r="Z31" s="74">
        <v>0</v>
      </c>
      <c r="AA31" s="168">
        <v>21</v>
      </c>
      <c r="AB31" s="168">
        <v>149.05000000000001</v>
      </c>
      <c r="AC31" s="168">
        <v>112.88</v>
      </c>
      <c r="AD31" s="168">
        <v>76.34</v>
      </c>
      <c r="AE31" s="168">
        <v>225.06</v>
      </c>
      <c r="AF31" s="168">
        <v>78.7</v>
      </c>
      <c r="AG31" s="168">
        <v>2.4</v>
      </c>
      <c r="AH31" s="168">
        <v>0</v>
      </c>
      <c r="AI31" s="298" t="str">
        <f t="shared" si="2"/>
        <v>-</v>
      </c>
    </row>
    <row r="32" spans="1:35" x14ac:dyDescent="0.25">
      <c r="A32" s="350" t="s">
        <v>72</v>
      </c>
      <c r="B32" s="263">
        <v>0</v>
      </c>
      <c r="C32" s="263">
        <v>7.8100000000000591</v>
      </c>
      <c r="D32" s="263">
        <v>16.700000000000003</v>
      </c>
      <c r="E32" s="263">
        <v>0</v>
      </c>
      <c r="F32" s="263">
        <v>0</v>
      </c>
      <c r="G32" s="263">
        <v>9.7999999999992724</v>
      </c>
      <c r="H32" s="263">
        <v>0</v>
      </c>
      <c r="I32" s="263">
        <v>0</v>
      </c>
      <c r="J32" s="263">
        <v>0</v>
      </c>
      <c r="K32" s="263">
        <v>0</v>
      </c>
      <c r="L32" s="263">
        <v>6.5299999999951979</v>
      </c>
      <c r="M32" s="342">
        <v>1.3500000000003638</v>
      </c>
      <c r="N32" s="263">
        <v>0</v>
      </c>
      <c r="O32" s="263">
        <v>0</v>
      </c>
      <c r="P32" s="263">
        <v>0</v>
      </c>
      <c r="Q32" s="263">
        <v>0</v>
      </c>
      <c r="R32" s="263">
        <v>0</v>
      </c>
      <c r="S32" s="263">
        <v>0</v>
      </c>
      <c r="T32" s="263">
        <v>0</v>
      </c>
      <c r="U32" s="263">
        <v>0</v>
      </c>
      <c r="V32" s="263">
        <v>0</v>
      </c>
      <c r="W32" s="263">
        <v>0</v>
      </c>
      <c r="X32" s="263">
        <v>0</v>
      </c>
      <c r="Y32" s="342">
        <v>0</v>
      </c>
      <c r="Z32" s="185">
        <v>0</v>
      </c>
      <c r="AA32" s="263">
        <v>0</v>
      </c>
      <c r="AB32" s="263">
        <v>0</v>
      </c>
      <c r="AC32" s="263">
        <v>0</v>
      </c>
      <c r="AD32" s="263">
        <v>0</v>
      </c>
      <c r="AE32" s="263">
        <v>0</v>
      </c>
      <c r="AF32" s="263">
        <v>0</v>
      </c>
      <c r="AG32" s="263">
        <v>0</v>
      </c>
      <c r="AH32" s="263">
        <v>0</v>
      </c>
      <c r="AI32" s="553" t="str">
        <f t="shared" si="2"/>
        <v>-</v>
      </c>
    </row>
    <row r="33" spans="1:37" x14ac:dyDescent="0.25">
      <c r="A33" s="1" t="s">
        <v>23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3"/>
    </row>
    <row r="34" spans="1:37" x14ac:dyDescent="0.25">
      <c r="A34" s="1" t="s">
        <v>24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4"/>
    </row>
    <row r="35" spans="1:37" x14ac:dyDescent="0.25">
      <c r="A35" s="2" t="s">
        <v>198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Y35" s="168"/>
      <c r="AI35" s="276"/>
      <c r="AJ35" s="276"/>
      <c r="AK35" s="276"/>
    </row>
    <row r="36" spans="1:37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Y36" s="168"/>
      <c r="AI36" s="276"/>
      <c r="AJ36" s="276"/>
      <c r="AK36" s="276"/>
    </row>
    <row r="37" spans="1:37" x14ac:dyDescent="0.25">
      <c r="AI37" s="276"/>
      <c r="AJ37" s="276"/>
      <c r="AK37" s="276"/>
    </row>
    <row r="38" spans="1:37" x14ac:dyDescent="0.25">
      <c r="S38"/>
      <c r="T38"/>
      <c r="AI38" s="276"/>
      <c r="AJ38" s="276"/>
      <c r="AK38" s="276"/>
    </row>
    <row r="39" spans="1:37" x14ac:dyDescent="0.25">
      <c r="S39"/>
      <c r="T39"/>
      <c r="AI39" s="276"/>
      <c r="AJ39" s="276"/>
      <c r="AK39" s="276"/>
    </row>
    <row r="40" spans="1:37" x14ac:dyDescent="0.25">
      <c r="S40"/>
      <c r="T40"/>
      <c r="AI40" s="276"/>
      <c r="AJ40" s="276"/>
      <c r="AK40" s="276"/>
    </row>
    <row r="41" spans="1:37" x14ac:dyDescent="0.25">
      <c r="S41"/>
      <c r="T41"/>
      <c r="AI41" s="276"/>
      <c r="AJ41" s="276"/>
      <c r="AK41" s="276"/>
    </row>
    <row r="42" spans="1:37" x14ac:dyDescent="0.25">
      <c r="S42"/>
      <c r="T42"/>
      <c r="AI42" s="276"/>
      <c r="AJ42" s="276"/>
      <c r="AK42" s="276"/>
    </row>
    <row r="43" spans="1:37" x14ac:dyDescent="0.25">
      <c r="S43"/>
      <c r="T43"/>
      <c r="AI43" s="276"/>
      <c r="AJ43" s="276"/>
      <c r="AK43" s="276"/>
    </row>
    <row r="44" spans="1:37" x14ac:dyDescent="0.25">
      <c r="S44"/>
      <c r="T44"/>
      <c r="AI44" s="276"/>
      <c r="AJ44" s="276"/>
      <c r="AK44" s="276"/>
    </row>
    <row r="45" spans="1:37" x14ac:dyDescent="0.25">
      <c r="S45"/>
      <c r="T45"/>
      <c r="AI45" s="276"/>
      <c r="AJ45" s="276"/>
      <c r="AK45" s="276"/>
    </row>
    <row r="46" spans="1:37" x14ac:dyDescent="0.25">
      <c r="S46"/>
      <c r="T46"/>
      <c r="AI46" s="276"/>
      <c r="AJ46" s="276"/>
      <c r="AK46" s="276"/>
    </row>
    <row r="47" spans="1:37" x14ac:dyDescent="0.25">
      <c r="S47"/>
      <c r="T47"/>
      <c r="AI47" s="276"/>
      <c r="AJ47" s="276"/>
      <c r="AK47" s="276"/>
    </row>
    <row r="48" spans="1:37" x14ac:dyDescent="0.25">
      <c r="S48"/>
      <c r="T48"/>
      <c r="AI48" s="276"/>
      <c r="AJ48" s="276"/>
      <c r="AK48" s="276"/>
    </row>
    <row r="49" spans="19:37" x14ac:dyDescent="0.25">
      <c r="S49"/>
      <c r="T49"/>
      <c r="AI49" s="276"/>
      <c r="AJ49" s="276"/>
      <c r="AK49" s="276"/>
    </row>
    <row r="50" spans="19:37" x14ac:dyDescent="0.25">
      <c r="S50"/>
      <c r="T50"/>
      <c r="AI50" s="276"/>
      <c r="AJ50" s="276"/>
      <c r="AK50" s="276"/>
    </row>
    <row r="51" spans="19:37" x14ac:dyDescent="0.25">
      <c r="S51"/>
      <c r="T51"/>
      <c r="AI51" s="276"/>
      <c r="AJ51" s="276"/>
      <c r="AK51" s="276"/>
    </row>
    <row r="52" spans="19:37" x14ac:dyDescent="0.25">
      <c r="S52"/>
      <c r="T52"/>
      <c r="AI52" s="276"/>
      <c r="AJ52" s="276"/>
      <c r="AK52" s="276"/>
    </row>
    <row r="53" spans="19:37" x14ac:dyDescent="0.25">
      <c r="S53"/>
      <c r="T53"/>
      <c r="AI53" s="276"/>
      <c r="AJ53" s="276"/>
      <c r="AK53" s="276"/>
    </row>
    <row r="54" spans="19:37" x14ac:dyDescent="0.25">
      <c r="S54"/>
      <c r="T54"/>
      <c r="AI54" s="276"/>
      <c r="AJ54" s="276"/>
      <c r="AK54" s="276"/>
    </row>
    <row r="55" spans="19:37" x14ac:dyDescent="0.25">
      <c r="S55"/>
      <c r="T55"/>
      <c r="AI55" s="276"/>
      <c r="AJ55" s="276"/>
      <c r="AK55" s="276"/>
    </row>
    <row r="56" spans="19:37" x14ac:dyDescent="0.25">
      <c r="S56"/>
      <c r="T56"/>
      <c r="AI56" s="276"/>
      <c r="AJ56" s="276"/>
      <c r="AK56" s="276"/>
    </row>
    <row r="57" spans="19:37" x14ac:dyDescent="0.25">
      <c r="S57"/>
      <c r="T57"/>
      <c r="AI57" s="276"/>
      <c r="AJ57" s="276"/>
      <c r="AK57" s="276"/>
    </row>
    <row r="58" spans="19:37" x14ac:dyDescent="0.25">
      <c r="S58"/>
      <c r="T58"/>
      <c r="AI58" s="276"/>
      <c r="AJ58" s="276"/>
      <c r="AK58" s="276"/>
    </row>
    <row r="59" spans="19:37" x14ac:dyDescent="0.25">
      <c r="S59"/>
      <c r="T59"/>
      <c r="AI59" s="276"/>
      <c r="AJ59" s="276"/>
      <c r="AK59" s="276"/>
    </row>
    <row r="60" spans="19:37" x14ac:dyDescent="0.25">
      <c r="S60"/>
      <c r="T60"/>
      <c r="AI60" s="276"/>
      <c r="AJ60" s="276"/>
      <c r="AK60" s="276"/>
    </row>
    <row r="61" spans="19:37" x14ac:dyDescent="0.25">
      <c r="S61"/>
      <c r="T61"/>
      <c r="AI61" s="276"/>
      <c r="AJ61" s="276"/>
      <c r="AK61" s="276"/>
    </row>
    <row r="62" spans="19:37" x14ac:dyDescent="0.25">
      <c r="S62"/>
      <c r="T62"/>
      <c r="AI62" s="276"/>
      <c r="AJ62" s="276"/>
      <c r="AK62" s="276"/>
    </row>
    <row r="63" spans="19:37" x14ac:dyDescent="0.25">
      <c r="AI63" s="276"/>
      <c r="AJ63" s="276"/>
      <c r="AK63" s="276"/>
    </row>
    <row r="64" spans="19:37" x14ac:dyDescent="0.25">
      <c r="AI64" s="276"/>
      <c r="AJ64" s="276"/>
      <c r="AK64" s="276"/>
    </row>
    <row r="65" spans="35:37" x14ac:dyDescent="0.25">
      <c r="AI65" s="276"/>
      <c r="AJ65" s="276"/>
      <c r="AK65" s="276"/>
    </row>
    <row r="66" spans="35:37" x14ac:dyDescent="0.25">
      <c r="AI66" s="276"/>
      <c r="AJ66" s="276"/>
      <c r="AK66" s="276"/>
    </row>
    <row r="67" spans="35:37" x14ac:dyDescent="0.25">
      <c r="AI67" s="276"/>
      <c r="AJ67" s="276"/>
      <c r="AK67" s="276"/>
    </row>
    <row r="68" spans="35:37" x14ac:dyDescent="0.25">
      <c r="AI68" s="276"/>
      <c r="AJ68" s="276"/>
      <c r="AK68" s="276"/>
    </row>
    <row r="69" spans="35:37" x14ac:dyDescent="0.25">
      <c r="AI69" s="276"/>
      <c r="AJ69" s="276"/>
      <c r="AK69" s="276"/>
    </row>
    <row r="70" spans="35:37" x14ac:dyDescent="0.25">
      <c r="AI70" s="276"/>
      <c r="AJ70" s="276"/>
      <c r="AK70" s="276"/>
    </row>
    <row r="71" spans="35:37" x14ac:dyDescent="0.25">
      <c r="AI71" s="276"/>
      <c r="AJ71" s="276"/>
      <c r="AK71" s="276"/>
    </row>
    <row r="72" spans="35:37" x14ac:dyDescent="0.25">
      <c r="AI72" s="276"/>
      <c r="AJ72" s="276"/>
      <c r="AK72" s="276"/>
    </row>
    <row r="73" spans="35:37" x14ac:dyDescent="0.25">
      <c r="AI73" s="276"/>
      <c r="AJ73" s="276"/>
      <c r="AK73" s="276"/>
    </row>
    <row r="74" spans="35:37" x14ac:dyDescent="0.25">
      <c r="AI74" s="276"/>
      <c r="AJ74" s="276"/>
      <c r="AK74" s="276"/>
    </row>
    <row r="75" spans="35:37" x14ac:dyDescent="0.25">
      <c r="AI75" s="276"/>
      <c r="AJ75" s="276"/>
      <c r="AK75" s="276"/>
    </row>
    <row r="76" spans="35:37" x14ac:dyDescent="0.25">
      <c r="AI76" s="276"/>
      <c r="AJ76" s="276"/>
      <c r="AK76" s="276"/>
    </row>
    <row r="77" spans="35:37" x14ac:dyDescent="0.25">
      <c r="AI77" s="276"/>
      <c r="AJ77" s="276"/>
      <c r="AK77" s="276"/>
    </row>
    <row r="78" spans="35:37" x14ac:dyDescent="0.25">
      <c r="AI78" s="276"/>
      <c r="AJ78" s="276"/>
      <c r="AK78" s="276"/>
    </row>
  </sheetData>
  <sortState xmlns:xlrd2="http://schemas.microsoft.com/office/spreadsheetml/2017/richdata2" ref="AI55:AJ74">
    <sortCondition descending="1" ref="AJ53:AJ74"/>
  </sortState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M27"/>
  <sheetViews>
    <sheetView showGridLines="0" zoomScaleNormal="10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34" width="9.140625" style="276" customWidth="1"/>
    <col min="35" max="35" width="10.85546875" customWidth="1"/>
    <col min="36" max="36" width="12.140625" bestFit="1" customWidth="1"/>
  </cols>
  <sheetData>
    <row r="1" spans="1:39" x14ac:dyDescent="0.25">
      <c r="A1" s="22" t="s">
        <v>191</v>
      </c>
    </row>
    <row r="2" spans="1:39" x14ac:dyDescent="0.25">
      <c r="A2" s="22"/>
    </row>
    <row r="3" spans="1:39" ht="15" customHeight="1" x14ac:dyDescent="0.25">
      <c r="A3" s="11" t="s">
        <v>109</v>
      </c>
    </row>
    <row r="4" spans="1:39" x14ac:dyDescent="0.25">
      <c r="A4" s="36" t="s">
        <v>241</v>
      </c>
    </row>
    <row r="5" spans="1:39" x14ac:dyDescent="0.25">
      <c r="A5" s="36" t="s">
        <v>203</v>
      </c>
    </row>
    <row r="6" spans="1:39" x14ac:dyDescent="0.25">
      <c r="A6" s="655" t="s">
        <v>26</v>
      </c>
      <c r="B6" s="637">
        <v>2019</v>
      </c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639"/>
      <c r="N6" s="637">
        <v>2020</v>
      </c>
      <c r="O6" s="638"/>
      <c r="P6" s="638"/>
      <c r="Q6" s="638"/>
      <c r="R6" s="638"/>
      <c r="S6" s="638"/>
      <c r="T6" s="638"/>
      <c r="U6" s="638"/>
      <c r="V6" s="638"/>
      <c r="W6" s="638"/>
      <c r="X6" s="638"/>
      <c r="Y6" s="639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9"/>
    </row>
    <row r="7" spans="1:39" ht="27.75" customHeight="1" x14ac:dyDescent="0.25">
      <c r="A7" s="656"/>
      <c r="B7" s="309" t="s">
        <v>1</v>
      </c>
      <c r="C7" s="309" t="s">
        <v>2</v>
      </c>
      <c r="D7" s="309" t="s">
        <v>3</v>
      </c>
      <c r="E7" s="309" t="s">
        <v>4</v>
      </c>
      <c r="F7" s="241" t="s">
        <v>5</v>
      </c>
      <c r="G7" s="309" t="s">
        <v>6</v>
      </c>
      <c r="H7" s="309" t="s">
        <v>7</v>
      </c>
      <c r="I7" s="309" t="s">
        <v>8</v>
      </c>
      <c r="J7" s="309" t="s">
        <v>9</v>
      </c>
      <c r="K7" s="309" t="s">
        <v>10</v>
      </c>
      <c r="L7" s="309" t="s">
        <v>11</v>
      </c>
      <c r="M7" s="309" t="s">
        <v>12</v>
      </c>
      <c r="N7" s="421" t="s">
        <v>1</v>
      </c>
      <c r="O7" s="421" t="s">
        <v>2</v>
      </c>
      <c r="P7" s="421" t="s">
        <v>3</v>
      </c>
      <c r="Q7" s="421" t="s">
        <v>4</v>
      </c>
      <c r="R7" s="241" t="s">
        <v>5</v>
      </c>
      <c r="S7" s="421" t="s">
        <v>6</v>
      </c>
      <c r="T7" s="42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21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1" t="s">
        <v>6</v>
      </c>
      <c r="AF7" s="603" t="s">
        <v>7</v>
      </c>
      <c r="AG7" s="626" t="s">
        <v>8</v>
      </c>
      <c r="AH7" s="633" t="s">
        <v>266</v>
      </c>
      <c r="AI7" s="634" t="s">
        <v>270</v>
      </c>
    </row>
    <row r="8" spans="1:39" x14ac:dyDescent="0.25">
      <c r="A8" s="91" t="s">
        <v>13</v>
      </c>
      <c r="B8" s="364">
        <f>+SUM(B9:B22)</f>
        <v>7097.0867422000019</v>
      </c>
      <c r="C8" s="364">
        <f t="shared" ref="C8:M8" si="0">+SUM(C9:C22)</f>
        <v>9431.5927914000004</v>
      </c>
      <c r="D8" s="364">
        <f t="shared" si="0"/>
        <v>9174.8434249999991</v>
      </c>
      <c r="E8" s="364">
        <f t="shared" si="0"/>
        <v>6552.0797409999996</v>
      </c>
      <c r="F8" s="364">
        <f>+SUM(F9:F22)</f>
        <v>6209.6831199999988</v>
      </c>
      <c r="G8" s="364">
        <f t="shared" si="0"/>
        <v>7258.6822731999982</v>
      </c>
      <c r="H8" s="364">
        <f t="shared" si="0"/>
        <v>6678.36816</v>
      </c>
      <c r="I8" s="364">
        <f t="shared" si="0"/>
        <v>7153.3506188000019</v>
      </c>
      <c r="J8" s="364">
        <f t="shared" si="0"/>
        <v>4604.7867201999989</v>
      </c>
      <c r="K8" s="364">
        <f t="shared" si="0"/>
        <v>7516.8875309999985</v>
      </c>
      <c r="L8" s="364">
        <f t="shared" si="0"/>
        <v>7083.4016619999975</v>
      </c>
      <c r="M8" s="365">
        <f t="shared" si="0"/>
        <v>6229.3976478600007</v>
      </c>
      <c r="N8" s="364">
        <f>+SUM(N9:N22)</f>
        <v>7636.678612166188</v>
      </c>
      <c r="O8" s="364">
        <f t="shared" ref="O8:Y8" si="1">+SUM(O9:O22)</f>
        <v>12562.218377000214</v>
      </c>
      <c r="P8" s="364">
        <f t="shared" si="1"/>
        <v>7750.5803068445011</v>
      </c>
      <c r="Q8" s="364">
        <f t="shared" si="1"/>
        <v>5320.4956724666663</v>
      </c>
      <c r="R8" s="364">
        <f t="shared" si="1"/>
        <v>4887.4851001999032</v>
      </c>
      <c r="S8" s="364">
        <f t="shared" si="1"/>
        <v>7083.6664970002375</v>
      </c>
      <c r="T8" s="364">
        <f t="shared" si="1"/>
        <v>8473.0853485014668</v>
      </c>
      <c r="U8" s="364">
        <f t="shared" si="1"/>
        <v>8266.7546922317415</v>
      </c>
      <c r="V8" s="364">
        <f t="shared" si="1"/>
        <v>9449.9041088795348</v>
      </c>
      <c r="W8" s="364">
        <f t="shared" si="1"/>
        <v>11691.266495569731</v>
      </c>
      <c r="X8" s="364">
        <f t="shared" si="1"/>
        <v>8042.0985439792676</v>
      </c>
      <c r="Y8" s="365">
        <f t="shared" si="1"/>
        <v>9198.9418307093802</v>
      </c>
      <c r="Z8" s="554">
        <f>SUM(Z9:Z22)</f>
        <v>8495.02</v>
      </c>
      <c r="AA8" s="555">
        <f>SUM(AA9:AA22)</f>
        <v>13399.400000000001</v>
      </c>
      <c r="AB8" s="555">
        <f>SUM(AB9:AB22)</f>
        <v>11347.669999999998</v>
      </c>
      <c r="AC8" s="555">
        <f t="shared" ref="AC8:AF8" si="2">SUM(AC9:AC22)</f>
        <v>6960.16</v>
      </c>
      <c r="AD8" s="555">
        <f t="shared" si="2"/>
        <v>8633.2899999999991</v>
      </c>
      <c r="AE8" s="555">
        <f t="shared" si="2"/>
        <v>5396.31</v>
      </c>
      <c r="AF8" s="555">
        <f t="shared" si="2"/>
        <v>5508.5300000000007</v>
      </c>
      <c r="AG8" s="555">
        <f>SUM(AG9:AG22)</f>
        <v>6579.18</v>
      </c>
      <c r="AH8" s="555">
        <f>SUM(AH9:AH22)</f>
        <v>3965.2999999999997</v>
      </c>
      <c r="AI8" s="352">
        <f>+IFERROR((AH8/V8-1),"-")</f>
        <v>-0.58038727649373345</v>
      </c>
    </row>
    <row r="9" spans="1:39" x14ac:dyDescent="0.25">
      <c r="A9" s="356" t="s">
        <v>60</v>
      </c>
      <c r="B9" s="355">
        <v>1471.80053</v>
      </c>
      <c r="C9" s="355">
        <v>1323.9958999999999</v>
      </c>
      <c r="D9" s="355">
        <v>1620.7250400000003</v>
      </c>
      <c r="E9" s="355">
        <v>1486.9294499999999</v>
      </c>
      <c r="F9" s="355">
        <v>1737.7139999999999</v>
      </c>
      <c r="G9" s="355">
        <v>1469.7965099999994</v>
      </c>
      <c r="H9" s="355">
        <v>1646.7858449999997</v>
      </c>
      <c r="I9" s="355">
        <v>1890.6062900000002</v>
      </c>
      <c r="J9" s="355">
        <v>1818.6061099999995</v>
      </c>
      <c r="K9" s="355">
        <v>2138.1731149999996</v>
      </c>
      <c r="L9" s="355">
        <v>1558.4621299999999</v>
      </c>
      <c r="M9" s="357">
        <v>943.07804950000013</v>
      </c>
      <c r="N9" s="355">
        <v>1646.4982361661912</v>
      </c>
      <c r="O9" s="355">
        <v>1848.0172170002165</v>
      </c>
      <c r="P9" s="355">
        <v>1718.7063532445022</v>
      </c>
      <c r="Q9" s="355">
        <v>2130.9636292666673</v>
      </c>
      <c r="R9" s="355">
        <v>764.35716619990387</v>
      </c>
      <c r="S9" s="355">
        <v>2006.1690513202393</v>
      </c>
      <c r="T9" s="355">
        <v>2114.7939834627996</v>
      </c>
      <c r="U9" s="355">
        <v>1876.5633750302397</v>
      </c>
      <c r="V9" s="355">
        <v>1922.686970879533</v>
      </c>
      <c r="W9" s="355">
        <v>1887.1020932497333</v>
      </c>
      <c r="X9" s="355">
        <v>1544.9693419792668</v>
      </c>
      <c r="Y9" s="357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98">
        <f t="shared" ref="AI8:AI22" si="3">+IFERROR((AH9/V9-1),"-")</f>
        <v>-0.19943286488498191</v>
      </c>
    </row>
    <row r="10" spans="1:39" s="169" customFormat="1" x14ac:dyDescent="0.25">
      <c r="A10" s="356" t="s">
        <v>228</v>
      </c>
      <c r="B10" s="355">
        <v>195.49880000000002</v>
      </c>
      <c r="C10" s="355">
        <v>146.07812999999999</v>
      </c>
      <c r="D10" s="355">
        <v>150.290145</v>
      </c>
      <c r="E10" s="355">
        <v>68.447451999999998</v>
      </c>
      <c r="F10" s="355">
        <v>148.8937</v>
      </c>
      <c r="G10" s="355">
        <v>104.20246000000002</v>
      </c>
      <c r="H10" s="355">
        <v>140.79908999999998</v>
      </c>
      <c r="I10" s="355">
        <v>154.16247999999996</v>
      </c>
      <c r="J10" s="355">
        <v>89.724560000000011</v>
      </c>
      <c r="K10" s="355">
        <v>48.611930000000001</v>
      </c>
      <c r="L10" s="355">
        <v>39.512452000000003</v>
      </c>
      <c r="M10" s="357">
        <v>16.27035536</v>
      </c>
      <c r="N10" s="355">
        <v>0</v>
      </c>
      <c r="O10" s="355">
        <v>0</v>
      </c>
      <c r="P10" s="355">
        <v>0</v>
      </c>
      <c r="Q10" s="355">
        <v>138.65379999999999</v>
      </c>
      <c r="R10" s="355">
        <v>15.5</v>
      </c>
      <c r="S10" s="355">
        <v>5.9660840799999999</v>
      </c>
      <c r="T10" s="355">
        <v>83.821342972000011</v>
      </c>
      <c r="U10" s="355">
        <v>9.3390000000000004</v>
      </c>
      <c r="V10" s="355">
        <v>36.714599999999997</v>
      </c>
      <c r="W10" s="355">
        <v>85.6404</v>
      </c>
      <c r="X10" s="355">
        <v>0</v>
      </c>
      <c r="Y10" s="357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98">
        <f t="shared" si="3"/>
        <v>-0.57809699683504645</v>
      </c>
      <c r="AJ10"/>
      <c r="AL10"/>
      <c r="AM10"/>
    </row>
    <row r="11" spans="1:39" s="169" customFormat="1" x14ac:dyDescent="0.25">
      <c r="A11" s="356" t="s">
        <v>251</v>
      </c>
      <c r="B11" s="355">
        <v>1011.1106</v>
      </c>
      <c r="C11" s="355">
        <v>1170.5974999999999</v>
      </c>
      <c r="D11" s="355">
        <v>929.04750000000013</v>
      </c>
      <c r="E11" s="355">
        <v>911.09200000000021</v>
      </c>
      <c r="F11" s="355">
        <v>942.78159999999968</v>
      </c>
      <c r="G11" s="355">
        <v>977.4285000000001</v>
      </c>
      <c r="H11" s="355">
        <v>689.43750000000011</v>
      </c>
      <c r="I11" s="355">
        <v>696.17899999999986</v>
      </c>
      <c r="J11" s="355">
        <v>298.21449999999999</v>
      </c>
      <c r="K11" s="355">
        <v>962.35170000000005</v>
      </c>
      <c r="L11" s="355">
        <v>719.9217799999999</v>
      </c>
      <c r="M11" s="357">
        <v>830.99296000000004</v>
      </c>
      <c r="N11" s="355">
        <v>0</v>
      </c>
      <c r="O11" s="355">
        <v>0</v>
      </c>
      <c r="P11" s="355">
        <v>0</v>
      </c>
      <c r="Q11" s="355">
        <v>0</v>
      </c>
      <c r="R11" s="355">
        <v>0</v>
      </c>
      <c r="S11" s="355">
        <v>0</v>
      </c>
      <c r="T11" s="355">
        <v>0</v>
      </c>
      <c r="U11" s="355">
        <v>0</v>
      </c>
      <c r="V11" s="355">
        <v>0</v>
      </c>
      <c r="W11" s="355">
        <v>0</v>
      </c>
      <c r="X11" s="355">
        <v>0</v>
      </c>
      <c r="Y11" s="357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98" t="str">
        <f t="shared" si="3"/>
        <v>-</v>
      </c>
      <c r="AJ11"/>
      <c r="AL11"/>
      <c r="AM11"/>
    </row>
    <row r="12" spans="1:39" x14ac:dyDescent="0.25">
      <c r="A12" s="356" t="s">
        <v>62</v>
      </c>
      <c r="B12" s="355">
        <v>882.66390219999982</v>
      </c>
      <c r="C12" s="355">
        <v>1288.1865963999992</v>
      </c>
      <c r="D12" s="355">
        <v>1180.0070099999998</v>
      </c>
      <c r="E12" s="355">
        <v>773.22709499999996</v>
      </c>
      <c r="F12" s="355">
        <v>582.98736500000007</v>
      </c>
      <c r="G12" s="355">
        <v>730.19107500000018</v>
      </c>
      <c r="H12" s="355">
        <v>588.96281500000009</v>
      </c>
      <c r="I12" s="355">
        <v>671.30125380000004</v>
      </c>
      <c r="J12" s="355">
        <v>761.03536520000011</v>
      </c>
      <c r="K12" s="355">
        <v>772.18268</v>
      </c>
      <c r="L12" s="355">
        <v>650.55718999999988</v>
      </c>
      <c r="M12" s="357">
        <v>588.4833880000001</v>
      </c>
      <c r="N12" s="355">
        <v>1650.7936650000004</v>
      </c>
      <c r="O12" s="355">
        <v>2834.0905980000002</v>
      </c>
      <c r="P12" s="355">
        <v>1908.9599919999998</v>
      </c>
      <c r="Q12" s="355">
        <v>553.63778079999997</v>
      </c>
      <c r="R12" s="355">
        <v>1005.5399920000001</v>
      </c>
      <c r="S12" s="355">
        <v>1484.3126087999997</v>
      </c>
      <c r="T12" s="355">
        <v>1451.8773986000001</v>
      </c>
      <c r="U12" s="355">
        <v>1570.9366980815032</v>
      </c>
      <c r="V12" s="355">
        <v>1787.9110584000002</v>
      </c>
      <c r="W12" s="355">
        <v>2167.6334135199995</v>
      </c>
      <c r="X12" s="355">
        <v>1413.4348568000003</v>
      </c>
      <c r="Y12" s="357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98">
        <f t="shared" si="3"/>
        <v>-0.62989210403331097</v>
      </c>
    </row>
    <row r="13" spans="1:39" x14ac:dyDescent="0.25">
      <c r="A13" s="356" t="s">
        <v>63</v>
      </c>
      <c r="B13" s="355">
        <v>2866.3272650000004</v>
      </c>
      <c r="C13" s="355">
        <v>4407.1199150000029</v>
      </c>
      <c r="D13" s="355">
        <v>3890.2825799999991</v>
      </c>
      <c r="E13" s="355">
        <v>2542.3571439999996</v>
      </c>
      <c r="F13" s="355">
        <v>2044.8502250000004</v>
      </c>
      <c r="G13" s="355">
        <v>2845.9700881999979</v>
      </c>
      <c r="H13" s="355">
        <v>2986.6477200000004</v>
      </c>
      <c r="I13" s="355">
        <v>3170.0071950000015</v>
      </c>
      <c r="J13" s="355">
        <v>1374.6191449999994</v>
      </c>
      <c r="K13" s="355">
        <v>2733.0927699999997</v>
      </c>
      <c r="L13" s="355">
        <v>3095.0146399999985</v>
      </c>
      <c r="M13" s="357">
        <v>2903.7782499999998</v>
      </c>
      <c r="N13" s="355">
        <v>3431.7034349999976</v>
      </c>
      <c r="O13" s="355">
        <v>6463.0816559999985</v>
      </c>
      <c r="P13" s="355">
        <v>3373.3119735999999</v>
      </c>
      <c r="Q13" s="355">
        <v>1913.7015023999998</v>
      </c>
      <c r="R13" s="355">
        <v>2500.1249939999998</v>
      </c>
      <c r="S13" s="355">
        <v>2997.3435287999991</v>
      </c>
      <c r="T13" s="355">
        <v>4053.6681412000003</v>
      </c>
      <c r="U13" s="355">
        <v>4103.6257551200006</v>
      </c>
      <c r="V13" s="355">
        <v>4721.2209323999996</v>
      </c>
      <c r="W13" s="355">
        <v>6122.3141240000004</v>
      </c>
      <c r="X13" s="355">
        <v>4406.9503852000007</v>
      </c>
      <c r="Y13" s="357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98">
        <f t="shared" si="3"/>
        <v>-0.72358421292167696</v>
      </c>
    </row>
    <row r="14" spans="1:39" s="276" customFormat="1" x14ac:dyDescent="0.25">
      <c r="A14" s="356" t="s">
        <v>226</v>
      </c>
      <c r="B14" s="355">
        <v>0</v>
      </c>
      <c r="C14" s="355">
        <v>0</v>
      </c>
      <c r="D14" s="355">
        <v>0</v>
      </c>
      <c r="E14" s="355">
        <v>0</v>
      </c>
      <c r="F14" s="355">
        <v>0</v>
      </c>
      <c r="G14" s="355">
        <v>94.478999999999999</v>
      </c>
      <c r="H14" s="355">
        <v>0</v>
      </c>
      <c r="I14" s="355">
        <v>0</v>
      </c>
      <c r="J14" s="355">
        <v>6.8460000000000001</v>
      </c>
      <c r="K14" s="355">
        <v>17.325000000000003</v>
      </c>
      <c r="L14" s="355">
        <v>52.09722</v>
      </c>
      <c r="M14" s="357">
        <v>25.336500000000004</v>
      </c>
      <c r="N14" s="355">
        <v>0</v>
      </c>
      <c r="O14" s="355">
        <v>0</v>
      </c>
      <c r="P14" s="355">
        <v>0</v>
      </c>
      <c r="Q14" s="355">
        <v>0</v>
      </c>
      <c r="R14" s="355">
        <v>0</v>
      </c>
      <c r="S14" s="355">
        <v>0</v>
      </c>
      <c r="T14" s="355">
        <v>0</v>
      </c>
      <c r="U14" s="355">
        <v>0</v>
      </c>
      <c r="V14" s="355">
        <v>0</v>
      </c>
      <c r="W14" s="355">
        <v>0</v>
      </c>
      <c r="X14" s="355">
        <v>0</v>
      </c>
      <c r="Y14" s="357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98" t="str">
        <f t="shared" si="3"/>
        <v>-</v>
      </c>
    </row>
    <row r="15" spans="1:39" x14ac:dyDescent="0.25">
      <c r="A15" s="356" t="s">
        <v>64</v>
      </c>
      <c r="B15" s="354">
        <v>0</v>
      </c>
      <c r="C15" s="354">
        <v>0</v>
      </c>
      <c r="D15" s="354">
        <v>0</v>
      </c>
      <c r="E15" s="354">
        <v>0</v>
      </c>
      <c r="F15" s="354">
        <v>0</v>
      </c>
      <c r="G15" s="354">
        <v>0</v>
      </c>
      <c r="H15" s="354">
        <v>0</v>
      </c>
      <c r="I15" s="354">
        <v>0</v>
      </c>
      <c r="J15" s="354">
        <v>0</v>
      </c>
      <c r="K15" s="354">
        <v>0</v>
      </c>
      <c r="L15" s="354">
        <v>0</v>
      </c>
      <c r="M15" s="358">
        <v>0</v>
      </c>
      <c r="N15" s="354">
        <v>0</v>
      </c>
      <c r="O15" s="354">
        <v>0</v>
      </c>
      <c r="P15" s="354">
        <v>0</v>
      </c>
      <c r="Q15" s="354">
        <v>0</v>
      </c>
      <c r="R15" s="354">
        <v>0</v>
      </c>
      <c r="S15" s="354">
        <v>0</v>
      </c>
      <c r="T15" s="354">
        <v>0</v>
      </c>
      <c r="U15" s="354">
        <v>0</v>
      </c>
      <c r="V15" s="354">
        <v>0</v>
      </c>
      <c r="W15" s="354">
        <v>0</v>
      </c>
      <c r="X15" s="354">
        <v>0</v>
      </c>
      <c r="Y15" s="358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98" t="str">
        <f t="shared" si="3"/>
        <v>-</v>
      </c>
    </row>
    <row r="16" spans="1:39" x14ac:dyDescent="0.25">
      <c r="A16" s="356" t="s">
        <v>65</v>
      </c>
      <c r="B16" s="355">
        <v>34.317640000000004</v>
      </c>
      <c r="C16" s="355">
        <v>122.59050000000002</v>
      </c>
      <c r="D16" s="355">
        <v>62.551299999999998</v>
      </c>
      <c r="E16" s="355">
        <v>40.263500000000001</v>
      </c>
      <c r="F16" s="355">
        <v>27.442399999999999</v>
      </c>
      <c r="G16" s="355">
        <v>45.981200000000001</v>
      </c>
      <c r="H16" s="355">
        <v>56.851700000000001</v>
      </c>
      <c r="I16" s="355">
        <v>59.705900000000035</v>
      </c>
      <c r="J16" s="355">
        <v>20.667700000000004</v>
      </c>
      <c r="K16" s="355">
        <v>38.548836000000009</v>
      </c>
      <c r="L16" s="355">
        <v>56.183700000000002</v>
      </c>
      <c r="M16" s="357">
        <v>75.314424999999986</v>
      </c>
      <c r="N16" s="355">
        <v>60.834539999999997</v>
      </c>
      <c r="O16" s="355">
        <v>39.187120000000007</v>
      </c>
      <c r="P16" s="355">
        <v>0</v>
      </c>
      <c r="Q16" s="355">
        <v>66.456559999999996</v>
      </c>
      <c r="R16" s="355">
        <v>3.5350000000000001</v>
      </c>
      <c r="S16" s="355">
        <v>21.746079999999999</v>
      </c>
      <c r="T16" s="355">
        <v>32.705040000000004</v>
      </c>
      <c r="U16" s="355">
        <v>36.687759999999997</v>
      </c>
      <c r="V16" s="355">
        <v>29.1934392</v>
      </c>
      <c r="W16" s="355">
        <v>59.544000799999992</v>
      </c>
      <c r="X16" s="355">
        <v>29.800296000000003</v>
      </c>
      <c r="Y16" s="357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98">
        <f t="shared" si="3"/>
        <v>-1</v>
      </c>
    </row>
    <row r="17" spans="1:36" x14ac:dyDescent="0.25">
      <c r="A17" s="356" t="s">
        <v>66</v>
      </c>
      <c r="B17" s="354">
        <v>0</v>
      </c>
      <c r="C17" s="354">
        <v>0</v>
      </c>
      <c r="D17" s="354">
        <v>0</v>
      </c>
      <c r="E17" s="354">
        <v>0</v>
      </c>
      <c r="F17" s="354">
        <v>0</v>
      </c>
      <c r="G17" s="354">
        <v>0</v>
      </c>
      <c r="H17" s="354">
        <v>0</v>
      </c>
      <c r="I17" s="354">
        <v>0</v>
      </c>
      <c r="J17" s="354">
        <v>0</v>
      </c>
      <c r="K17" s="354">
        <v>0</v>
      </c>
      <c r="L17" s="354">
        <v>0</v>
      </c>
      <c r="M17" s="358">
        <v>0</v>
      </c>
      <c r="N17" s="354">
        <v>56.080500000000001</v>
      </c>
      <c r="O17" s="354">
        <v>61.153040000000004</v>
      </c>
      <c r="P17" s="354">
        <v>86.095839999999995</v>
      </c>
      <c r="Q17" s="354">
        <v>32.115760000000002</v>
      </c>
      <c r="R17" s="354">
        <v>0</v>
      </c>
      <c r="S17" s="354">
        <v>0</v>
      </c>
      <c r="T17" s="354">
        <v>0</v>
      </c>
      <c r="U17" s="354">
        <v>0</v>
      </c>
      <c r="V17" s="354">
        <v>49.326800000000006</v>
      </c>
      <c r="W17" s="354">
        <v>115.27536000000001</v>
      </c>
      <c r="X17" s="354">
        <v>119.20728</v>
      </c>
      <c r="Y17" s="358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98">
        <f t="shared" si="3"/>
        <v>-1</v>
      </c>
    </row>
    <row r="18" spans="1:36" x14ac:dyDescent="0.25">
      <c r="A18" s="356" t="s">
        <v>67</v>
      </c>
      <c r="B18" s="355">
        <v>40.729500000000002</v>
      </c>
      <c r="C18" s="355">
        <v>160.72938000000002</v>
      </c>
      <c r="D18" s="355">
        <v>108.34199999999998</v>
      </c>
      <c r="E18" s="355">
        <v>21.783000000000001</v>
      </c>
      <c r="F18" s="355">
        <v>25.6755</v>
      </c>
      <c r="G18" s="355">
        <v>0</v>
      </c>
      <c r="H18" s="355">
        <v>0</v>
      </c>
      <c r="I18" s="355">
        <v>0</v>
      </c>
      <c r="J18" s="355">
        <v>0</v>
      </c>
      <c r="K18" s="355">
        <v>39.229999999999997</v>
      </c>
      <c r="L18" s="355">
        <v>9.73</v>
      </c>
      <c r="M18" s="357">
        <v>16.295999999999999</v>
      </c>
      <c r="N18" s="355">
        <v>52.334249999999997</v>
      </c>
      <c r="O18" s="355">
        <v>192.17845</v>
      </c>
      <c r="P18" s="355">
        <v>39.886220000000002</v>
      </c>
      <c r="Q18" s="355">
        <v>0</v>
      </c>
      <c r="R18" s="355">
        <v>0</v>
      </c>
      <c r="S18" s="355">
        <v>0</v>
      </c>
      <c r="T18" s="355">
        <v>2.54</v>
      </c>
      <c r="U18" s="355">
        <v>12.269920000000001</v>
      </c>
      <c r="V18" s="355">
        <v>5.0463800000000001</v>
      </c>
      <c r="W18" s="355">
        <v>0.80264000000000002</v>
      </c>
      <c r="X18" s="355">
        <v>15.86992</v>
      </c>
      <c r="Y18" s="357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98">
        <f t="shared" si="3"/>
        <v>2.3350639468292118</v>
      </c>
    </row>
    <row r="19" spans="1:36" x14ac:dyDescent="0.25">
      <c r="A19" s="356" t="s">
        <v>68</v>
      </c>
      <c r="B19" s="355">
        <v>108.57209999999999</v>
      </c>
      <c r="C19" s="355">
        <v>436.33258499999988</v>
      </c>
      <c r="D19" s="355">
        <v>221.48824999999999</v>
      </c>
      <c r="E19" s="355">
        <v>78.813000000000002</v>
      </c>
      <c r="F19" s="355">
        <v>160.99439999999998</v>
      </c>
      <c r="G19" s="355">
        <v>337.02644000000004</v>
      </c>
      <c r="H19" s="355">
        <v>82.084649999999996</v>
      </c>
      <c r="I19" s="355">
        <v>42.320999999999991</v>
      </c>
      <c r="J19" s="355">
        <v>4.8000000000000001E-2</v>
      </c>
      <c r="K19" s="355">
        <v>134.62299999999999</v>
      </c>
      <c r="L19" s="355">
        <v>278.77049999999997</v>
      </c>
      <c r="M19" s="357">
        <v>164.8485</v>
      </c>
      <c r="N19" s="355">
        <v>273.40950000000004</v>
      </c>
      <c r="O19" s="355">
        <v>517.6365199999999</v>
      </c>
      <c r="P19" s="355">
        <v>173.53456000000003</v>
      </c>
      <c r="Q19" s="355">
        <v>106.63935999999998</v>
      </c>
      <c r="R19" s="355">
        <v>36.443919999999999</v>
      </c>
      <c r="S19" s="355">
        <v>30.276800000000001</v>
      </c>
      <c r="T19" s="355">
        <v>339.44848000000002</v>
      </c>
      <c r="U19" s="355">
        <v>248.13815999999994</v>
      </c>
      <c r="V19" s="355">
        <v>328.06695999999999</v>
      </c>
      <c r="W19" s="355">
        <v>655.92003999999997</v>
      </c>
      <c r="X19" s="355">
        <v>235.36156</v>
      </c>
      <c r="Y19" s="357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98">
        <f t="shared" si="3"/>
        <v>-0.98753303289060257</v>
      </c>
    </row>
    <row r="20" spans="1:36" x14ac:dyDescent="0.25">
      <c r="A20" s="356" t="s">
        <v>69</v>
      </c>
      <c r="B20" s="355">
        <v>35.663405000000004</v>
      </c>
      <c r="C20" s="355">
        <v>0</v>
      </c>
      <c r="D20" s="355">
        <v>303.67509999999999</v>
      </c>
      <c r="E20" s="355">
        <v>273.66209999999995</v>
      </c>
      <c r="F20" s="355">
        <v>213.11409999999998</v>
      </c>
      <c r="G20" s="355">
        <v>49.706999999999994</v>
      </c>
      <c r="H20" s="355">
        <v>98.054240000000007</v>
      </c>
      <c r="I20" s="355">
        <v>181.78649999999996</v>
      </c>
      <c r="J20" s="355">
        <v>183.26584</v>
      </c>
      <c r="K20" s="355">
        <v>386.04749999999996</v>
      </c>
      <c r="L20" s="355">
        <v>211.12350000000001</v>
      </c>
      <c r="M20" s="357">
        <v>335.33588000000003</v>
      </c>
      <c r="N20" s="355">
        <v>381.11152600000003</v>
      </c>
      <c r="O20" s="355">
        <v>512.67429599999991</v>
      </c>
      <c r="P20" s="355">
        <v>425.53044799999998</v>
      </c>
      <c r="Q20" s="355">
        <v>378.32728000000003</v>
      </c>
      <c r="R20" s="355">
        <v>561.98402800000008</v>
      </c>
      <c r="S20" s="355">
        <v>425.38114399999995</v>
      </c>
      <c r="T20" s="355">
        <v>370.7105622666669</v>
      </c>
      <c r="U20" s="355">
        <v>405.089384</v>
      </c>
      <c r="V20" s="355">
        <v>481.62876799999998</v>
      </c>
      <c r="W20" s="355">
        <v>500.68714399999999</v>
      </c>
      <c r="X20" s="355">
        <v>224.07930399999998</v>
      </c>
      <c r="Y20" s="357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98">
        <f t="shared" si="3"/>
        <v>-0.50218920477773454</v>
      </c>
    </row>
    <row r="21" spans="1:36" x14ac:dyDescent="0.25">
      <c r="A21" s="356" t="s">
        <v>71</v>
      </c>
      <c r="B21" s="355">
        <v>16.5</v>
      </c>
      <c r="C21" s="355">
        <v>10.065000000000001</v>
      </c>
      <c r="D21" s="355">
        <v>0</v>
      </c>
      <c r="E21" s="355">
        <v>0</v>
      </c>
      <c r="F21" s="355">
        <v>0</v>
      </c>
      <c r="G21" s="355">
        <v>0</v>
      </c>
      <c r="H21" s="355">
        <v>15.378</v>
      </c>
      <c r="I21" s="355">
        <v>8.2720000000000002</v>
      </c>
      <c r="J21" s="355">
        <v>3.641</v>
      </c>
      <c r="K21" s="355">
        <v>0</v>
      </c>
      <c r="L21" s="355">
        <v>0</v>
      </c>
      <c r="M21" s="357">
        <v>0</v>
      </c>
      <c r="N21" s="355">
        <v>0</v>
      </c>
      <c r="O21" s="355">
        <v>0</v>
      </c>
      <c r="P21" s="355">
        <v>0</v>
      </c>
      <c r="Q21" s="355">
        <v>0</v>
      </c>
      <c r="R21" s="355">
        <v>0</v>
      </c>
      <c r="S21" s="355">
        <v>0</v>
      </c>
      <c r="T21" s="355">
        <v>0</v>
      </c>
      <c r="U21" s="355">
        <v>0</v>
      </c>
      <c r="V21" s="355">
        <v>0</v>
      </c>
      <c r="W21" s="355">
        <v>0</v>
      </c>
      <c r="X21" s="355">
        <v>0</v>
      </c>
      <c r="Y21" s="357">
        <v>0</v>
      </c>
      <c r="Z21" s="353">
        <v>3.18</v>
      </c>
      <c r="AA21" s="354">
        <v>15.43</v>
      </c>
      <c r="AB21" s="354">
        <v>8.82</v>
      </c>
      <c r="AC21" s="354">
        <v>0</v>
      </c>
      <c r="AD21" s="354">
        <v>0</v>
      </c>
      <c r="AE21" s="354">
        <v>0</v>
      </c>
      <c r="AF21" s="354">
        <v>0</v>
      </c>
      <c r="AG21" s="354">
        <v>1.44</v>
      </c>
      <c r="AH21" s="354">
        <v>12.11</v>
      </c>
      <c r="AI21" s="298" t="str">
        <f t="shared" si="3"/>
        <v>-</v>
      </c>
      <c r="AJ21" s="16"/>
    </row>
    <row r="22" spans="1:36" s="276" customFormat="1" x14ac:dyDescent="0.25">
      <c r="A22" s="359" t="s">
        <v>72</v>
      </c>
      <c r="B22" s="360">
        <v>433.90300000000116</v>
      </c>
      <c r="C22" s="360">
        <v>365.89728499999728</v>
      </c>
      <c r="D22" s="360">
        <v>708.43449999999939</v>
      </c>
      <c r="E22" s="360">
        <v>355.50500000000011</v>
      </c>
      <c r="F22" s="360">
        <v>325.22982999999931</v>
      </c>
      <c r="G22" s="360">
        <v>603.90000000000055</v>
      </c>
      <c r="H22" s="360">
        <v>373.36659999999938</v>
      </c>
      <c r="I22" s="360">
        <v>279.00900000000092</v>
      </c>
      <c r="J22" s="360">
        <v>48.118500000000495</v>
      </c>
      <c r="K22" s="360">
        <v>246.70100000000093</v>
      </c>
      <c r="L22" s="360">
        <v>412.02855000000091</v>
      </c>
      <c r="M22" s="361">
        <v>329.66334000000097</v>
      </c>
      <c r="N22" s="360">
        <v>83.912959999999998</v>
      </c>
      <c r="O22" s="360">
        <v>94.199479999999994</v>
      </c>
      <c r="P22" s="360">
        <v>24.554919999999999</v>
      </c>
      <c r="Q22" s="360">
        <v>0</v>
      </c>
      <c r="R22" s="360">
        <v>0</v>
      </c>
      <c r="S22" s="360">
        <v>112.4712</v>
      </c>
      <c r="T22" s="360">
        <v>23.520399999999999</v>
      </c>
      <c r="U22" s="360">
        <v>4.1046399999999998</v>
      </c>
      <c r="V22" s="360">
        <v>88.108199999999997</v>
      </c>
      <c r="W22" s="360">
        <v>96.347279999999998</v>
      </c>
      <c r="X22" s="360">
        <v>52.425599999999996</v>
      </c>
      <c r="Y22" s="361">
        <v>25.206959999999999</v>
      </c>
      <c r="Z22" s="362">
        <v>0</v>
      </c>
      <c r="AA22" s="363">
        <v>0</v>
      </c>
      <c r="AB22" s="363">
        <v>0</v>
      </c>
      <c r="AC22" s="363">
        <v>0</v>
      </c>
      <c r="AD22" s="363">
        <v>0</v>
      </c>
      <c r="AE22" s="363">
        <v>0</v>
      </c>
      <c r="AF22" s="363">
        <v>0</v>
      </c>
      <c r="AG22" s="363">
        <v>0</v>
      </c>
      <c r="AH22" s="363">
        <v>0</v>
      </c>
      <c r="AI22" s="553">
        <f t="shared" si="3"/>
        <v>-1</v>
      </c>
      <c r="AJ22" s="16"/>
    </row>
    <row r="23" spans="1:36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36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36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36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36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L68"/>
  <sheetViews>
    <sheetView showGridLines="0" zoomScale="85" zoomScaleNormal="85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7" max="37" width="14" bestFit="1" customWidth="1"/>
  </cols>
  <sheetData>
    <row r="1" spans="1:38" x14ac:dyDescent="0.25">
      <c r="A1" s="22" t="s">
        <v>191</v>
      </c>
    </row>
    <row r="2" spans="1:38" x14ac:dyDescent="0.25">
      <c r="A2" s="22"/>
    </row>
    <row r="3" spans="1:38" ht="15" customHeight="1" x14ac:dyDescent="0.25">
      <c r="A3" s="11" t="s">
        <v>110</v>
      </c>
    </row>
    <row r="4" spans="1:38" x14ac:dyDescent="0.25">
      <c r="A4" s="36" t="s">
        <v>242</v>
      </c>
    </row>
    <row r="5" spans="1:38" x14ac:dyDescent="0.25">
      <c r="A5" s="36" t="s">
        <v>203</v>
      </c>
    </row>
    <row r="6" spans="1:38" x14ac:dyDescent="0.25">
      <c r="A6" s="679" t="s">
        <v>26</v>
      </c>
      <c r="B6" s="637">
        <v>2019</v>
      </c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638"/>
      <c r="N6" s="637">
        <v>2020</v>
      </c>
      <c r="O6" s="638"/>
      <c r="P6" s="638"/>
      <c r="Q6" s="638"/>
      <c r="R6" s="638"/>
      <c r="S6" s="638"/>
      <c r="T6" s="638"/>
      <c r="U6" s="638"/>
      <c r="V6" s="638"/>
      <c r="W6" s="638"/>
      <c r="X6" s="638"/>
      <c r="Y6" s="638"/>
      <c r="Z6" s="681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</row>
    <row r="7" spans="1:38" ht="25.5" x14ac:dyDescent="0.25">
      <c r="A7" s="680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21" t="s">
        <v>1</v>
      </c>
      <c r="O7" s="422" t="s">
        <v>2</v>
      </c>
      <c r="P7" s="421" t="s">
        <v>3</v>
      </c>
      <c r="Q7" s="422" t="s">
        <v>4</v>
      </c>
      <c r="R7" s="241" t="s">
        <v>5</v>
      </c>
      <c r="S7" s="421" t="s">
        <v>6</v>
      </c>
      <c r="T7" s="42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20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267" t="s">
        <v>6</v>
      </c>
      <c r="AF7" s="603" t="s">
        <v>7</v>
      </c>
      <c r="AG7" s="626" t="s">
        <v>8</v>
      </c>
      <c r="AH7" s="633" t="s">
        <v>266</v>
      </c>
      <c r="AI7" s="634" t="s">
        <v>270</v>
      </c>
    </row>
    <row r="8" spans="1:38" x14ac:dyDescent="0.25">
      <c r="A8" s="351" t="s">
        <v>13</v>
      </c>
      <c r="B8" s="343">
        <f>SUM(B9:B35)</f>
        <v>55933.373486141259</v>
      </c>
      <c r="C8" s="345">
        <f t="shared" ref="C8:M8" si="0">SUM(C9:C35)</f>
        <v>84256.360680122758</v>
      </c>
      <c r="D8" s="345">
        <f t="shared" si="0"/>
        <v>60902.738013565322</v>
      </c>
      <c r="E8" s="345">
        <f t="shared" si="0"/>
        <v>31527.503081168939</v>
      </c>
      <c r="F8" s="345">
        <f t="shared" si="0"/>
        <v>29216.146113659059</v>
      </c>
      <c r="G8" s="345">
        <f t="shared" si="0"/>
        <v>44197.793691586638</v>
      </c>
      <c r="H8" s="345">
        <f t="shared" si="0"/>
        <v>42180.672540598622</v>
      </c>
      <c r="I8" s="345">
        <f t="shared" si="0"/>
        <v>34976.983364130145</v>
      </c>
      <c r="J8" s="345">
        <f t="shared" si="0"/>
        <v>26685.387739149814</v>
      </c>
      <c r="K8" s="345">
        <f t="shared" si="0"/>
        <v>33438.883090353731</v>
      </c>
      <c r="L8" s="345">
        <f t="shared" si="0"/>
        <v>22537.390789000008</v>
      </c>
      <c r="M8" s="346">
        <f t="shared" si="0"/>
        <v>19642.263139000006</v>
      </c>
      <c r="N8" s="343">
        <v>36326.186937031685</v>
      </c>
      <c r="O8" s="345">
        <v>59813.337209742247</v>
      </c>
      <c r="P8" s="345">
        <v>15993.360526095417</v>
      </c>
      <c r="Q8" s="345">
        <v>5267.4734749771987</v>
      </c>
      <c r="R8" s="345">
        <v>7831.554381208869</v>
      </c>
      <c r="S8" s="345">
        <v>30255.985360727173</v>
      </c>
      <c r="T8" s="345">
        <v>57983.114896019892</v>
      </c>
      <c r="U8" s="345">
        <v>47976.935951636362</v>
      </c>
      <c r="V8" s="345">
        <v>69413.631151505964</v>
      </c>
      <c r="W8" s="345">
        <v>57299.448536491698</v>
      </c>
      <c r="X8" s="345">
        <v>29185.528213454552</v>
      </c>
      <c r="Y8" s="346">
        <v>36143.857209112233</v>
      </c>
      <c r="Z8" s="549">
        <f>SUM(Z9:Z35)</f>
        <v>35751.47</v>
      </c>
      <c r="AA8" s="550">
        <f>SUM(AA9:AA35)</f>
        <v>91120.61</v>
      </c>
      <c r="AB8" s="550">
        <f t="shared" ref="AB8:AD8" si="1">SUM(AB9:AB35)</f>
        <v>53871.88</v>
      </c>
      <c r="AC8" s="550">
        <f t="shared" si="1"/>
        <v>34901.760000000009</v>
      </c>
      <c r="AD8" s="550">
        <f t="shared" si="1"/>
        <v>45346.909999999989</v>
      </c>
      <c r="AE8" s="550">
        <f>SUM(AE9:AE35)</f>
        <v>49690.81</v>
      </c>
      <c r="AF8" s="550">
        <f>SUM(AF9:AF35)</f>
        <v>41152.129999999997</v>
      </c>
      <c r="AG8" s="550">
        <f>SUM(AG9:AG35)</f>
        <v>36791.9</v>
      </c>
      <c r="AH8" s="550">
        <f>SUM(AH9:AH35)</f>
        <v>21121.220000000005</v>
      </c>
      <c r="AI8" s="368">
        <f>+IFERROR((AH8/V8-1),"-")</f>
        <v>-0.69571941923194192</v>
      </c>
    </row>
    <row r="9" spans="1:38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90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90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340">
        <f t="shared" ref="AI8:AI35" si="2">+IFERROR((AH9/V9-1),"-")</f>
        <v>0.44136000409010978</v>
      </c>
    </row>
    <row r="10" spans="1:38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90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90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340">
        <f t="shared" si="2"/>
        <v>3.7480184331797242</v>
      </c>
      <c r="AK10" s="274"/>
    </row>
    <row r="11" spans="1:38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8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8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340" t="str">
        <f t="shared" si="2"/>
        <v>-</v>
      </c>
      <c r="AK11" s="274"/>
    </row>
    <row r="12" spans="1:38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90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90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340">
        <f t="shared" si="2"/>
        <v>-0.64982807837040035</v>
      </c>
      <c r="AK12" s="274"/>
    </row>
    <row r="13" spans="1:38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90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90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340">
        <f t="shared" si="2"/>
        <v>-1</v>
      </c>
    </row>
    <row r="14" spans="1:38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90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90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340">
        <f t="shared" si="2"/>
        <v>-0.93675584167848069</v>
      </c>
    </row>
    <row r="15" spans="1:38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90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90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340" t="str">
        <f t="shared" si="2"/>
        <v>-</v>
      </c>
    </row>
    <row r="16" spans="1:38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90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90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340">
        <f t="shared" si="2"/>
        <v>-0.60901335492742459</v>
      </c>
      <c r="AJ16"/>
      <c r="AK16"/>
      <c r="AL16"/>
    </row>
    <row r="17" spans="1:38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90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90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340">
        <f t="shared" si="2"/>
        <v>-0.96109137967402269</v>
      </c>
      <c r="AJ17"/>
      <c r="AK17"/>
      <c r="AL17"/>
    </row>
    <row r="18" spans="1:38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90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90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340">
        <f t="shared" si="2"/>
        <v>-0.57968788669666937</v>
      </c>
    </row>
    <row r="19" spans="1:38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90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90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340">
        <f t="shared" si="2"/>
        <v>-0.30775993157194437</v>
      </c>
    </row>
    <row r="20" spans="1:38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90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90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340">
        <f t="shared" si="2"/>
        <v>-0.36777408026464831</v>
      </c>
    </row>
    <row r="21" spans="1:38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90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90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340">
        <f t="shared" si="2"/>
        <v>-0.92037873332461151</v>
      </c>
      <c r="AJ21"/>
      <c r="AK21"/>
      <c r="AL21"/>
    </row>
    <row r="22" spans="1:38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90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90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340" t="str">
        <f t="shared" si="2"/>
        <v>-</v>
      </c>
    </row>
    <row r="23" spans="1:38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90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90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340">
        <f t="shared" si="2"/>
        <v>-0.78750720020486531</v>
      </c>
    </row>
    <row r="24" spans="1:38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90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90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340" t="str">
        <f t="shared" si="2"/>
        <v>-</v>
      </c>
    </row>
    <row r="25" spans="1:38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90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90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340">
        <f t="shared" si="2"/>
        <v>-0.15067086930200513</v>
      </c>
    </row>
    <row r="26" spans="1:38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90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90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340">
        <f t="shared" si="2"/>
        <v>-0.86429765177945672</v>
      </c>
    </row>
    <row r="27" spans="1:38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8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8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340" t="str">
        <f t="shared" si="2"/>
        <v>-</v>
      </c>
    </row>
    <row r="28" spans="1:38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90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90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340">
        <f t="shared" si="2"/>
        <v>-1</v>
      </c>
    </row>
    <row r="29" spans="1:38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90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90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340">
        <f t="shared" si="2"/>
        <v>-0.75976669968086274</v>
      </c>
    </row>
    <row r="30" spans="1:38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8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8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340" t="str">
        <f t="shared" si="2"/>
        <v>-</v>
      </c>
    </row>
    <row r="31" spans="1:38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90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90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340">
        <f t="shared" si="2"/>
        <v>1.0548041602747245</v>
      </c>
    </row>
    <row r="32" spans="1:38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90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90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340">
        <f t="shared" si="2"/>
        <v>-1</v>
      </c>
    </row>
    <row r="33" spans="1:36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90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90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340">
        <f t="shared" si="2"/>
        <v>-0.89501853446359203</v>
      </c>
    </row>
    <row r="34" spans="1:36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90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90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340">
        <f t="shared" si="2"/>
        <v>-0.35553523191162051</v>
      </c>
      <c r="AJ34" s="16"/>
    </row>
    <row r="35" spans="1:36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42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42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556">
        <f t="shared" si="2"/>
        <v>-1</v>
      </c>
    </row>
    <row r="36" spans="1:36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</row>
    <row r="37" spans="1:36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</row>
    <row r="38" spans="1:36" x14ac:dyDescent="0.25">
      <c r="A38" s="2" t="s">
        <v>198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</row>
    <row r="40" spans="1:36" x14ac:dyDescent="0.25">
      <c r="T40" s="276"/>
    </row>
    <row r="41" spans="1:36" x14ac:dyDescent="0.25">
      <c r="T41" s="276"/>
    </row>
    <row r="42" spans="1:36" x14ac:dyDescent="0.25">
      <c r="T42" s="276"/>
    </row>
    <row r="43" spans="1:36" x14ac:dyDescent="0.25">
      <c r="T43" s="276"/>
    </row>
    <row r="44" spans="1:36" x14ac:dyDescent="0.25">
      <c r="T44" s="276"/>
    </row>
    <row r="45" spans="1:36" x14ac:dyDescent="0.25">
      <c r="T45" s="276"/>
    </row>
    <row r="46" spans="1:36" x14ac:dyDescent="0.25">
      <c r="T46" s="276"/>
    </row>
    <row r="47" spans="1:36" x14ac:dyDescent="0.25">
      <c r="T47" s="276"/>
    </row>
    <row r="48" spans="1:36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L33"/>
  <sheetViews>
    <sheetView showGridLines="0" zoomScale="130" zoomScaleNormal="13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34" width="9.7109375" style="276" customWidth="1"/>
    <col min="35" max="35" width="11.7109375" bestFit="1" customWidth="1"/>
  </cols>
  <sheetData>
    <row r="1" spans="1:35" x14ac:dyDescent="0.25">
      <c r="A1" s="22" t="s">
        <v>191</v>
      </c>
    </row>
    <row r="3" spans="1:35" x14ac:dyDescent="0.25">
      <c r="A3" s="11" t="s">
        <v>115</v>
      </c>
    </row>
    <row r="4" spans="1:35" ht="15" customHeight="1" x14ac:dyDescent="0.25">
      <c r="A4" s="36" t="s">
        <v>243</v>
      </c>
    </row>
    <row r="5" spans="1:35" x14ac:dyDescent="0.25">
      <c r="A5" s="36" t="s">
        <v>202</v>
      </c>
    </row>
    <row r="6" spans="1:35" ht="15" customHeight="1" x14ac:dyDescent="0.25">
      <c r="A6" s="682" t="s">
        <v>0</v>
      </c>
      <c r="B6" s="671">
        <v>2019</v>
      </c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1">
        <v>2020</v>
      </c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1">
        <v>2021</v>
      </c>
      <c r="AA6" s="672"/>
      <c r="AB6" s="672"/>
      <c r="AC6" s="672"/>
      <c r="AD6" s="672"/>
      <c r="AE6" s="672"/>
      <c r="AF6" s="672"/>
      <c r="AG6" s="672"/>
      <c r="AH6" s="672"/>
      <c r="AI6" s="673"/>
    </row>
    <row r="7" spans="1:35" ht="29.25" customHeight="1" x14ac:dyDescent="0.25">
      <c r="A7" s="674"/>
      <c r="B7" s="557" t="s">
        <v>1</v>
      </c>
      <c r="C7" s="519" t="s">
        <v>2</v>
      </c>
      <c r="D7" s="519" t="s">
        <v>3</v>
      </c>
      <c r="E7" s="519" t="s">
        <v>4</v>
      </c>
      <c r="F7" s="521" t="s">
        <v>5</v>
      </c>
      <c r="G7" s="519" t="s">
        <v>6</v>
      </c>
      <c r="H7" s="519" t="s">
        <v>7</v>
      </c>
      <c r="I7" s="519" t="s">
        <v>8</v>
      </c>
      <c r="J7" s="519" t="s">
        <v>9</v>
      </c>
      <c r="K7" s="519" t="s">
        <v>10</v>
      </c>
      <c r="L7" s="519" t="s">
        <v>11</v>
      </c>
      <c r="M7" s="522" t="s">
        <v>12</v>
      </c>
      <c r="N7" s="557" t="s">
        <v>1</v>
      </c>
      <c r="O7" s="519" t="s">
        <v>2</v>
      </c>
      <c r="P7" s="519" t="s">
        <v>3</v>
      </c>
      <c r="Q7" s="519" t="s">
        <v>4</v>
      </c>
      <c r="R7" s="521" t="s">
        <v>5</v>
      </c>
      <c r="S7" s="519" t="s">
        <v>6</v>
      </c>
      <c r="T7" s="519" t="s">
        <v>7</v>
      </c>
      <c r="U7" s="519" t="s">
        <v>8</v>
      </c>
      <c r="V7" s="519" t="s">
        <v>9</v>
      </c>
      <c r="W7" s="519" t="s">
        <v>10</v>
      </c>
      <c r="X7" s="519" t="s">
        <v>11</v>
      </c>
      <c r="Y7" s="522" t="s">
        <v>12</v>
      </c>
      <c r="Z7" s="522" t="s">
        <v>1</v>
      </c>
      <c r="AA7" s="522" t="s">
        <v>2</v>
      </c>
      <c r="AB7" s="522" t="s">
        <v>3</v>
      </c>
      <c r="AC7" s="522" t="s">
        <v>4</v>
      </c>
      <c r="AD7" s="522" t="s">
        <v>5</v>
      </c>
      <c r="AE7" s="522" t="s">
        <v>6</v>
      </c>
      <c r="AF7" s="522" t="s">
        <v>7</v>
      </c>
      <c r="AG7" s="626" t="s">
        <v>8</v>
      </c>
      <c r="AH7" s="633" t="s">
        <v>266</v>
      </c>
      <c r="AI7" s="634" t="s">
        <v>270</v>
      </c>
    </row>
    <row r="8" spans="1:35" s="1" customFormat="1" ht="12.6" customHeight="1" x14ac:dyDescent="0.2">
      <c r="A8" s="67" t="s">
        <v>13</v>
      </c>
      <c r="B8" s="524">
        <f>B9+B14+B18</f>
        <v>60.987684102751196</v>
      </c>
      <c r="C8" s="525">
        <f t="shared" ref="C8:M8" si="0">C9+C14+C18</f>
        <v>57.701352848837168</v>
      </c>
      <c r="D8" s="525">
        <f t="shared" si="0"/>
        <v>62.589016762565223</v>
      </c>
      <c r="E8" s="525">
        <f t="shared" si="0"/>
        <v>66.310186678113922</v>
      </c>
      <c r="F8" s="525">
        <f t="shared" si="0"/>
        <v>66.81594514015994</v>
      </c>
      <c r="G8" s="525">
        <f t="shared" si="0"/>
        <v>62.35017749758785</v>
      </c>
      <c r="H8" s="525">
        <f t="shared" si="0"/>
        <v>65.529561015603704</v>
      </c>
      <c r="I8" s="525">
        <f t="shared" si="0"/>
        <v>57.048506276634228</v>
      </c>
      <c r="J8" s="525">
        <f t="shared" si="0"/>
        <v>51.946907031737666</v>
      </c>
      <c r="K8" s="525">
        <f t="shared" si="0"/>
        <v>66.052941307571047</v>
      </c>
      <c r="L8" s="525">
        <f t="shared" si="0"/>
        <v>63.512751589537743</v>
      </c>
      <c r="M8" s="525">
        <f t="shared" si="0"/>
        <v>64.468349882450099</v>
      </c>
      <c r="N8" s="524">
        <f>N9+N14+N18</f>
        <v>76.385435854000008</v>
      </c>
      <c r="O8" s="525">
        <f t="shared" ref="O8:Y8" si="1">O9+O14+O18</f>
        <v>87.430770800999994</v>
      </c>
      <c r="P8" s="525">
        <f t="shared" si="1"/>
        <v>65.511475426999993</v>
      </c>
      <c r="Q8" s="525">
        <f t="shared" si="1"/>
        <v>41.665338270999996</v>
      </c>
      <c r="R8" s="525">
        <f t="shared" si="1"/>
        <v>49.360560504999995</v>
      </c>
      <c r="S8" s="525">
        <f t="shared" si="1"/>
        <v>56.844410942000003</v>
      </c>
      <c r="T8" s="525">
        <f t="shared" si="1"/>
        <v>78.550050369999994</v>
      </c>
      <c r="U8" s="525">
        <f t="shared" si="1"/>
        <v>73.840233378999997</v>
      </c>
      <c r="V8" s="525">
        <f t="shared" si="1"/>
        <v>98.587987744000003</v>
      </c>
      <c r="W8" s="525">
        <f t="shared" si="1"/>
        <v>77.18522381599999</v>
      </c>
      <c r="X8" s="525">
        <f t="shared" si="1"/>
        <v>68.375155286000009</v>
      </c>
      <c r="Y8" s="525">
        <f t="shared" si="1"/>
        <v>73.00467255400001</v>
      </c>
      <c r="Z8" s="558">
        <f>+Z9+Z14+Z18</f>
        <v>65.000000000000014</v>
      </c>
      <c r="AA8" s="559">
        <f t="shared" ref="AA8:AE8" si="2">+AA9+AA14+AA18</f>
        <v>70.570000000000007</v>
      </c>
      <c r="AB8" s="559">
        <f t="shared" si="2"/>
        <v>72.48</v>
      </c>
      <c r="AC8" s="559">
        <f t="shared" si="2"/>
        <v>61.889999999999993</v>
      </c>
      <c r="AD8" s="559">
        <f t="shared" si="2"/>
        <v>62.730000000000011</v>
      </c>
      <c r="AE8" s="559">
        <f t="shared" si="2"/>
        <v>53.67</v>
      </c>
      <c r="AF8" s="621">
        <f>+AF9+AF14+AF18</f>
        <v>76.539999999999992</v>
      </c>
      <c r="AG8" s="621">
        <f>+AG9+AG14+AG18</f>
        <v>65.389999999999986</v>
      </c>
      <c r="AH8" s="621">
        <f>+AH9+AH14+AH18</f>
        <v>65.649999999999991</v>
      </c>
      <c r="AI8" s="526">
        <f>+IFERROR((AH8/V8-1),"-")</f>
        <v>-0.33409737329794109</v>
      </c>
    </row>
    <row r="9" spans="1:35" s="1" customFormat="1" ht="12.75" x14ac:dyDescent="0.2">
      <c r="A9" s="68" t="s">
        <v>221</v>
      </c>
      <c r="B9" s="527">
        <f>B10+B11+B12+B13</f>
        <v>56.058084102751195</v>
      </c>
      <c r="C9" s="528">
        <f t="shared" ref="C9:Y9" si="3">C10+C11+C12+C13</f>
        <v>54.948997848837166</v>
      </c>
      <c r="D9" s="528">
        <f t="shared" si="3"/>
        <v>59.059746762565226</v>
      </c>
      <c r="E9" s="528">
        <f t="shared" si="3"/>
        <v>62.010805678113925</v>
      </c>
      <c r="F9" s="528">
        <f t="shared" si="3"/>
        <v>60.438096140159942</v>
      </c>
      <c r="G9" s="528">
        <f t="shared" si="3"/>
        <v>57.19580749758785</v>
      </c>
      <c r="H9" s="528">
        <f t="shared" si="3"/>
        <v>60.815251015603707</v>
      </c>
      <c r="I9" s="528">
        <f t="shared" si="3"/>
        <v>54.18649627663423</v>
      </c>
      <c r="J9" s="528">
        <f t="shared" si="3"/>
        <v>48.598730031737666</v>
      </c>
      <c r="K9" s="528">
        <f t="shared" si="3"/>
        <v>59.361561307571044</v>
      </c>
      <c r="L9" s="528">
        <f t="shared" si="3"/>
        <v>57.709692089537747</v>
      </c>
      <c r="M9" s="528">
        <f t="shared" si="3"/>
        <v>59.021396382450099</v>
      </c>
      <c r="N9" s="527">
        <f t="shared" si="3"/>
        <v>68.26727978400001</v>
      </c>
      <c r="O9" s="528">
        <f t="shared" si="3"/>
        <v>79.639750123999988</v>
      </c>
      <c r="P9" s="528">
        <f t="shared" si="3"/>
        <v>60.776564227000001</v>
      </c>
      <c r="Q9" s="528">
        <f t="shared" si="3"/>
        <v>36.353683314999998</v>
      </c>
      <c r="R9" s="528">
        <f t="shared" si="3"/>
        <v>41.433833311000001</v>
      </c>
      <c r="S9" s="528">
        <f t="shared" si="3"/>
        <v>50.812704142000001</v>
      </c>
      <c r="T9" s="528">
        <f t="shared" si="3"/>
        <v>68.615830770000002</v>
      </c>
      <c r="U9" s="528">
        <f t="shared" si="3"/>
        <v>64.048468142999994</v>
      </c>
      <c r="V9" s="528">
        <f t="shared" si="3"/>
        <v>85.382255743999991</v>
      </c>
      <c r="W9" s="528">
        <f t="shared" si="3"/>
        <v>70.438532653999999</v>
      </c>
      <c r="X9" s="528">
        <f t="shared" si="3"/>
        <v>64.826922021000001</v>
      </c>
      <c r="Y9" s="528">
        <f t="shared" si="3"/>
        <v>61.068006354000005</v>
      </c>
      <c r="Z9" s="560">
        <f>+Z10+Z11+Z12+Z13</f>
        <v>58.540000000000006</v>
      </c>
      <c r="AA9" s="561">
        <f t="shared" ref="AA9:AE9" si="4">+AA10+AA11+AA12+AA13</f>
        <v>64.87</v>
      </c>
      <c r="AB9" s="561">
        <f t="shared" si="4"/>
        <v>62.64</v>
      </c>
      <c r="AC9" s="561">
        <f t="shared" si="4"/>
        <v>57.679999999999993</v>
      </c>
      <c r="AD9" s="561">
        <f t="shared" si="4"/>
        <v>57.320000000000007</v>
      </c>
      <c r="AE9" s="561">
        <f t="shared" si="4"/>
        <v>48.14</v>
      </c>
      <c r="AF9" s="622">
        <f t="shared" ref="AF9:AG9" si="5">+AF10+AF11+AF12+AF13</f>
        <v>57.81</v>
      </c>
      <c r="AG9" s="622">
        <f t="shared" si="5"/>
        <v>55.289999999999992</v>
      </c>
      <c r="AH9" s="622">
        <f t="shared" ref="AH9" si="6">+AH10+AH11+AH12+AH13</f>
        <v>57.019999999999996</v>
      </c>
      <c r="AI9" s="530">
        <f t="shared" ref="AI8:AI18" si="7">+IFERROR((AH9/V9-1),"-")</f>
        <v>-0.33217974269780381</v>
      </c>
    </row>
    <row r="10" spans="1:35" s="1" customFormat="1" ht="12.75" x14ac:dyDescent="0.2">
      <c r="A10" s="69" t="s">
        <v>15</v>
      </c>
      <c r="B10" s="531">
        <v>4.8892105199999998</v>
      </c>
      <c r="C10" s="532">
        <v>3.1568816019999972</v>
      </c>
      <c r="D10" s="532">
        <v>5.7990865050000018</v>
      </c>
      <c r="E10" s="532">
        <v>5.8602008999999997</v>
      </c>
      <c r="F10" s="532">
        <v>6.4121576449999997</v>
      </c>
      <c r="G10" s="532">
        <v>5.4875904224999994</v>
      </c>
      <c r="H10" s="532">
        <v>5.4513788999999964</v>
      </c>
      <c r="I10" s="532">
        <v>3.135477324999997</v>
      </c>
      <c r="J10" s="532">
        <v>3.44325152</v>
      </c>
      <c r="K10" s="532">
        <v>5.3031931949999986</v>
      </c>
      <c r="L10" s="532">
        <v>5.3761179809639996</v>
      </c>
      <c r="M10" s="532">
        <v>6.1176727033440006</v>
      </c>
      <c r="N10" s="531">
        <v>6.2022337539999999</v>
      </c>
      <c r="O10" s="532">
        <v>7.5929910600000001</v>
      </c>
      <c r="P10" s="532">
        <v>5.5990213679999998</v>
      </c>
      <c r="Q10" s="532">
        <v>6.2842425249999998</v>
      </c>
      <c r="R10" s="532">
        <v>7.6442505799999996</v>
      </c>
      <c r="S10" s="532">
        <v>7.327226123</v>
      </c>
      <c r="T10" s="532">
        <v>8.1564496200000001</v>
      </c>
      <c r="U10" s="532">
        <v>8.1420246000000009</v>
      </c>
      <c r="V10" s="532">
        <v>16.245329624</v>
      </c>
      <c r="W10" s="532">
        <v>8.9370349999999998</v>
      </c>
      <c r="X10" s="532">
        <v>8.0211312369999987</v>
      </c>
      <c r="Y10" s="532">
        <v>7.1653691999999998</v>
      </c>
      <c r="Z10" s="562">
        <v>5.82</v>
      </c>
      <c r="AA10" s="563">
        <v>8.27</v>
      </c>
      <c r="AB10" s="563">
        <v>6.73</v>
      </c>
      <c r="AC10" s="563">
        <v>5.73</v>
      </c>
      <c r="AD10" s="563">
        <v>5.12</v>
      </c>
      <c r="AE10" s="563">
        <v>4.79</v>
      </c>
      <c r="AF10" s="623">
        <v>4.8</v>
      </c>
      <c r="AG10" s="623">
        <v>7.71</v>
      </c>
      <c r="AH10" s="623">
        <v>4.5999999999999996</v>
      </c>
      <c r="AI10" s="533">
        <f t="shared" si="7"/>
        <v>-0.71684169503066286</v>
      </c>
    </row>
    <row r="11" spans="1:35" s="1" customFormat="1" ht="12.75" x14ac:dyDescent="0.2">
      <c r="A11" s="69" t="s">
        <v>16</v>
      </c>
      <c r="B11" s="534">
        <v>11.991</v>
      </c>
      <c r="C11" s="535">
        <v>14.066000000000001</v>
      </c>
      <c r="D11" s="535">
        <v>12.541</v>
      </c>
      <c r="E11" s="535">
        <v>15.154</v>
      </c>
      <c r="F11" s="535">
        <v>10.901999999999999</v>
      </c>
      <c r="G11" s="535">
        <v>8.2059999999999995</v>
      </c>
      <c r="H11" s="535">
        <v>14.352</v>
      </c>
      <c r="I11" s="535">
        <v>6.8570000000000002</v>
      </c>
      <c r="J11" s="535">
        <v>8.5410000000000004</v>
      </c>
      <c r="K11" s="535">
        <v>10.557</v>
      </c>
      <c r="L11" s="535">
        <v>11.792999999999999</v>
      </c>
      <c r="M11" s="535">
        <v>10.282</v>
      </c>
      <c r="N11" s="534">
        <v>14.99934578900001</v>
      </c>
      <c r="O11" s="535">
        <v>20.294465008</v>
      </c>
      <c r="P11" s="535">
        <v>11.706269064000001</v>
      </c>
      <c r="Q11" s="535">
        <v>11.343975862999999</v>
      </c>
      <c r="R11" s="535">
        <v>7.9332038560000004</v>
      </c>
      <c r="S11" s="535">
        <v>9.407028909000001</v>
      </c>
      <c r="T11" s="535">
        <v>18.758370190000001</v>
      </c>
      <c r="U11" s="535">
        <v>11.856434786999998</v>
      </c>
      <c r="V11" s="535">
        <v>18.144585663999997</v>
      </c>
      <c r="W11" s="535">
        <v>13.303270971000009</v>
      </c>
      <c r="X11" s="535">
        <v>11.070898512999999</v>
      </c>
      <c r="Y11" s="535">
        <v>10.192154613</v>
      </c>
      <c r="Z11" s="562">
        <v>8.89</v>
      </c>
      <c r="AA11" s="563">
        <v>12.75</v>
      </c>
      <c r="AB11" s="563">
        <v>10.96</v>
      </c>
      <c r="AC11" s="563">
        <v>9.86</v>
      </c>
      <c r="AD11" s="563">
        <v>9.7899999999999991</v>
      </c>
      <c r="AE11" s="563">
        <v>8.44</v>
      </c>
      <c r="AF11" s="623">
        <v>11.81</v>
      </c>
      <c r="AG11" s="623">
        <v>9.58</v>
      </c>
      <c r="AH11" s="623">
        <v>12.62</v>
      </c>
      <c r="AI11" s="533">
        <f t="shared" si="7"/>
        <v>-0.30447571337829582</v>
      </c>
    </row>
    <row r="12" spans="1:35" s="1" customFormat="1" ht="12.75" x14ac:dyDescent="0.2">
      <c r="A12" s="69" t="s">
        <v>19</v>
      </c>
      <c r="B12" s="534">
        <v>0.44530494521289699</v>
      </c>
      <c r="C12" s="535">
        <v>0.67619986942119792</v>
      </c>
      <c r="D12" s="535">
        <v>0.42445603400542858</v>
      </c>
      <c r="E12" s="535">
        <v>0.30629622907721971</v>
      </c>
      <c r="F12" s="535">
        <v>0.262797652176254</v>
      </c>
      <c r="G12" s="535">
        <v>0.43129732632179602</v>
      </c>
      <c r="H12" s="535">
        <v>0.25763602561580701</v>
      </c>
      <c r="I12" s="535">
        <v>0.34028791437724498</v>
      </c>
      <c r="J12" s="535">
        <v>0.32906344491212097</v>
      </c>
      <c r="K12" s="535">
        <v>0.50266320813030807</v>
      </c>
      <c r="L12" s="535">
        <v>0.47161543738623002</v>
      </c>
      <c r="M12" s="535">
        <v>0.38417683130445895</v>
      </c>
      <c r="N12" s="534">
        <v>0.41612612799999998</v>
      </c>
      <c r="O12" s="535">
        <v>0.38964075600000003</v>
      </c>
      <c r="P12" s="535">
        <v>0.60535000000000005</v>
      </c>
      <c r="Q12" s="535">
        <v>0.161</v>
      </c>
      <c r="R12" s="535">
        <v>0.25095109100000002</v>
      </c>
      <c r="S12" s="535">
        <v>0.47883903999999999</v>
      </c>
      <c r="T12" s="535">
        <v>0.34629300000000002</v>
      </c>
      <c r="U12" s="535">
        <v>0.45155770200000001</v>
      </c>
      <c r="V12" s="535">
        <v>0.65433978400000004</v>
      </c>
      <c r="W12" s="535">
        <v>0.76006818499999995</v>
      </c>
      <c r="X12" s="535">
        <v>0.52481752299999995</v>
      </c>
      <c r="Y12" s="535">
        <v>0.31459706700000001</v>
      </c>
      <c r="Z12" s="562">
        <v>0.53</v>
      </c>
      <c r="AA12" s="563">
        <v>0.81</v>
      </c>
      <c r="AB12" s="563">
        <v>1.17</v>
      </c>
      <c r="AC12" s="563">
        <v>0.83</v>
      </c>
      <c r="AD12" s="563">
        <v>0.69</v>
      </c>
      <c r="AE12" s="563">
        <v>0.61</v>
      </c>
      <c r="AF12" s="623">
        <v>0.47</v>
      </c>
      <c r="AG12" s="623">
        <v>0.55000000000000004</v>
      </c>
      <c r="AH12" s="623">
        <v>1.1199999999999999</v>
      </c>
      <c r="AI12" s="533">
        <f t="shared" si="7"/>
        <v>0.71164894354031794</v>
      </c>
    </row>
    <row r="13" spans="1:35" s="1" customFormat="1" ht="12.75" x14ac:dyDescent="0.2">
      <c r="A13" s="69" t="s">
        <v>20</v>
      </c>
      <c r="B13" s="534">
        <v>38.7325686375383</v>
      </c>
      <c r="C13" s="535">
        <v>37.049916377415968</v>
      </c>
      <c r="D13" s="535">
        <v>40.2952042235598</v>
      </c>
      <c r="E13" s="535">
        <v>40.690308549036708</v>
      </c>
      <c r="F13" s="535">
        <v>42.861140842983687</v>
      </c>
      <c r="G13" s="535">
        <v>43.070919748766059</v>
      </c>
      <c r="H13" s="535">
        <v>40.754236089987899</v>
      </c>
      <c r="I13" s="535">
        <v>43.853731037256992</v>
      </c>
      <c r="J13" s="535">
        <v>36.285415066825543</v>
      </c>
      <c r="K13" s="535">
        <v>42.998704904440736</v>
      </c>
      <c r="L13" s="535">
        <v>40.068958671187517</v>
      </c>
      <c r="M13" s="535">
        <v>42.237546847801639</v>
      </c>
      <c r="N13" s="534">
        <v>46.649574113</v>
      </c>
      <c r="O13" s="535">
        <v>51.362653299999998</v>
      </c>
      <c r="P13" s="535">
        <v>42.865923795</v>
      </c>
      <c r="Q13" s="535">
        <v>18.564464927</v>
      </c>
      <c r="R13" s="535">
        <v>25.605427784</v>
      </c>
      <c r="S13" s="535">
        <v>33.599610070000004</v>
      </c>
      <c r="T13" s="535">
        <v>41.354717960000009</v>
      </c>
      <c r="U13" s="535">
        <v>43.598451053999995</v>
      </c>
      <c r="V13" s="535">
        <v>50.338000672</v>
      </c>
      <c r="W13" s="535">
        <v>47.438158497999993</v>
      </c>
      <c r="X13" s="535">
        <v>45.210074747999997</v>
      </c>
      <c r="Y13" s="535">
        <v>43.395885474000004</v>
      </c>
      <c r="Z13" s="392">
        <v>43.300000000000004</v>
      </c>
      <c r="AA13" s="587">
        <v>43.04</v>
      </c>
      <c r="AB13" s="587">
        <v>43.78</v>
      </c>
      <c r="AC13" s="587">
        <v>41.26</v>
      </c>
      <c r="AD13" s="587">
        <v>41.720000000000006</v>
      </c>
      <c r="AE13" s="587">
        <v>34.299999999999997</v>
      </c>
      <c r="AF13" s="623">
        <v>40.730000000000004</v>
      </c>
      <c r="AG13" s="623">
        <v>37.449999999999996</v>
      </c>
      <c r="AH13" s="623">
        <v>38.68</v>
      </c>
      <c r="AI13" s="533">
        <f t="shared" si="7"/>
        <v>-0.23159443196727203</v>
      </c>
    </row>
    <row r="14" spans="1:35" s="1" customFormat="1" ht="12.75" x14ac:dyDescent="0.2">
      <c r="A14" s="68" t="s">
        <v>222</v>
      </c>
      <c r="B14" s="536">
        <f>SUM(B15:B17)</f>
        <v>2.0951599999999999</v>
      </c>
      <c r="C14" s="537">
        <f t="shared" ref="C14:Y14" si="8">SUM(C15:C17)</f>
        <v>1.115985</v>
      </c>
      <c r="D14" s="537">
        <f t="shared" si="8"/>
        <v>1.9446599999999998</v>
      </c>
      <c r="E14" s="537">
        <f t="shared" si="8"/>
        <v>2.0060509999999998</v>
      </c>
      <c r="F14" s="537">
        <f t="shared" si="8"/>
        <v>4.0591089999999994</v>
      </c>
      <c r="G14" s="537">
        <f t="shared" si="8"/>
        <v>3.2290199999999998</v>
      </c>
      <c r="H14" s="537">
        <f t="shared" si="8"/>
        <v>3.2333699999999999</v>
      </c>
      <c r="I14" s="537">
        <f t="shared" si="8"/>
        <v>0.46861999999999993</v>
      </c>
      <c r="J14" s="537">
        <f t="shared" si="8"/>
        <v>0.58751700000000007</v>
      </c>
      <c r="K14" s="537">
        <f t="shared" si="8"/>
        <v>3.7757899999999998</v>
      </c>
      <c r="L14" s="537">
        <f t="shared" si="8"/>
        <v>3.2453594999999997</v>
      </c>
      <c r="M14" s="537">
        <f t="shared" si="8"/>
        <v>2.8526784999999997</v>
      </c>
      <c r="N14" s="536">
        <f t="shared" si="8"/>
        <v>4.9930000000000003</v>
      </c>
      <c r="O14" s="537">
        <f t="shared" si="8"/>
        <v>4.4290000000000003</v>
      </c>
      <c r="P14" s="537">
        <f t="shared" si="8"/>
        <v>2.2969999999999997</v>
      </c>
      <c r="Q14" s="537">
        <f t="shared" si="8"/>
        <v>3.9859999999999998</v>
      </c>
      <c r="R14" s="537">
        <f t="shared" si="8"/>
        <v>4.1229999999999993</v>
      </c>
      <c r="S14" s="537">
        <f t="shared" si="8"/>
        <v>2.9420000000000002</v>
      </c>
      <c r="T14" s="537">
        <f t="shared" si="8"/>
        <v>5.6690000000000005</v>
      </c>
      <c r="U14" s="537">
        <f t="shared" si="8"/>
        <v>6.9850000000000003</v>
      </c>
      <c r="V14" s="537">
        <f t="shared" si="8"/>
        <v>6.1440000000000001</v>
      </c>
      <c r="W14" s="537">
        <f t="shared" si="8"/>
        <v>3.3260000000000001</v>
      </c>
      <c r="X14" s="537">
        <f t="shared" si="8"/>
        <v>1.6019999999999999</v>
      </c>
      <c r="Y14" s="537">
        <f t="shared" si="8"/>
        <v>8.5280000000000005</v>
      </c>
      <c r="Z14" s="567">
        <f>SUM(Z15:Z17)</f>
        <v>4.0599999999999996</v>
      </c>
      <c r="AA14" s="568">
        <f t="shared" ref="AA14:AH14" si="9">SUM(AA15:AA17)</f>
        <v>5.08</v>
      </c>
      <c r="AB14" s="568">
        <f t="shared" si="9"/>
        <v>8.98</v>
      </c>
      <c r="AC14" s="568">
        <f t="shared" si="9"/>
        <v>3.7399999999999998</v>
      </c>
      <c r="AD14" s="568">
        <f t="shared" si="9"/>
        <v>3.82</v>
      </c>
      <c r="AE14" s="568">
        <f t="shared" si="9"/>
        <v>4.43</v>
      </c>
      <c r="AF14" s="624">
        <f t="shared" si="9"/>
        <v>17.850000000000001</v>
      </c>
      <c r="AG14" s="624">
        <f t="shared" si="9"/>
        <v>9.0399999999999991</v>
      </c>
      <c r="AH14" s="624">
        <f t="shared" si="9"/>
        <v>7.58</v>
      </c>
      <c r="AI14" s="530">
        <f t="shared" si="7"/>
        <v>0.23372395833333326</v>
      </c>
    </row>
    <row r="15" spans="1:35" s="1" customFormat="1" ht="12.75" x14ac:dyDescent="0.2">
      <c r="A15" s="69" t="s">
        <v>116</v>
      </c>
      <c r="B15" s="531">
        <v>0.85609999999999997</v>
      </c>
      <c r="C15" s="532">
        <v>7.0059999999999997E-2</v>
      </c>
      <c r="D15" s="532">
        <v>6.191E-2</v>
      </c>
      <c r="E15" s="532">
        <v>8.3509E-2</v>
      </c>
      <c r="F15" s="532">
        <v>1.023485</v>
      </c>
      <c r="G15" s="532">
        <v>0.62524999999999997</v>
      </c>
      <c r="H15" s="532">
        <v>1.72956</v>
      </c>
      <c r="I15" s="532">
        <v>0.29158999999999996</v>
      </c>
      <c r="J15" s="532">
        <v>5.4259999999999996E-2</v>
      </c>
      <c r="K15" s="532">
        <v>0.22547</v>
      </c>
      <c r="L15" s="532">
        <v>0.49724699999999999</v>
      </c>
      <c r="M15" s="532">
        <v>1.1306375</v>
      </c>
      <c r="N15" s="531">
        <v>1.784</v>
      </c>
      <c r="O15" s="532">
        <v>2.6389999999999998</v>
      </c>
      <c r="P15" s="532">
        <v>0.96499999999999997</v>
      </c>
      <c r="Q15" s="532">
        <v>0.53600000000000003</v>
      </c>
      <c r="R15" s="532">
        <v>0.27300000000000002</v>
      </c>
      <c r="S15" s="532">
        <v>0.94199999999999995</v>
      </c>
      <c r="T15" s="532">
        <v>2.484</v>
      </c>
      <c r="U15" s="532">
        <v>2.234</v>
      </c>
      <c r="V15" s="532">
        <v>2.585</v>
      </c>
      <c r="W15" s="532">
        <v>0.625</v>
      </c>
      <c r="X15" s="532">
        <v>0.34599999999999997</v>
      </c>
      <c r="Y15" s="532">
        <v>0.24</v>
      </c>
      <c r="Z15" s="562">
        <v>0.06</v>
      </c>
      <c r="AA15" s="563">
        <v>0.33</v>
      </c>
      <c r="AB15" s="563">
        <v>0.47</v>
      </c>
      <c r="AC15" s="563">
        <v>0.17</v>
      </c>
      <c r="AD15" s="563">
        <v>0.28999999999999998</v>
      </c>
      <c r="AE15" s="563">
        <v>1.91</v>
      </c>
      <c r="AF15" s="623">
        <v>15.18</v>
      </c>
      <c r="AG15" s="623">
        <v>4.18</v>
      </c>
      <c r="AH15" s="623">
        <v>3.74</v>
      </c>
      <c r="AI15" s="533">
        <f t="shared" si="7"/>
        <v>0.44680851063829796</v>
      </c>
    </row>
    <row r="16" spans="1:35" s="1" customFormat="1" ht="12.75" x14ac:dyDescent="0.2">
      <c r="A16" s="69" t="s">
        <v>117</v>
      </c>
      <c r="B16" s="531">
        <v>0.31164999999999998</v>
      </c>
      <c r="C16" s="532">
        <v>0.3029</v>
      </c>
      <c r="D16" s="532">
        <v>0.58299999999999996</v>
      </c>
      <c r="E16" s="532">
        <v>0.85975999999999997</v>
      </c>
      <c r="F16" s="532">
        <v>0.56811</v>
      </c>
      <c r="G16" s="532">
        <v>1.95919</v>
      </c>
      <c r="H16" s="532">
        <v>2.3620000000000002E-2</v>
      </c>
      <c r="I16" s="532">
        <v>2.9389999999999999E-2</v>
      </c>
      <c r="J16" s="532">
        <v>0.47692700000000005</v>
      </c>
      <c r="K16" s="532">
        <v>1.1903699999999999</v>
      </c>
      <c r="L16" s="532">
        <v>0.16955999999999999</v>
      </c>
      <c r="M16" s="532">
        <v>0.93838999999999995</v>
      </c>
      <c r="N16" s="531">
        <v>2.4980000000000002</v>
      </c>
      <c r="O16" s="532">
        <v>1.121</v>
      </c>
      <c r="P16" s="532">
        <v>0.69699999999999995</v>
      </c>
      <c r="Q16" s="532">
        <v>1.3360000000000001</v>
      </c>
      <c r="R16" s="532">
        <v>1.74</v>
      </c>
      <c r="S16" s="532">
        <v>0.90700000000000003</v>
      </c>
      <c r="T16" s="532">
        <v>0.79100000000000004</v>
      </c>
      <c r="U16" s="532">
        <v>0.80900000000000005</v>
      </c>
      <c r="V16" s="532">
        <v>0.73499999999999999</v>
      </c>
      <c r="W16" s="532">
        <v>1.2290000000000001</v>
      </c>
      <c r="X16" s="532">
        <v>1.18</v>
      </c>
      <c r="Y16" s="532">
        <v>1.163</v>
      </c>
      <c r="Z16" s="562">
        <v>1.99</v>
      </c>
      <c r="AA16" s="563">
        <v>3.19</v>
      </c>
      <c r="AB16" s="563">
        <v>5.72</v>
      </c>
      <c r="AC16" s="563">
        <v>2.36</v>
      </c>
      <c r="AD16" s="563">
        <v>1.1499999999999999</v>
      </c>
      <c r="AE16" s="563">
        <v>1.08</v>
      </c>
      <c r="AF16" s="623">
        <v>0.74</v>
      </c>
      <c r="AG16" s="623">
        <v>0.82</v>
      </c>
      <c r="AH16" s="623">
        <v>1.52</v>
      </c>
      <c r="AI16" s="533">
        <f t="shared" si="7"/>
        <v>1.0680272108843538</v>
      </c>
    </row>
    <row r="17" spans="1:38" s="1" customFormat="1" ht="12.75" x14ac:dyDescent="0.2">
      <c r="A17" s="69" t="s">
        <v>106</v>
      </c>
      <c r="B17" s="531">
        <v>0.92740999999999996</v>
      </c>
      <c r="C17" s="532">
        <v>0.74302499999999994</v>
      </c>
      <c r="D17" s="532">
        <v>1.29975</v>
      </c>
      <c r="E17" s="532">
        <v>1.0627819999999999</v>
      </c>
      <c r="F17" s="532">
        <v>2.467514</v>
      </c>
      <c r="G17" s="532">
        <v>0.64458000000000004</v>
      </c>
      <c r="H17" s="532">
        <v>1.4801900000000001</v>
      </c>
      <c r="I17" s="532">
        <v>0.14763999999999999</v>
      </c>
      <c r="J17" s="532">
        <v>5.6329999999999998E-2</v>
      </c>
      <c r="K17" s="532">
        <v>2.35995</v>
      </c>
      <c r="L17" s="532">
        <v>2.5785524999999998</v>
      </c>
      <c r="M17" s="532">
        <v>0.78365099999999999</v>
      </c>
      <c r="N17" s="531">
        <v>0.71099999999999997</v>
      </c>
      <c r="O17" s="532">
        <v>0.66900000000000004</v>
      </c>
      <c r="P17" s="532">
        <v>0.63500000000000001</v>
      </c>
      <c r="Q17" s="532">
        <v>2.1139999999999999</v>
      </c>
      <c r="R17" s="532">
        <v>2.11</v>
      </c>
      <c r="S17" s="532">
        <v>1.093</v>
      </c>
      <c r="T17" s="532">
        <v>2.3940000000000001</v>
      </c>
      <c r="U17" s="532">
        <v>3.9420000000000002</v>
      </c>
      <c r="V17" s="532">
        <v>2.8239999999999998</v>
      </c>
      <c r="W17" s="532">
        <v>1.472</v>
      </c>
      <c r="X17" s="532">
        <v>7.5999999999999998E-2</v>
      </c>
      <c r="Y17" s="532">
        <v>7.125</v>
      </c>
      <c r="Z17" s="562">
        <v>2.0099999999999998</v>
      </c>
      <c r="AA17" s="563">
        <v>1.56</v>
      </c>
      <c r="AB17" s="563">
        <v>2.79</v>
      </c>
      <c r="AC17" s="563">
        <v>1.21</v>
      </c>
      <c r="AD17" s="563">
        <v>2.38</v>
      </c>
      <c r="AE17" s="563">
        <v>1.44</v>
      </c>
      <c r="AF17" s="623">
        <v>1.93</v>
      </c>
      <c r="AG17" s="623">
        <v>4.04</v>
      </c>
      <c r="AH17" s="623">
        <v>2.3199999999999998</v>
      </c>
      <c r="AI17" s="533">
        <f t="shared" si="7"/>
        <v>-0.17847025495750712</v>
      </c>
      <c r="AJ17" s="306"/>
    </row>
    <row r="18" spans="1:38" s="1" customFormat="1" ht="12.75" x14ac:dyDescent="0.2">
      <c r="A18" s="371" t="s">
        <v>72</v>
      </c>
      <c r="B18" s="564">
        <v>2.8344399999999998</v>
      </c>
      <c r="C18" s="565">
        <v>1.6363699999999999</v>
      </c>
      <c r="D18" s="565">
        <v>1.5846099999999999</v>
      </c>
      <c r="E18" s="565">
        <v>2.2933300000000001</v>
      </c>
      <c r="F18" s="565">
        <v>2.3187399999999996</v>
      </c>
      <c r="G18" s="565">
        <v>1.9253499999999999</v>
      </c>
      <c r="H18" s="565">
        <v>1.4809400000000001</v>
      </c>
      <c r="I18" s="565">
        <v>2.3933899999999997</v>
      </c>
      <c r="J18" s="565">
        <v>2.7606599999999997</v>
      </c>
      <c r="K18" s="565">
        <v>2.9155900000000003</v>
      </c>
      <c r="L18" s="565">
        <v>2.5576999999999996</v>
      </c>
      <c r="M18" s="565">
        <v>2.5942750000000001</v>
      </c>
      <c r="N18" s="564">
        <v>3.1251560700000001</v>
      </c>
      <c r="O18" s="565">
        <v>3.3620206769999998</v>
      </c>
      <c r="P18" s="565">
        <v>2.4379111999999998</v>
      </c>
      <c r="Q18" s="565">
        <v>1.3256549560000002</v>
      </c>
      <c r="R18" s="565">
        <v>3.8037271939999999</v>
      </c>
      <c r="S18" s="565">
        <v>3.0897068000000001</v>
      </c>
      <c r="T18" s="565">
        <v>4.2652196</v>
      </c>
      <c r="U18" s="565">
        <v>2.8067652360000004</v>
      </c>
      <c r="V18" s="565">
        <v>7.0617320000000001</v>
      </c>
      <c r="W18" s="565">
        <v>3.4206911620000002</v>
      </c>
      <c r="X18" s="565">
        <v>1.946233265</v>
      </c>
      <c r="Y18" s="565">
        <v>3.4086662000000003</v>
      </c>
      <c r="Z18" s="564">
        <v>2.4</v>
      </c>
      <c r="AA18" s="565">
        <v>0.62</v>
      </c>
      <c r="AB18" s="565">
        <v>0.86</v>
      </c>
      <c r="AC18" s="565">
        <v>0.47</v>
      </c>
      <c r="AD18" s="565">
        <v>1.59</v>
      </c>
      <c r="AE18" s="565">
        <v>1.1000000000000001</v>
      </c>
      <c r="AF18" s="625">
        <v>0.88</v>
      </c>
      <c r="AG18" s="625">
        <v>1.06</v>
      </c>
      <c r="AH18" s="625">
        <v>1.05</v>
      </c>
      <c r="AI18" s="566">
        <f t="shared" si="7"/>
        <v>-0.85131126471522856</v>
      </c>
    </row>
    <row r="19" spans="1:38" x14ac:dyDescent="0.25">
      <c r="A19" s="280" t="s">
        <v>23</v>
      </c>
    </row>
    <row r="20" spans="1:38" x14ac:dyDescent="0.25">
      <c r="A20" s="2" t="s">
        <v>118</v>
      </c>
      <c r="M20" s="123"/>
    </row>
    <row r="21" spans="1:38" x14ac:dyDescent="0.25">
      <c r="A21" s="2" t="s">
        <v>198</v>
      </c>
      <c r="N21" s="276"/>
      <c r="V21" s="276"/>
      <c r="Z21" s="139"/>
    </row>
    <row r="22" spans="1:38" x14ac:dyDescent="0.25">
      <c r="N22" s="276"/>
      <c r="V22" s="276"/>
    </row>
    <row r="23" spans="1:38" x14ac:dyDescent="0.25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38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L24" s="169"/>
    </row>
    <row r="25" spans="1:38" x14ac:dyDescent="0.25">
      <c r="V25" s="276"/>
    </row>
    <row r="26" spans="1:38" x14ac:dyDescent="0.25">
      <c r="V26" s="276"/>
    </row>
    <row r="27" spans="1:38" x14ac:dyDescent="0.25">
      <c r="V27" s="276"/>
    </row>
    <row r="28" spans="1:38" x14ac:dyDescent="0.25">
      <c r="V28" s="276"/>
    </row>
    <row r="29" spans="1:38" x14ac:dyDescent="0.25">
      <c r="V29" s="276"/>
    </row>
    <row r="30" spans="1:38" x14ac:dyDescent="0.25">
      <c r="V30" s="276"/>
    </row>
    <row r="31" spans="1:38" x14ac:dyDescent="0.25">
      <c r="V31" s="276"/>
    </row>
    <row r="32" spans="1:38" x14ac:dyDescent="0.25">
      <c r="V32" s="276"/>
    </row>
    <row r="33" spans="22:22" x14ac:dyDescent="0.25">
      <c r="V33" s="276"/>
    </row>
  </sheetData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I13"/>
  <sheetViews>
    <sheetView showGridLines="0" zoomScaleNormal="10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34" width="12.140625" style="276" customWidth="1"/>
    <col min="35" max="35" width="12.7109375" customWidth="1"/>
  </cols>
  <sheetData>
    <row r="1" spans="1:35" x14ac:dyDescent="0.25">
      <c r="A1" s="22" t="s">
        <v>191</v>
      </c>
    </row>
    <row r="3" spans="1:35" x14ac:dyDescent="0.25">
      <c r="A3" s="11" t="s">
        <v>119</v>
      </c>
    </row>
    <row r="4" spans="1:35" x14ac:dyDescent="0.25">
      <c r="A4" s="36" t="s">
        <v>244</v>
      </c>
    </row>
    <row r="5" spans="1:35" x14ac:dyDescent="0.25">
      <c r="A5" s="37" t="s">
        <v>203</v>
      </c>
    </row>
    <row r="6" spans="1:35" x14ac:dyDescent="0.25">
      <c r="A6" s="637" t="s">
        <v>120</v>
      </c>
      <c r="B6" s="657">
        <v>2019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9"/>
      <c r="N6" s="657">
        <v>2020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9"/>
    </row>
    <row r="7" spans="1:35" ht="25.5" x14ac:dyDescent="0.25">
      <c r="A7" s="640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21" t="s">
        <v>1</v>
      </c>
      <c r="O7" s="421" t="s">
        <v>2</v>
      </c>
      <c r="P7" s="421" t="s">
        <v>3</v>
      </c>
      <c r="Q7" s="421" t="s">
        <v>4</v>
      </c>
      <c r="R7" s="241" t="s">
        <v>5</v>
      </c>
      <c r="S7" s="421" t="s">
        <v>6</v>
      </c>
      <c r="T7" s="24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20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1" t="s">
        <v>6</v>
      </c>
      <c r="AF7" s="522" t="s">
        <v>7</v>
      </c>
      <c r="AG7" s="626" t="s">
        <v>8</v>
      </c>
      <c r="AH7" s="633" t="s">
        <v>266</v>
      </c>
      <c r="AI7" s="634" t="s">
        <v>270</v>
      </c>
    </row>
    <row r="8" spans="1:35" x14ac:dyDescent="0.25">
      <c r="A8" s="87" t="s">
        <v>13</v>
      </c>
      <c r="B8" s="379">
        <f>+B9+B10</f>
        <v>12318.73</v>
      </c>
      <c r="C8" s="569">
        <f t="shared" ref="C8:U8" si="0">+C9+C10</f>
        <v>11901.349999999999</v>
      </c>
      <c r="D8" s="569">
        <f t="shared" si="0"/>
        <v>13047.720000000001</v>
      </c>
      <c r="E8" s="569">
        <f t="shared" si="0"/>
        <v>12543.349999999999</v>
      </c>
      <c r="F8" s="569">
        <f t="shared" si="0"/>
        <v>13300.75</v>
      </c>
      <c r="G8" s="569">
        <f t="shared" si="0"/>
        <v>11892.230000000001</v>
      </c>
      <c r="H8" s="569">
        <f t="shared" si="0"/>
        <v>11877.39</v>
      </c>
      <c r="I8" s="569">
        <f t="shared" si="0"/>
        <v>12481.79</v>
      </c>
      <c r="J8" s="569">
        <f t="shared" si="0"/>
        <v>10007.550000000001</v>
      </c>
      <c r="K8" s="569">
        <f t="shared" si="0"/>
        <v>12735.6</v>
      </c>
      <c r="L8" s="569">
        <f t="shared" si="0"/>
        <v>12420.15</v>
      </c>
      <c r="M8" s="570">
        <f t="shared" si="0"/>
        <v>12246.55</v>
      </c>
      <c r="N8" s="379">
        <f t="shared" si="0"/>
        <v>15159.543000000001</v>
      </c>
      <c r="O8" s="569">
        <f t="shared" si="0"/>
        <v>14108.077000000001</v>
      </c>
      <c r="P8" s="569">
        <f t="shared" si="0"/>
        <v>13107.7</v>
      </c>
      <c r="Q8" s="569">
        <f t="shared" si="0"/>
        <v>4272.4709999999995</v>
      </c>
      <c r="R8" s="569">
        <f t="shared" si="0"/>
        <v>6815.9350000000013</v>
      </c>
      <c r="S8" s="569">
        <f t="shared" si="0"/>
        <v>8289.0029999999988</v>
      </c>
      <c r="T8" s="569">
        <f t="shared" si="0"/>
        <v>10816.390999999998</v>
      </c>
      <c r="U8" s="569">
        <f t="shared" si="0"/>
        <v>10875.774000000001</v>
      </c>
      <c r="V8" s="569">
        <f>+V9+V10</f>
        <v>11331.393000000002</v>
      </c>
      <c r="W8" s="569">
        <f>+W9+W10</f>
        <v>14416.046000000002</v>
      </c>
      <c r="X8" s="569">
        <f>+X9+X10</f>
        <v>12380.386999999999</v>
      </c>
      <c r="Y8" s="569">
        <f>+Y9+Y10</f>
        <v>13199.882</v>
      </c>
      <c r="Z8" s="571">
        <f t="shared" ref="Z8:AH8" si="1">SUM(Z9:Z10)</f>
        <v>14630</v>
      </c>
      <c r="AA8" s="569">
        <f t="shared" si="1"/>
        <v>13371</v>
      </c>
      <c r="AB8" s="569">
        <f t="shared" si="1"/>
        <v>12906</v>
      </c>
      <c r="AC8" s="569">
        <f t="shared" si="1"/>
        <v>10789</v>
      </c>
      <c r="AD8" s="569">
        <f t="shared" si="1"/>
        <v>10605</v>
      </c>
      <c r="AE8" s="569">
        <f t="shared" si="1"/>
        <v>9485</v>
      </c>
      <c r="AF8" s="570">
        <f t="shared" si="1"/>
        <v>10489</v>
      </c>
      <c r="AG8" s="570">
        <f t="shared" si="1"/>
        <v>9739</v>
      </c>
      <c r="AH8" s="570">
        <f t="shared" si="1"/>
        <v>10298</v>
      </c>
      <c r="AI8" s="378">
        <f>+(AH8/V8-1)</f>
        <v>-9.1197348816690171E-2</v>
      </c>
    </row>
    <row r="9" spans="1:35" x14ac:dyDescent="0.25">
      <c r="A9" s="88" t="s">
        <v>121</v>
      </c>
      <c r="B9" s="380">
        <v>6021.3599999999988</v>
      </c>
      <c r="C9" s="381">
        <v>5617.9699999999993</v>
      </c>
      <c r="D9" s="381">
        <v>6322.2699999999995</v>
      </c>
      <c r="E9" s="381">
        <v>6107.19</v>
      </c>
      <c r="F9" s="381">
        <v>6486.2600000000011</v>
      </c>
      <c r="G9" s="381">
        <v>5355.4000000000015</v>
      </c>
      <c r="H9" s="381">
        <v>5734.1</v>
      </c>
      <c r="I9" s="381">
        <v>5664.64</v>
      </c>
      <c r="J9" s="381">
        <v>4342.7000000000007</v>
      </c>
      <c r="K9" s="381">
        <v>5985.4900000000007</v>
      </c>
      <c r="L9" s="381">
        <v>5888.87</v>
      </c>
      <c r="M9" s="381">
        <v>5241.24</v>
      </c>
      <c r="N9" s="380">
        <v>7709.2570000000005</v>
      </c>
      <c r="O9" s="381">
        <v>6552.6250000000009</v>
      </c>
      <c r="P9" s="381">
        <v>6655.2760000000026</v>
      </c>
      <c r="Q9" s="381">
        <v>2972.4579999999992</v>
      </c>
      <c r="R9" s="381">
        <v>3727.5409999999997</v>
      </c>
      <c r="S9" s="381">
        <v>3873.1129999999998</v>
      </c>
      <c r="T9" s="381">
        <v>5080.4579999999987</v>
      </c>
      <c r="U9" s="381">
        <v>4793.2310000000007</v>
      </c>
      <c r="V9" s="381">
        <v>5016.2120000000014</v>
      </c>
      <c r="W9" s="381">
        <v>7253.9040000000005</v>
      </c>
      <c r="X9" s="381">
        <v>5612.8729999999987</v>
      </c>
      <c r="Y9" s="381">
        <v>5506.62</v>
      </c>
      <c r="Z9" s="380">
        <v>6481</v>
      </c>
      <c r="AA9" s="381">
        <v>6368</v>
      </c>
      <c r="AB9" s="381">
        <v>5028</v>
      </c>
      <c r="AC9" s="381">
        <v>3737</v>
      </c>
      <c r="AD9" s="381">
        <v>3858</v>
      </c>
      <c r="AE9" s="381">
        <v>3714</v>
      </c>
      <c r="AF9" s="381">
        <v>4458</v>
      </c>
      <c r="AG9" s="381">
        <v>4243</v>
      </c>
      <c r="AH9" s="381">
        <v>4354</v>
      </c>
      <c r="AI9" s="297">
        <f>+(AH9/V9-1)</f>
        <v>-0.13201435664999828</v>
      </c>
    </row>
    <row r="10" spans="1:35" x14ac:dyDescent="0.25">
      <c r="A10" s="89" t="s">
        <v>122</v>
      </c>
      <c r="B10" s="382">
        <v>6297.3700000000008</v>
      </c>
      <c r="C10" s="383">
        <v>6283.38</v>
      </c>
      <c r="D10" s="383">
        <v>6725.4500000000007</v>
      </c>
      <c r="E10" s="383">
        <v>6436.16</v>
      </c>
      <c r="F10" s="383">
        <v>6814.49</v>
      </c>
      <c r="G10" s="383">
        <v>6536.83</v>
      </c>
      <c r="H10" s="383">
        <v>6143.29</v>
      </c>
      <c r="I10" s="383">
        <v>6817.15</v>
      </c>
      <c r="J10" s="383">
        <v>5664.85</v>
      </c>
      <c r="K10" s="383">
        <v>6750.11</v>
      </c>
      <c r="L10" s="383">
        <v>6531.28</v>
      </c>
      <c r="M10" s="383">
        <v>7005.31</v>
      </c>
      <c r="N10" s="382">
        <v>7450.286000000001</v>
      </c>
      <c r="O10" s="383">
        <v>7555.4519999999993</v>
      </c>
      <c r="P10" s="383">
        <v>6452.4239999999982</v>
      </c>
      <c r="Q10" s="383">
        <v>1300.0130000000001</v>
      </c>
      <c r="R10" s="383">
        <v>3088.3940000000011</v>
      </c>
      <c r="S10" s="383">
        <v>4415.8899999999994</v>
      </c>
      <c r="T10" s="383">
        <v>5735.9329999999991</v>
      </c>
      <c r="U10" s="383">
        <v>6082.5429999999997</v>
      </c>
      <c r="V10" s="383">
        <v>6315.1810000000005</v>
      </c>
      <c r="W10" s="383">
        <v>7162.1420000000007</v>
      </c>
      <c r="X10" s="383">
        <v>6767.5140000000001</v>
      </c>
      <c r="Y10" s="383">
        <v>7693.2619999999997</v>
      </c>
      <c r="Z10" s="382">
        <v>8149</v>
      </c>
      <c r="AA10" s="383">
        <v>7003</v>
      </c>
      <c r="AB10" s="383">
        <v>7878</v>
      </c>
      <c r="AC10" s="383">
        <v>7052</v>
      </c>
      <c r="AD10" s="383">
        <v>6747</v>
      </c>
      <c r="AE10" s="383">
        <v>5771</v>
      </c>
      <c r="AF10" s="383">
        <v>6031</v>
      </c>
      <c r="AG10" s="383">
        <v>5496</v>
      </c>
      <c r="AH10" s="383">
        <v>5944</v>
      </c>
      <c r="AI10" s="572">
        <f>+(AH10/V10-1)</f>
        <v>-5.8775987576603184E-2</v>
      </c>
    </row>
    <row r="11" spans="1:35" x14ac:dyDescent="0.25">
      <c r="A11" s="1" t="s">
        <v>23</v>
      </c>
    </row>
    <row r="12" spans="1:35" x14ac:dyDescent="0.25">
      <c r="A12" s="281" t="s">
        <v>118</v>
      </c>
    </row>
    <row r="13" spans="1:35" x14ac:dyDescent="0.25">
      <c r="A13" s="2" t="s">
        <v>198</v>
      </c>
    </row>
  </sheetData>
  <mergeCells count="4">
    <mergeCell ref="B6:M6"/>
    <mergeCell ref="A6:A7"/>
    <mergeCell ref="N6:Y6"/>
    <mergeCell ref="Z6:AI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R53"/>
  <sheetViews>
    <sheetView showGridLines="0" zoomScaleNormal="10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14" sqref="AI14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5" max="35" width="12.7109375" customWidth="1"/>
    <col min="37" max="37" width="15.85546875" bestFit="1" customWidth="1"/>
  </cols>
  <sheetData>
    <row r="1" spans="1:37" x14ac:dyDescent="0.25">
      <c r="A1" s="22" t="s">
        <v>191</v>
      </c>
    </row>
    <row r="2" spans="1:37" x14ac:dyDescent="0.25">
      <c r="A2" s="22"/>
    </row>
    <row r="3" spans="1:37" ht="14.25" customHeight="1" x14ac:dyDescent="0.25">
      <c r="A3" s="11" t="s">
        <v>123</v>
      </c>
    </row>
    <row r="4" spans="1:37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7" x14ac:dyDescent="0.25">
      <c r="A5" s="37" t="s">
        <v>203</v>
      </c>
      <c r="P5" s="276"/>
      <c r="Q5" s="276"/>
      <c r="R5" s="276"/>
      <c r="S5" s="276"/>
      <c r="T5" s="276"/>
    </row>
    <row r="6" spans="1:37" x14ac:dyDescent="0.25">
      <c r="A6" s="664" t="s">
        <v>124</v>
      </c>
      <c r="B6" s="657">
        <v>2019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7">
        <v>2020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9"/>
    </row>
    <row r="7" spans="1:37" ht="25.5" x14ac:dyDescent="0.25">
      <c r="A7" s="683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3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1" t="s">
        <v>6</v>
      </c>
      <c r="AF7" s="603" t="s">
        <v>7</v>
      </c>
      <c r="AG7" s="626" t="s">
        <v>8</v>
      </c>
      <c r="AH7" s="633" t="s">
        <v>266</v>
      </c>
      <c r="AI7" s="634" t="s">
        <v>270</v>
      </c>
    </row>
    <row r="8" spans="1:37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49">
        <v>6481</v>
      </c>
      <c r="AA8" s="555">
        <v>6368</v>
      </c>
      <c r="AB8" s="555">
        <v>5028</v>
      </c>
      <c r="AC8" s="555">
        <v>3737</v>
      </c>
      <c r="AD8" s="555">
        <v>3858</v>
      </c>
      <c r="AE8" s="555">
        <f>+SUM(AE9:AE23)</f>
        <v>3717</v>
      </c>
      <c r="AF8" s="555">
        <f>+SUM(AF9:AF23)</f>
        <v>4458</v>
      </c>
      <c r="AG8" s="555">
        <f>+SUM(AG9:AG23)</f>
        <v>4243</v>
      </c>
      <c r="AH8" s="555">
        <f>+SUM(AH9:AH23)</f>
        <v>4354</v>
      </c>
      <c r="AI8" s="352">
        <f>+IFERROR((AH8/V8-1),"-")</f>
        <v>-0.13201435664999828</v>
      </c>
    </row>
    <row r="9" spans="1:37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340">
        <f>+IFERROR((AH9/V9-1),"-")</f>
        <v>-0.89118290230587827</v>
      </c>
      <c r="AJ9" s="277"/>
    </row>
    <row r="10" spans="1:37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340">
        <f>+IFERROR((AH10/V10-1),"-")</f>
        <v>2.5469577206849725</v>
      </c>
      <c r="AJ10" s="277"/>
      <c r="AK10" s="274"/>
    </row>
    <row r="11" spans="1:37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340">
        <f>+IFERROR((AH11/V11-1),"-")</f>
        <v>0.40466593379748383</v>
      </c>
      <c r="AJ11" s="277"/>
      <c r="AK11" s="274"/>
    </row>
    <row r="12" spans="1:37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340">
        <f>+IFERROR((AH12/V12-1),"-")</f>
        <v>-0.70073320365105496</v>
      </c>
      <c r="AJ12" s="277"/>
      <c r="AK12" s="274"/>
    </row>
    <row r="13" spans="1:37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340">
        <f>+IFERROR((AH13/V13-1),"-")</f>
        <v>-0.59183673469387754</v>
      </c>
      <c r="AJ13" s="52"/>
      <c r="AK13" s="274"/>
    </row>
    <row r="14" spans="1:37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340">
        <f t="shared" ref="AI8:AI23" si="1">+IFERROR((AH14/V14-1),"-")</f>
        <v>0.19550830451304391</v>
      </c>
      <c r="AJ14" s="52"/>
      <c r="AK14" s="274"/>
    </row>
    <row r="15" spans="1:37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340">
        <f t="shared" si="1"/>
        <v>-0.93867476159813568</v>
      </c>
      <c r="AJ15" s="52"/>
      <c r="AK15" s="274"/>
    </row>
    <row r="16" spans="1:37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340">
        <f t="shared" si="1"/>
        <v>1.5524422705276262</v>
      </c>
      <c r="AJ16" s="277"/>
      <c r="AK16" s="274"/>
    </row>
    <row r="17" spans="1:44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340">
        <f t="shared" si="1"/>
        <v>-0.32083517214106005</v>
      </c>
      <c r="AJ17" s="277"/>
      <c r="AK17" s="274"/>
    </row>
    <row r="18" spans="1:44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340">
        <f t="shared" si="1"/>
        <v>0.59651669085631331</v>
      </c>
      <c r="AJ18" s="277"/>
      <c r="AK18" s="274"/>
    </row>
    <row r="19" spans="1:44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340">
        <f t="shared" si="1"/>
        <v>-0.56672809374428512</v>
      </c>
      <c r="AJ19" s="277"/>
      <c r="AK19" s="274"/>
    </row>
    <row r="20" spans="1:44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340">
        <f t="shared" si="1"/>
        <v>-0.82381474120037224</v>
      </c>
      <c r="AJ20" s="277"/>
      <c r="AK20" s="274"/>
    </row>
    <row r="21" spans="1:44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340">
        <f t="shared" si="1"/>
        <v>-1</v>
      </c>
      <c r="AJ21" s="277"/>
      <c r="AK21" s="274"/>
    </row>
    <row r="22" spans="1:44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340">
        <f t="shared" si="1"/>
        <v>0.25020261627767026</v>
      </c>
      <c r="AJ22" s="52"/>
      <c r="AK22" s="274"/>
    </row>
    <row r="23" spans="1:44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556">
        <f t="shared" si="1"/>
        <v>0.53278680418895652</v>
      </c>
      <c r="AK23" s="274"/>
    </row>
    <row r="24" spans="1:44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K24" s="274"/>
    </row>
    <row r="25" spans="1:44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K25" s="274"/>
    </row>
    <row r="26" spans="1:44" x14ac:dyDescent="0.25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</row>
    <row r="27" spans="1:44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</row>
    <row r="28" spans="1:44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</row>
    <row r="29" spans="1:44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95"/>
    </row>
    <row r="30" spans="1:44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</row>
    <row r="31" spans="1:44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</row>
    <row r="32" spans="1:44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</row>
    <row r="33" spans="8:35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</row>
    <row r="34" spans="8:35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</row>
    <row r="35" spans="8:35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</row>
    <row r="36" spans="8:35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</row>
    <row r="37" spans="8:35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9"/>
    </row>
    <row r="38" spans="8:35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50"/>
    </row>
    <row r="39" spans="8:35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</row>
    <row r="40" spans="8:35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35"/>
    </row>
    <row r="41" spans="8:35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35"/>
    </row>
    <row r="42" spans="8:35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</row>
    <row r="43" spans="8:35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35" x14ac:dyDescent="0.25">
      <c r="H44"/>
      <c r="I44"/>
      <c r="J44"/>
      <c r="O44" s="276"/>
      <c r="P44" s="276"/>
      <c r="Q44" s="276"/>
      <c r="R44" s="276"/>
      <c r="S44"/>
      <c r="T44"/>
    </row>
    <row r="45" spans="8:35" x14ac:dyDescent="0.25">
      <c r="H45"/>
      <c r="I45"/>
      <c r="J45"/>
      <c r="O45"/>
      <c r="P45"/>
      <c r="Q45"/>
      <c r="R45"/>
      <c r="S45"/>
      <c r="T45"/>
    </row>
    <row r="46" spans="8:35" x14ac:dyDescent="0.25">
      <c r="H46"/>
      <c r="I46"/>
      <c r="J46"/>
      <c r="O46"/>
      <c r="P46"/>
      <c r="Q46"/>
      <c r="R46"/>
      <c r="S46"/>
      <c r="T46"/>
    </row>
    <row r="47" spans="8:35" x14ac:dyDescent="0.25">
      <c r="H47"/>
      <c r="I47"/>
      <c r="J47"/>
      <c r="R47"/>
      <c r="S47"/>
      <c r="T47"/>
    </row>
    <row r="48" spans="8:35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xmlns:xlrd2="http://schemas.microsoft.com/office/spreadsheetml/2017/richdata2" ref="Q26:R40">
    <sortCondition descending="1" ref="R26:R40"/>
  </sortState>
  <mergeCells count="4">
    <mergeCell ref="B6:M6"/>
    <mergeCell ref="A6:A7"/>
    <mergeCell ref="N6:Y6"/>
    <mergeCell ref="Z6:AI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J53"/>
  <sheetViews>
    <sheetView showGridLines="0" zoomScaleNormal="10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13" sqref="AI13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34" width="11.140625" style="276" customWidth="1"/>
    <col min="35" max="35" width="15.140625" customWidth="1"/>
    <col min="36" max="36" width="15.85546875" bestFit="1" customWidth="1"/>
  </cols>
  <sheetData>
    <row r="1" spans="1:36" x14ac:dyDescent="0.25">
      <c r="A1" s="22" t="s">
        <v>191</v>
      </c>
    </row>
    <row r="2" spans="1:36" x14ac:dyDescent="0.25">
      <c r="A2" s="22"/>
    </row>
    <row r="3" spans="1:36" x14ac:dyDescent="0.25">
      <c r="A3" s="11" t="s">
        <v>127</v>
      </c>
    </row>
    <row r="4" spans="1:36" ht="15" customHeight="1" x14ac:dyDescent="0.25">
      <c r="A4" s="37" t="s">
        <v>246</v>
      </c>
    </row>
    <row r="5" spans="1:36" x14ac:dyDescent="0.25">
      <c r="A5" s="37" t="s">
        <v>203</v>
      </c>
      <c r="P5" s="276"/>
      <c r="Q5" s="276"/>
      <c r="R5" s="276"/>
      <c r="S5" s="276"/>
      <c r="T5" s="276"/>
      <c r="V5" s="276"/>
    </row>
    <row r="6" spans="1:36" x14ac:dyDescent="0.25">
      <c r="A6" s="684" t="s">
        <v>124</v>
      </c>
      <c r="B6" s="657">
        <v>2019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7">
        <v>2020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9"/>
    </row>
    <row r="7" spans="1:36" ht="27" customHeight="1" x14ac:dyDescent="0.25">
      <c r="A7" s="685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21" t="s">
        <v>2</v>
      </c>
      <c r="P7" s="421" t="s">
        <v>3</v>
      </c>
      <c r="Q7" s="421" t="s">
        <v>4</v>
      </c>
      <c r="R7" s="267" t="s">
        <v>5</v>
      </c>
      <c r="S7" s="421" t="s">
        <v>6</v>
      </c>
      <c r="T7" s="267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20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603" t="s">
        <v>6</v>
      </c>
      <c r="AF7" s="603" t="s">
        <v>7</v>
      </c>
      <c r="AG7" s="626" t="s">
        <v>8</v>
      </c>
      <c r="AH7" s="633" t="s">
        <v>266</v>
      </c>
      <c r="AI7" s="634" t="s">
        <v>270</v>
      </c>
    </row>
    <row r="8" spans="1:36" x14ac:dyDescent="0.25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73">
        <f t="shared" ref="Z8:AF8" si="2">SUM(Z9:Z22)</f>
        <v>8149</v>
      </c>
      <c r="AA8" s="574">
        <f t="shared" si="2"/>
        <v>7003</v>
      </c>
      <c r="AB8" s="574">
        <f t="shared" si="2"/>
        <v>7878</v>
      </c>
      <c r="AC8" s="574">
        <f t="shared" si="2"/>
        <v>7052</v>
      </c>
      <c r="AD8" s="574">
        <f t="shared" si="2"/>
        <v>6747</v>
      </c>
      <c r="AE8" s="574">
        <f t="shared" si="2"/>
        <v>5771</v>
      </c>
      <c r="AF8" s="574">
        <f t="shared" si="2"/>
        <v>6031</v>
      </c>
      <c r="AG8" s="574">
        <f>SUM(AG9:AG22)</f>
        <v>5496</v>
      </c>
      <c r="AH8" s="574">
        <f>SUM(AH9:AH22)</f>
        <v>5944</v>
      </c>
      <c r="AI8" s="352">
        <f>+IFERROR((AH8/V8-1),"-")</f>
        <v>-5.8775987576603184E-2</v>
      </c>
    </row>
    <row r="9" spans="1:36" x14ac:dyDescent="0.25">
      <c r="A9" s="69" t="s">
        <v>31</v>
      </c>
      <c r="B9" s="384">
        <v>961.2</v>
      </c>
      <c r="C9" s="385">
        <v>1167.29</v>
      </c>
      <c r="D9" s="385">
        <v>1651.36</v>
      </c>
      <c r="E9" s="385">
        <v>1945.18</v>
      </c>
      <c r="F9" s="385">
        <v>1977.73</v>
      </c>
      <c r="G9" s="385">
        <v>1262.03</v>
      </c>
      <c r="H9" s="385">
        <v>265.39999999999998</v>
      </c>
      <c r="I9" s="385">
        <v>371.88</v>
      </c>
      <c r="J9" s="385">
        <v>325.24</v>
      </c>
      <c r="K9" s="385">
        <v>1030.74</v>
      </c>
      <c r="L9" s="385">
        <v>1991.48</v>
      </c>
      <c r="M9" s="385">
        <v>2242.38</v>
      </c>
      <c r="N9" s="384">
        <v>1845.0880000000009</v>
      </c>
      <c r="O9" s="385">
        <v>1956.3920000000001</v>
      </c>
      <c r="P9" s="385">
        <v>2851.8639999999996</v>
      </c>
      <c r="Q9" s="385">
        <v>835.01100000000008</v>
      </c>
      <c r="R9" s="385">
        <v>1461.4960000000003</v>
      </c>
      <c r="S9" s="385">
        <v>1503.1329999999998</v>
      </c>
      <c r="T9" s="385">
        <v>1162.6910000000003</v>
      </c>
      <c r="U9" s="385">
        <v>926.78200000000027</v>
      </c>
      <c r="V9" s="385">
        <v>1312.3430000000001</v>
      </c>
      <c r="W9" s="385">
        <v>2276.7269999999999</v>
      </c>
      <c r="X9" s="385">
        <v>1667.7819999999999</v>
      </c>
      <c r="Y9" s="385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46">
        <v>374</v>
      </c>
      <c r="AH9" s="446">
        <v>354</v>
      </c>
      <c r="AI9" s="340">
        <f>+IFERROR((AH9/V9-1),"-")</f>
        <v>-0.73025344746000087</v>
      </c>
    </row>
    <row r="10" spans="1:36" x14ac:dyDescent="0.25">
      <c r="A10" s="69" t="s">
        <v>32</v>
      </c>
      <c r="B10" s="384">
        <v>202</v>
      </c>
      <c r="C10" s="385">
        <v>239.93</v>
      </c>
      <c r="D10" s="385">
        <v>106.9</v>
      </c>
      <c r="E10" s="385">
        <v>23.6</v>
      </c>
      <c r="F10" s="385">
        <v>4.5</v>
      </c>
      <c r="G10" s="385">
        <v>18</v>
      </c>
      <c r="H10" s="385">
        <v>3</v>
      </c>
      <c r="I10" s="385">
        <v>17.850000000000001</v>
      </c>
      <c r="J10" s="385">
        <v>0</v>
      </c>
      <c r="K10" s="385">
        <v>1</v>
      </c>
      <c r="L10" s="385">
        <v>1.5</v>
      </c>
      <c r="M10" s="385">
        <v>107.1</v>
      </c>
      <c r="N10" s="384">
        <v>121.01900000000001</v>
      </c>
      <c r="O10" s="385">
        <v>136.02000000000001</v>
      </c>
      <c r="P10" s="385">
        <v>87.668000000000006</v>
      </c>
      <c r="Q10" s="385">
        <v>23.54</v>
      </c>
      <c r="R10" s="385">
        <v>46.33</v>
      </c>
      <c r="S10" s="385">
        <v>5.2</v>
      </c>
      <c r="T10" s="385">
        <v>78.28</v>
      </c>
      <c r="U10" s="385">
        <v>54.5</v>
      </c>
      <c r="V10" s="385">
        <v>70.66</v>
      </c>
      <c r="W10" s="385">
        <v>203.08199999999999</v>
      </c>
      <c r="X10" s="385">
        <v>284.55499999999995</v>
      </c>
      <c r="Y10" s="385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46">
        <v>102</v>
      </c>
      <c r="AH10" s="446">
        <v>253</v>
      </c>
      <c r="AI10" s="340">
        <f>+IFERROR((AH10/V10-1),"-")</f>
        <v>2.5805264647608266</v>
      </c>
    </row>
    <row r="11" spans="1:36" x14ac:dyDescent="0.25">
      <c r="A11" s="69" t="s">
        <v>52</v>
      </c>
      <c r="B11" s="384">
        <v>69.3</v>
      </c>
      <c r="C11" s="385">
        <v>28.6</v>
      </c>
      <c r="D11" s="385">
        <v>31.7</v>
      </c>
      <c r="E11" s="385">
        <v>23.99</v>
      </c>
      <c r="F11" s="385">
        <v>51.6</v>
      </c>
      <c r="G11" s="385">
        <v>103.3</v>
      </c>
      <c r="H11" s="385">
        <v>67</v>
      </c>
      <c r="I11" s="385">
        <v>90.3</v>
      </c>
      <c r="J11" s="385">
        <v>104.1</v>
      </c>
      <c r="K11" s="385">
        <v>140.4</v>
      </c>
      <c r="L11" s="385">
        <v>126.6</v>
      </c>
      <c r="M11" s="385">
        <v>45.6</v>
      </c>
      <c r="N11" s="384">
        <v>105.89700000000001</v>
      </c>
      <c r="O11" s="385">
        <v>34.700000000000003</v>
      </c>
      <c r="P11" s="385">
        <v>6</v>
      </c>
      <c r="Q11" s="385">
        <v>3</v>
      </c>
      <c r="R11" s="385">
        <v>1.5</v>
      </c>
      <c r="S11" s="385">
        <v>8.6999999999999993</v>
      </c>
      <c r="T11" s="385">
        <v>46</v>
      </c>
      <c r="U11" s="385">
        <v>71.2</v>
      </c>
      <c r="V11" s="385">
        <v>68.2</v>
      </c>
      <c r="W11" s="385">
        <v>21.5</v>
      </c>
      <c r="X11" s="385">
        <v>22.823999999999998</v>
      </c>
      <c r="Y11" s="385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46">
        <v>62</v>
      </c>
      <c r="AH11" s="446">
        <v>79</v>
      </c>
      <c r="AI11" s="340">
        <f>+IFERROR((AH11/V11-1),"-")</f>
        <v>0.15835777126099693</v>
      </c>
    </row>
    <row r="12" spans="1:36" x14ac:dyDescent="0.25">
      <c r="A12" s="69" t="s">
        <v>33</v>
      </c>
      <c r="B12" s="384">
        <v>13.5</v>
      </c>
      <c r="C12" s="385">
        <v>16.95</v>
      </c>
      <c r="D12" s="385">
        <v>21.45</v>
      </c>
      <c r="E12" s="385">
        <v>20.13</v>
      </c>
      <c r="F12" s="385">
        <v>61.5</v>
      </c>
      <c r="G12" s="385">
        <v>79.7</v>
      </c>
      <c r="H12" s="385">
        <v>93.3</v>
      </c>
      <c r="I12" s="385">
        <v>69.91</v>
      </c>
      <c r="J12" s="385">
        <v>60.58</v>
      </c>
      <c r="K12" s="385">
        <v>47.46</v>
      </c>
      <c r="L12" s="385">
        <v>53.97</v>
      </c>
      <c r="M12" s="385">
        <v>38.43</v>
      </c>
      <c r="N12" s="384">
        <v>9.7199999999999989</v>
      </c>
      <c r="O12" s="385">
        <v>15.700000000000001</v>
      </c>
      <c r="P12" s="385">
        <v>9.14</v>
      </c>
      <c r="Q12" s="385">
        <v>0.70000000000000018</v>
      </c>
      <c r="R12" s="385">
        <v>9.3699999999999974</v>
      </c>
      <c r="S12" s="385">
        <v>16.110000000000003</v>
      </c>
      <c r="T12" s="385">
        <v>26.04</v>
      </c>
      <c r="U12" s="385">
        <v>16.100000000000001</v>
      </c>
      <c r="V12" s="385">
        <v>10.375999999999994</v>
      </c>
      <c r="W12" s="385">
        <v>0</v>
      </c>
      <c r="X12" s="385">
        <v>0</v>
      </c>
      <c r="Y12" s="385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46">
        <v>0</v>
      </c>
      <c r="AH12" s="446">
        <v>0</v>
      </c>
      <c r="AI12" s="340">
        <f>+IFERROR((AH12/V12-1),"-")</f>
        <v>-1</v>
      </c>
    </row>
    <row r="13" spans="1:36" x14ac:dyDescent="0.25">
      <c r="A13" s="92" t="s">
        <v>53</v>
      </c>
      <c r="B13" s="384">
        <v>11.05</v>
      </c>
      <c r="C13" s="385">
        <v>13.5</v>
      </c>
      <c r="D13" s="385">
        <v>10.050000000000001</v>
      </c>
      <c r="E13" s="385">
        <v>21.4</v>
      </c>
      <c r="F13" s="385"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v>0</v>
      </c>
      <c r="L13" s="385">
        <v>0</v>
      </c>
      <c r="M13" s="385">
        <v>0</v>
      </c>
      <c r="N13" s="384">
        <v>0</v>
      </c>
      <c r="O13" s="385">
        <v>0</v>
      </c>
      <c r="P13" s="385">
        <v>0</v>
      </c>
      <c r="Q13" s="385">
        <v>0</v>
      </c>
      <c r="R13" s="385">
        <v>0.73000000000000009</v>
      </c>
      <c r="S13" s="385">
        <v>0</v>
      </c>
      <c r="T13" s="385">
        <v>0</v>
      </c>
      <c r="U13" s="385">
        <v>0</v>
      </c>
      <c r="V13" s="385">
        <v>0</v>
      </c>
      <c r="W13" s="385">
        <v>0</v>
      </c>
      <c r="X13" s="385">
        <v>0</v>
      </c>
      <c r="Y13" s="385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46">
        <v>0</v>
      </c>
      <c r="AH13" s="446">
        <v>0</v>
      </c>
      <c r="AI13" s="340" t="str">
        <f t="shared" ref="AI8:AI22" si="3">+IFERROR((AH13/V13-1),"-")</f>
        <v>-</v>
      </c>
    </row>
    <row r="14" spans="1:36" s="169" customFormat="1" x14ac:dyDescent="0.25">
      <c r="A14" s="92" t="s">
        <v>54</v>
      </c>
      <c r="B14" s="384">
        <v>37.479999999999997</v>
      </c>
      <c r="C14" s="385">
        <v>6</v>
      </c>
      <c r="D14" s="385">
        <v>11.41</v>
      </c>
      <c r="E14" s="385">
        <v>9.43</v>
      </c>
      <c r="F14" s="385">
        <v>10.78</v>
      </c>
      <c r="G14" s="385">
        <v>4.92</v>
      </c>
      <c r="H14" s="385">
        <v>3.28</v>
      </c>
      <c r="I14" s="385">
        <v>7.76</v>
      </c>
      <c r="J14" s="385">
        <v>4.8</v>
      </c>
      <c r="K14" s="385">
        <v>5.6</v>
      </c>
      <c r="L14" s="385">
        <v>2.8</v>
      </c>
      <c r="M14" s="385">
        <v>6.4</v>
      </c>
      <c r="N14" s="384">
        <v>6.6800000000000006</v>
      </c>
      <c r="O14" s="385">
        <v>10.759999999999998</v>
      </c>
      <c r="P14" s="385">
        <v>7.2</v>
      </c>
      <c r="Q14" s="385">
        <v>0</v>
      </c>
      <c r="R14" s="385">
        <v>1.51</v>
      </c>
      <c r="S14" s="385">
        <v>11.379999999999999</v>
      </c>
      <c r="T14" s="385">
        <v>24.13</v>
      </c>
      <c r="U14" s="385">
        <v>31.54</v>
      </c>
      <c r="V14" s="385">
        <v>24.369999999999994</v>
      </c>
      <c r="W14" s="385">
        <v>6.68</v>
      </c>
      <c r="X14" s="385">
        <v>5.52</v>
      </c>
      <c r="Y14" s="385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46">
        <v>17</v>
      </c>
      <c r="AH14" s="446">
        <v>5</v>
      </c>
      <c r="AI14" s="340">
        <f t="shared" si="3"/>
        <v>-0.79482970865818625</v>
      </c>
      <c r="AJ14"/>
    </row>
    <row r="15" spans="1:36" x14ac:dyDescent="0.25">
      <c r="A15" s="69" t="s">
        <v>34</v>
      </c>
      <c r="B15" s="384">
        <v>701.78</v>
      </c>
      <c r="C15" s="385">
        <v>867.8</v>
      </c>
      <c r="D15" s="385">
        <v>701.91</v>
      </c>
      <c r="E15" s="385">
        <v>299.39999999999998</v>
      </c>
      <c r="F15" s="385">
        <v>442.52</v>
      </c>
      <c r="G15" s="385">
        <v>1081.04</v>
      </c>
      <c r="H15" s="385">
        <v>1583.36</v>
      </c>
      <c r="I15" s="385">
        <v>1741.88</v>
      </c>
      <c r="J15" s="385">
        <v>1106.23</v>
      </c>
      <c r="K15" s="385">
        <v>1575.55</v>
      </c>
      <c r="L15" s="385">
        <v>493.85</v>
      </c>
      <c r="M15" s="385">
        <v>169.83</v>
      </c>
      <c r="N15" s="384">
        <v>938.88900000000012</v>
      </c>
      <c r="O15" s="385">
        <v>957.63699999999994</v>
      </c>
      <c r="P15" s="385">
        <v>696.23699999999997</v>
      </c>
      <c r="Q15" s="385">
        <v>87.2</v>
      </c>
      <c r="R15" s="385">
        <v>399.399</v>
      </c>
      <c r="S15" s="385">
        <v>839.84800000000007</v>
      </c>
      <c r="T15" s="385">
        <v>944.63900000000024</v>
      </c>
      <c r="U15" s="385">
        <v>1372.2860000000003</v>
      </c>
      <c r="V15" s="385">
        <v>1359.9440000000002</v>
      </c>
      <c r="W15" s="385">
        <v>783.18099999999993</v>
      </c>
      <c r="X15" s="385">
        <v>702.48300000000006</v>
      </c>
      <c r="Y15" s="385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46">
        <v>342</v>
      </c>
      <c r="AH15" s="446">
        <v>1357</v>
      </c>
      <c r="AI15" s="340">
        <f t="shared" si="3"/>
        <v>-2.164795020971555E-3</v>
      </c>
    </row>
    <row r="16" spans="1:36" x14ac:dyDescent="0.25">
      <c r="A16" s="69" t="s">
        <v>42</v>
      </c>
      <c r="B16" s="384">
        <v>232.4</v>
      </c>
      <c r="C16" s="385">
        <v>203.18</v>
      </c>
      <c r="D16" s="385">
        <v>243.27</v>
      </c>
      <c r="E16" s="385">
        <v>250.7</v>
      </c>
      <c r="F16" s="385">
        <v>264</v>
      </c>
      <c r="G16" s="385">
        <v>204.25</v>
      </c>
      <c r="H16" s="385">
        <v>288.73</v>
      </c>
      <c r="I16" s="385">
        <v>236.09</v>
      </c>
      <c r="J16" s="385">
        <v>230.29</v>
      </c>
      <c r="K16" s="385">
        <v>241.43</v>
      </c>
      <c r="L16" s="385">
        <v>208.79</v>
      </c>
      <c r="M16" s="385">
        <v>258.06</v>
      </c>
      <c r="N16" s="384">
        <v>258.07</v>
      </c>
      <c r="O16" s="385">
        <v>357.13199999999995</v>
      </c>
      <c r="P16" s="385">
        <v>150.77500000000001</v>
      </c>
      <c r="Q16" s="385">
        <v>26.680000000000003</v>
      </c>
      <c r="R16" s="385">
        <v>48.139999999999993</v>
      </c>
      <c r="S16" s="385">
        <v>94.159999999999968</v>
      </c>
      <c r="T16" s="385">
        <v>143.60400000000001</v>
      </c>
      <c r="U16" s="385">
        <v>133.62</v>
      </c>
      <c r="V16" s="385">
        <v>141.86000000000001</v>
      </c>
      <c r="W16" s="385">
        <v>146.85</v>
      </c>
      <c r="X16" s="385">
        <v>170.29000000000002</v>
      </c>
      <c r="Y16" s="385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46">
        <v>150</v>
      </c>
      <c r="AH16" s="446">
        <v>122</v>
      </c>
      <c r="AI16" s="340">
        <f t="shared" si="3"/>
        <v>-0.13999718031862407</v>
      </c>
    </row>
    <row r="17" spans="1:35" x14ac:dyDescent="0.25">
      <c r="A17" s="69" t="s">
        <v>48</v>
      </c>
      <c r="B17" s="384">
        <v>153.30000000000001</v>
      </c>
      <c r="C17" s="385">
        <v>197.34</v>
      </c>
      <c r="D17" s="385">
        <v>221.9</v>
      </c>
      <c r="E17" s="385">
        <v>378.81</v>
      </c>
      <c r="F17" s="385">
        <v>459.87</v>
      </c>
      <c r="G17" s="385">
        <v>451.84</v>
      </c>
      <c r="H17" s="385">
        <v>243.82</v>
      </c>
      <c r="I17" s="385">
        <v>421.96</v>
      </c>
      <c r="J17" s="385">
        <v>732.1</v>
      </c>
      <c r="K17" s="385">
        <v>437</v>
      </c>
      <c r="L17" s="385">
        <v>308.39999999999998</v>
      </c>
      <c r="M17" s="385">
        <v>310.88</v>
      </c>
      <c r="N17" s="384">
        <v>404.97900000000004</v>
      </c>
      <c r="O17" s="385">
        <v>380.327</v>
      </c>
      <c r="P17" s="385">
        <v>237.553</v>
      </c>
      <c r="Q17" s="385">
        <v>58.5</v>
      </c>
      <c r="R17" s="385">
        <v>251.31199999999998</v>
      </c>
      <c r="S17" s="385">
        <v>344.91800000000001</v>
      </c>
      <c r="T17" s="385">
        <v>284.21600000000001</v>
      </c>
      <c r="U17" s="385">
        <v>587.43200000000002</v>
      </c>
      <c r="V17" s="385">
        <v>507.90799999999996</v>
      </c>
      <c r="W17" s="385">
        <v>404.72399999999999</v>
      </c>
      <c r="X17" s="385">
        <v>357.83800000000002</v>
      </c>
      <c r="Y17" s="385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46">
        <v>457</v>
      </c>
      <c r="AH17" s="446">
        <v>234</v>
      </c>
      <c r="AI17" s="340">
        <f t="shared" si="3"/>
        <v>-0.53928664246280822</v>
      </c>
    </row>
    <row r="18" spans="1:35" x14ac:dyDescent="0.25">
      <c r="A18" s="69" t="s">
        <v>55</v>
      </c>
      <c r="B18" s="384">
        <v>39.700000000000003</v>
      </c>
      <c r="C18" s="385">
        <v>35.25</v>
      </c>
      <c r="D18" s="385">
        <v>49.9</v>
      </c>
      <c r="E18" s="385">
        <v>1</v>
      </c>
      <c r="F18" s="385">
        <v>0</v>
      </c>
      <c r="G18" s="385">
        <v>0</v>
      </c>
      <c r="H18" s="385">
        <v>0</v>
      </c>
      <c r="I18" s="385">
        <v>0</v>
      </c>
      <c r="J18" s="385">
        <v>1</v>
      </c>
      <c r="K18" s="385">
        <v>0</v>
      </c>
      <c r="L18" s="385">
        <v>3.8</v>
      </c>
      <c r="M18" s="385">
        <v>24.7</v>
      </c>
      <c r="N18" s="384">
        <v>0</v>
      </c>
      <c r="O18" s="385">
        <v>2</v>
      </c>
      <c r="P18" s="385">
        <v>0</v>
      </c>
      <c r="Q18" s="385">
        <v>0</v>
      </c>
      <c r="R18" s="385">
        <v>0</v>
      </c>
      <c r="S18" s="385">
        <v>0</v>
      </c>
      <c r="T18" s="385">
        <v>1</v>
      </c>
      <c r="U18" s="385">
        <v>0</v>
      </c>
      <c r="V18" s="385">
        <v>0</v>
      </c>
      <c r="W18" s="385">
        <v>0</v>
      </c>
      <c r="X18" s="385">
        <v>0</v>
      </c>
      <c r="Y18" s="385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46">
        <v>15</v>
      </c>
      <c r="AH18" s="446">
        <v>4</v>
      </c>
      <c r="AI18" s="340" t="str">
        <f t="shared" si="3"/>
        <v>-</v>
      </c>
    </row>
    <row r="19" spans="1:35" x14ac:dyDescent="0.25">
      <c r="A19" s="69" t="s">
        <v>43</v>
      </c>
      <c r="B19" s="384">
        <v>315.60000000000002</v>
      </c>
      <c r="C19" s="385">
        <v>232.3</v>
      </c>
      <c r="D19" s="385">
        <v>352.3</v>
      </c>
      <c r="E19" s="385">
        <v>457.5</v>
      </c>
      <c r="F19" s="385">
        <v>448.99</v>
      </c>
      <c r="G19" s="385">
        <v>438.9</v>
      </c>
      <c r="H19" s="385">
        <v>531.15</v>
      </c>
      <c r="I19" s="385">
        <v>584.63</v>
      </c>
      <c r="J19" s="385">
        <v>340.3</v>
      </c>
      <c r="K19" s="385">
        <v>179.4</v>
      </c>
      <c r="L19" s="385">
        <v>72</v>
      </c>
      <c r="M19" s="385">
        <v>117.2</v>
      </c>
      <c r="N19" s="384">
        <v>26</v>
      </c>
      <c r="O19" s="385">
        <v>40.5</v>
      </c>
      <c r="P19" s="385">
        <v>63.1</v>
      </c>
      <c r="Q19" s="385">
        <v>5.5</v>
      </c>
      <c r="R19" s="385">
        <v>105.896</v>
      </c>
      <c r="S19" s="385">
        <v>238.70400000000004</v>
      </c>
      <c r="T19" s="385">
        <v>406.75599999999997</v>
      </c>
      <c r="U19" s="385">
        <v>443.92800000000011</v>
      </c>
      <c r="V19" s="385">
        <v>248.88</v>
      </c>
      <c r="W19" s="385">
        <v>114.759</v>
      </c>
      <c r="X19" s="385">
        <v>182.05599999999998</v>
      </c>
      <c r="Y19" s="385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46">
        <v>517</v>
      </c>
      <c r="AH19" s="446">
        <v>322</v>
      </c>
      <c r="AI19" s="340">
        <f t="shared" si="3"/>
        <v>0.29379620700739317</v>
      </c>
    </row>
    <row r="20" spans="1:35" x14ac:dyDescent="0.25">
      <c r="A20" s="69" t="s">
        <v>45</v>
      </c>
      <c r="B20" s="384">
        <v>1096.5999999999999</v>
      </c>
      <c r="C20" s="385">
        <v>847.2</v>
      </c>
      <c r="D20" s="385">
        <v>724.91</v>
      </c>
      <c r="E20" s="385">
        <v>267.70999999999998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v>499.42</v>
      </c>
      <c r="L20" s="385">
        <v>824.5</v>
      </c>
      <c r="M20" s="385">
        <v>1464.21</v>
      </c>
      <c r="N20" s="384">
        <v>1450.1890000000001</v>
      </c>
      <c r="O20" s="385">
        <v>1195.652</v>
      </c>
      <c r="P20" s="385">
        <v>577.57199999999989</v>
      </c>
      <c r="Q20" s="385">
        <v>18.399999999999999</v>
      </c>
      <c r="R20" s="385">
        <v>0</v>
      </c>
      <c r="S20" s="385">
        <v>0</v>
      </c>
      <c r="T20" s="385">
        <v>35.4</v>
      </c>
      <c r="U20" s="385">
        <v>23.39</v>
      </c>
      <c r="V20" s="385">
        <v>102.85</v>
      </c>
      <c r="W20" s="385">
        <v>579.73399999999992</v>
      </c>
      <c r="X20" s="385">
        <v>747.23</v>
      </c>
      <c r="Y20" s="385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46">
        <v>0</v>
      </c>
      <c r="AH20" s="446">
        <v>0</v>
      </c>
      <c r="AI20" s="340">
        <f t="shared" si="3"/>
        <v>-1</v>
      </c>
    </row>
    <row r="21" spans="1:35" x14ac:dyDescent="0.25">
      <c r="A21" s="92" t="s">
        <v>36</v>
      </c>
      <c r="B21" s="384">
        <v>654.32000000000005</v>
      </c>
      <c r="C21" s="385">
        <v>655.67</v>
      </c>
      <c r="D21" s="385">
        <v>793.48</v>
      </c>
      <c r="E21" s="385">
        <v>802.72</v>
      </c>
      <c r="F21" s="385">
        <v>1289.8</v>
      </c>
      <c r="G21" s="385">
        <v>1068.96</v>
      </c>
      <c r="H21" s="385">
        <v>1465.39</v>
      </c>
      <c r="I21" s="385">
        <v>1473.58</v>
      </c>
      <c r="J21" s="385">
        <v>1291.32</v>
      </c>
      <c r="K21" s="385">
        <v>1221.69</v>
      </c>
      <c r="L21" s="385">
        <v>1233.7</v>
      </c>
      <c r="M21" s="385">
        <v>1142.42</v>
      </c>
      <c r="N21" s="384">
        <v>1439.104</v>
      </c>
      <c r="O21" s="385">
        <v>1480.6010000000001</v>
      </c>
      <c r="P21" s="385">
        <v>927.21199999999999</v>
      </c>
      <c r="Q21" s="385">
        <v>83.7</v>
      </c>
      <c r="R21" s="385">
        <v>160.14800000000002</v>
      </c>
      <c r="S21" s="385">
        <v>495.38000000000005</v>
      </c>
      <c r="T21" s="385">
        <v>1133.7180000000003</v>
      </c>
      <c r="U21" s="385">
        <v>989.24900000000002</v>
      </c>
      <c r="V21" s="385">
        <v>1027.4569999999999</v>
      </c>
      <c r="W21" s="385">
        <v>1179.527</v>
      </c>
      <c r="X21" s="385">
        <v>1090.6699999999998</v>
      </c>
      <c r="Y21" s="385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46">
        <v>1533</v>
      </c>
      <c r="AH21" s="446">
        <v>1546</v>
      </c>
      <c r="AI21" s="340">
        <f t="shared" si="3"/>
        <v>0.5046858408673065</v>
      </c>
    </row>
    <row r="22" spans="1:35" x14ac:dyDescent="0.25">
      <c r="A22" s="93" t="s">
        <v>72</v>
      </c>
      <c r="B22" s="386">
        <v>1809.1400000000012</v>
      </c>
      <c r="C22" s="387">
        <v>1772.37</v>
      </c>
      <c r="D22" s="387">
        <v>1804.9099999999999</v>
      </c>
      <c r="E22" s="387">
        <v>1934.5900000000001</v>
      </c>
      <c r="F22" s="387">
        <v>1803.1999999999998</v>
      </c>
      <c r="G22" s="387">
        <v>1823.8899999999994</v>
      </c>
      <c r="H22" s="387">
        <v>1598.8599999999997</v>
      </c>
      <c r="I22" s="387">
        <v>1801.3099999999995</v>
      </c>
      <c r="J22" s="387">
        <v>1468.8900000000003</v>
      </c>
      <c r="K22" s="387">
        <v>1370.4199999999992</v>
      </c>
      <c r="L22" s="387">
        <v>1209.8899999999994</v>
      </c>
      <c r="M22" s="387">
        <v>1078.1000000000013</v>
      </c>
      <c r="N22" s="386">
        <v>844.65100000000075</v>
      </c>
      <c r="O22" s="387">
        <v>988.03099999999904</v>
      </c>
      <c r="P22" s="387">
        <v>838.10299999999825</v>
      </c>
      <c r="Q22" s="387">
        <v>157.78199999999993</v>
      </c>
      <c r="R22" s="387">
        <v>602.56300000000056</v>
      </c>
      <c r="S22" s="387">
        <v>858.35699999999906</v>
      </c>
      <c r="T22" s="387">
        <v>1449.4589999999989</v>
      </c>
      <c r="U22" s="387">
        <v>1432.5159999999996</v>
      </c>
      <c r="V22" s="387">
        <v>1440.3330000000005</v>
      </c>
      <c r="W22" s="387">
        <v>1445.3780000000015</v>
      </c>
      <c r="X22" s="387">
        <v>1536.2659999999996</v>
      </c>
      <c r="Y22" s="387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629">
        <v>1927</v>
      </c>
      <c r="AH22" s="629">
        <v>1668</v>
      </c>
      <c r="AI22" s="556">
        <f t="shared" si="3"/>
        <v>0.15806553067936324</v>
      </c>
    </row>
    <row r="23" spans="1:35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5" x14ac:dyDescent="0.25">
      <c r="A24" s="281" t="s">
        <v>128</v>
      </c>
      <c r="R24" s="276"/>
      <c r="S24" s="276"/>
      <c r="T24" s="276"/>
      <c r="V24" s="276"/>
      <c r="AH24" s="123"/>
    </row>
    <row r="25" spans="1:35" x14ac:dyDescent="0.25">
      <c r="A25" s="281" t="s">
        <v>198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R25" s="276"/>
      <c r="S25" s="276"/>
      <c r="T25" s="276"/>
      <c r="V25" s="276"/>
    </row>
    <row r="26" spans="1:35" x14ac:dyDescent="0.25">
      <c r="I26"/>
      <c r="J26"/>
      <c r="K26"/>
      <c r="R26" s="276"/>
      <c r="S26" s="276"/>
      <c r="T26" s="276"/>
      <c r="V26" s="276"/>
    </row>
    <row r="27" spans="1:35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35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35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35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35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35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xmlns:xlrd2="http://schemas.microsoft.com/office/spreadsheetml/2017/richdata2" ref="S25:T40">
    <sortCondition descending="1" ref="T25:T40"/>
  </sortState>
  <mergeCells count="4">
    <mergeCell ref="B6:M6"/>
    <mergeCell ref="A6:A7"/>
    <mergeCell ref="N6:Y6"/>
    <mergeCell ref="Z6:AI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K39"/>
  <sheetViews>
    <sheetView showGridLines="0" zoomScaleNormal="100" workbookViewId="0">
      <pane xSplit="1" ySplit="7" topLeftCell="U8" activePane="bottomRight" state="frozen"/>
      <selection activeCell="Y28" sqref="Y28"/>
      <selection pane="topRight" activeCell="Y28" sqref="Y28"/>
      <selection pane="bottomLeft" activeCell="Y28" sqref="Y28"/>
      <selection pane="bottomRight" activeCell="AD11" sqref="AD11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34" width="11.28515625" style="276" customWidth="1"/>
    <col min="35" max="35" width="11.28515625" customWidth="1"/>
  </cols>
  <sheetData>
    <row r="1" spans="1:37" x14ac:dyDescent="0.25">
      <c r="A1" s="105" t="s">
        <v>191</v>
      </c>
    </row>
    <row r="2" spans="1:37" x14ac:dyDescent="0.25">
      <c r="A2" s="22"/>
    </row>
    <row r="3" spans="1:37" x14ac:dyDescent="0.25">
      <c r="A3" s="24" t="s">
        <v>220</v>
      </c>
    </row>
    <row r="4" spans="1:37" x14ac:dyDescent="0.25">
      <c r="A4" s="23" t="s">
        <v>229</v>
      </c>
    </row>
    <row r="5" spans="1:37" x14ac:dyDescent="0.25">
      <c r="A5" s="23" t="s">
        <v>200</v>
      </c>
    </row>
    <row r="6" spans="1:37" x14ac:dyDescent="0.25">
      <c r="A6" s="640" t="s">
        <v>0</v>
      </c>
      <c r="B6" s="637">
        <v>2019</v>
      </c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639"/>
      <c r="N6" s="637">
        <v>2020</v>
      </c>
      <c r="O6" s="638"/>
      <c r="P6" s="638"/>
      <c r="Q6" s="638"/>
      <c r="R6" s="638"/>
      <c r="S6" s="638"/>
      <c r="T6" s="638"/>
      <c r="U6" s="638"/>
      <c r="V6" s="638"/>
      <c r="W6" s="638"/>
      <c r="X6" s="638"/>
      <c r="Y6" s="638"/>
      <c r="Z6" s="637">
        <v>2021</v>
      </c>
      <c r="AA6" s="638"/>
      <c r="AB6" s="638"/>
      <c r="AC6" s="638"/>
      <c r="AD6" s="638"/>
      <c r="AE6" s="638"/>
      <c r="AF6" s="638"/>
      <c r="AG6" s="638"/>
      <c r="AH6" s="638"/>
      <c r="AI6" s="639"/>
    </row>
    <row r="7" spans="1:37" ht="25.5" x14ac:dyDescent="0.25">
      <c r="A7" s="641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420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0" t="s">
        <v>6</v>
      </c>
      <c r="AF7" s="603" t="s">
        <v>7</v>
      </c>
      <c r="AG7" s="606" t="s">
        <v>8</v>
      </c>
      <c r="AH7" s="630" t="s">
        <v>266</v>
      </c>
      <c r="AI7" s="421" t="s">
        <v>270</v>
      </c>
    </row>
    <row r="8" spans="1:37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288">
        <f>+M9+M20</f>
        <v>385.56298856462837</v>
      </c>
      <c r="N8" s="417">
        <f t="shared" ref="N8:AF8" si="2">+N9+N20</f>
        <v>126.22630447424773</v>
      </c>
      <c r="O8" s="417">
        <f t="shared" si="2"/>
        <v>161.30519123038073</v>
      </c>
      <c r="P8" s="417">
        <f t="shared" si="2"/>
        <v>80.782027435071896</v>
      </c>
      <c r="Q8" s="417">
        <f t="shared" si="2"/>
        <v>35.201722015446187</v>
      </c>
      <c r="R8" s="417">
        <f t="shared" si="2"/>
        <v>598.41885806284643</v>
      </c>
      <c r="S8" s="417">
        <f t="shared" si="2"/>
        <v>1420.7943186892373</v>
      </c>
      <c r="T8" s="417">
        <f t="shared" si="2"/>
        <v>637.56810119137299</v>
      </c>
      <c r="U8" s="417">
        <f t="shared" si="2"/>
        <v>139.55050290854922</v>
      </c>
      <c r="V8" s="417">
        <f t="shared" si="2"/>
        <v>175.87355037436879</v>
      </c>
      <c r="W8" s="417">
        <f t="shared" si="2"/>
        <v>175.71579865172748</v>
      </c>
      <c r="X8" s="417">
        <f t="shared" si="2"/>
        <v>831.6235207108715</v>
      </c>
      <c r="Y8" s="417">
        <f t="shared" si="2"/>
        <v>1357.1037855034022</v>
      </c>
      <c r="Z8" s="427">
        <f t="shared" si="2"/>
        <v>640.524</v>
      </c>
      <c r="AA8" s="428">
        <f t="shared" si="2"/>
        <v>236.82000000000002</v>
      </c>
      <c r="AB8" s="428">
        <f t="shared" si="2"/>
        <v>215.91000000000003</v>
      </c>
      <c r="AC8" s="428">
        <f t="shared" si="2"/>
        <v>411.73900000000003</v>
      </c>
      <c r="AD8" s="428">
        <f t="shared" si="2"/>
        <v>1450.01</v>
      </c>
      <c r="AE8" s="429">
        <f t="shared" si="2"/>
        <v>842.8599999999999</v>
      </c>
      <c r="AF8" s="429">
        <f t="shared" si="2"/>
        <v>304.47000000000003</v>
      </c>
      <c r="AG8" s="429">
        <f>+AG9+AG20</f>
        <v>106.971</v>
      </c>
      <c r="AH8" s="429">
        <f>+AH9+AH20</f>
        <v>74.700000000000017</v>
      </c>
      <c r="AI8" s="294">
        <f t="shared" ref="AI8:AI22" si="3">+IFERROR(AH8/V8-1,"-")</f>
        <v>-0.57526302368382431</v>
      </c>
      <c r="AJ8" s="635"/>
      <c r="AK8" s="635"/>
    </row>
    <row r="9" spans="1:37" x14ac:dyDescent="0.25">
      <c r="A9" s="117" t="s">
        <v>221</v>
      </c>
      <c r="B9" s="116">
        <f t="shared" ref="B9:H9" si="4">+B10+B11+B14+B17</f>
        <v>152.43899505753834</v>
      </c>
      <c r="C9" s="20">
        <f t="shared" si="4"/>
        <v>183.75810913741594</v>
      </c>
      <c r="D9" s="20">
        <f t="shared" si="4"/>
        <v>162.14926623355981</v>
      </c>
      <c r="E9" s="20">
        <f t="shared" si="4"/>
        <v>107.64590830903671</v>
      </c>
      <c r="F9" s="20">
        <f t="shared" si="4"/>
        <v>107.03482858298369</v>
      </c>
      <c r="G9" s="20">
        <f t="shared" si="4"/>
        <v>132.98774350876607</v>
      </c>
      <c r="H9" s="20">
        <f t="shared" si="4"/>
        <v>129.3242649799879</v>
      </c>
      <c r="I9" s="20">
        <f t="shared" ref="I9:AH9" si="5">+I10+I11+I14+I17</f>
        <v>118.87018358159028</v>
      </c>
      <c r="J9" s="20">
        <f t="shared" si="5"/>
        <v>90.227865446825547</v>
      </c>
      <c r="K9" s="20">
        <f t="shared" si="5"/>
        <v>111.67859650444073</v>
      </c>
      <c r="L9" s="20">
        <f t="shared" si="5"/>
        <v>94.258320445187508</v>
      </c>
      <c r="M9" s="289">
        <f t="shared" si="5"/>
        <v>87.903220564628313</v>
      </c>
      <c r="N9" s="418">
        <f t="shared" si="5"/>
        <v>121.00580447424773</v>
      </c>
      <c r="O9" s="418">
        <f t="shared" si="5"/>
        <v>161.28076123038073</v>
      </c>
      <c r="P9" s="418">
        <f t="shared" si="5"/>
        <v>80.779666435071903</v>
      </c>
      <c r="Q9" s="418">
        <f t="shared" si="5"/>
        <v>34.933223015446188</v>
      </c>
      <c r="R9" s="418">
        <f t="shared" si="5"/>
        <v>45.275684062846452</v>
      </c>
      <c r="S9" s="418">
        <f t="shared" si="5"/>
        <v>89.944318689237406</v>
      </c>
      <c r="T9" s="418">
        <f t="shared" si="5"/>
        <v>148.51277269137319</v>
      </c>
      <c r="U9" s="418">
        <f t="shared" si="5"/>
        <v>139.27530290854921</v>
      </c>
      <c r="V9" s="418">
        <f t="shared" si="5"/>
        <v>175.3684568743688</v>
      </c>
      <c r="W9" s="418">
        <f t="shared" si="5"/>
        <v>174.69972815172747</v>
      </c>
      <c r="X9" s="418">
        <f t="shared" si="5"/>
        <v>117.66753371087145</v>
      </c>
      <c r="Y9" s="418">
        <f t="shared" si="5"/>
        <v>130.6644420034022</v>
      </c>
      <c r="Z9" s="430">
        <f t="shared" si="5"/>
        <v>123.563</v>
      </c>
      <c r="AA9" s="431">
        <f t="shared" si="5"/>
        <v>201.29000000000002</v>
      </c>
      <c r="AB9" s="431">
        <f t="shared" si="5"/>
        <v>147.83000000000001</v>
      </c>
      <c r="AC9" s="431">
        <f t="shared" si="5"/>
        <v>106.85</v>
      </c>
      <c r="AD9" s="431">
        <f t="shared" si="5"/>
        <v>125.82000000000001</v>
      </c>
      <c r="AE9" s="20">
        <f t="shared" si="5"/>
        <v>122.82999999999998</v>
      </c>
      <c r="AF9" s="20">
        <f t="shared" si="5"/>
        <v>107</v>
      </c>
      <c r="AG9" s="20">
        <f t="shared" si="5"/>
        <v>104.44</v>
      </c>
      <c r="AH9" s="20">
        <f t="shared" si="5"/>
        <v>74.580000000000013</v>
      </c>
      <c r="AI9" s="295">
        <f t="shared" si="3"/>
        <v>-0.57472397642508799</v>
      </c>
      <c r="AJ9" s="276"/>
    </row>
    <row r="10" spans="1:37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90">
        <v>9.4881547400000006</v>
      </c>
      <c r="N10" s="419">
        <v>10.738911209999999</v>
      </c>
      <c r="O10" s="419">
        <v>22.071925980217419</v>
      </c>
      <c r="P10" s="419">
        <v>9.531417069408624</v>
      </c>
      <c r="Q10" s="419">
        <v>5.0679328235894321</v>
      </c>
      <c r="R10" s="419">
        <v>6.187060576145158</v>
      </c>
      <c r="S10" s="419">
        <v>9.6300000000000008</v>
      </c>
      <c r="T10" s="419">
        <v>9.9847463619581323</v>
      </c>
      <c r="U10" s="419">
        <v>10.764811310000001</v>
      </c>
      <c r="V10" s="419">
        <v>14.203563879999997</v>
      </c>
      <c r="W10" s="419">
        <v>19.610601329999998</v>
      </c>
      <c r="X10" s="419">
        <v>12.544406675179996</v>
      </c>
      <c r="Y10" s="419">
        <v>16.373054031999999</v>
      </c>
      <c r="Z10" s="432">
        <v>13.71</v>
      </c>
      <c r="AA10" s="433">
        <v>25.55</v>
      </c>
      <c r="AB10" s="433">
        <v>17.28</v>
      </c>
      <c r="AC10" s="433">
        <v>9.4600000000000009</v>
      </c>
      <c r="AD10" s="433">
        <v>12.47</v>
      </c>
      <c r="AE10" s="14">
        <v>6.35</v>
      </c>
      <c r="AF10" s="14">
        <v>6.24</v>
      </c>
      <c r="AG10" s="14">
        <v>8.14</v>
      </c>
      <c r="AH10" s="14">
        <v>4.38</v>
      </c>
      <c r="AI10" s="296">
        <f t="shared" si="3"/>
        <v>-0.69162669052606818</v>
      </c>
      <c r="AJ10" s="276"/>
    </row>
    <row r="11" spans="1:37" x14ac:dyDescent="0.25">
      <c r="A11" s="69" t="s">
        <v>16</v>
      </c>
      <c r="B11" s="86">
        <f t="shared" ref="B11:J11" si="6">SUM(B12:B13)</f>
        <v>91.515000000000001</v>
      </c>
      <c r="C11" s="14">
        <f t="shared" si="6"/>
        <v>118.73399999999999</v>
      </c>
      <c r="D11" s="14">
        <f t="shared" si="6"/>
        <v>97.106000000000009</v>
      </c>
      <c r="E11" s="14">
        <f t="shared" si="6"/>
        <v>51.910000000000004</v>
      </c>
      <c r="F11" s="14">
        <f t="shared" si="6"/>
        <v>50.066194070000002</v>
      </c>
      <c r="G11" s="14">
        <f t="shared" si="6"/>
        <v>73.570999999999998</v>
      </c>
      <c r="H11" s="14">
        <f t="shared" si="6"/>
        <v>75.791000000000011</v>
      </c>
      <c r="I11" s="14">
        <f t="shared" si="6"/>
        <v>62.646862771000002</v>
      </c>
      <c r="J11" s="14">
        <f t="shared" si="6"/>
        <v>48.172629399999998</v>
      </c>
      <c r="K11" s="14">
        <f t="shared" ref="K11:L11" si="7">SUM(K12:K13)</f>
        <v>54.6</v>
      </c>
      <c r="L11" s="14">
        <f t="shared" si="7"/>
        <v>37.792468043999996</v>
      </c>
      <c r="M11" s="291">
        <v>32.41593829182667</v>
      </c>
      <c r="N11" s="419">
        <f t="shared" ref="N11:Y11" si="8">SUM(N12:N13)</f>
        <v>58.244747029241445</v>
      </c>
      <c r="O11" s="419">
        <f t="shared" si="8"/>
        <v>81.782809576056081</v>
      </c>
      <c r="P11" s="419">
        <f t="shared" si="8"/>
        <v>24.510784290884963</v>
      </c>
      <c r="Q11" s="419">
        <f t="shared" si="8"/>
        <v>10.31095818966771</v>
      </c>
      <c r="R11" s="419">
        <f t="shared" si="8"/>
        <v>12.652100730095581</v>
      </c>
      <c r="S11" s="419">
        <f t="shared" si="8"/>
        <v>47.754318689237408</v>
      </c>
      <c r="T11" s="419">
        <f t="shared" si="8"/>
        <v>96.558435660145037</v>
      </c>
      <c r="U11" s="419">
        <f t="shared" si="8"/>
        <v>81.172320724513881</v>
      </c>
      <c r="V11" s="419">
        <f t="shared" si="8"/>
        <v>113.71607053903176</v>
      </c>
      <c r="W11" s="419">
        <f t="shared" si="8"/>
        <v>101.44833420107993</v>
      </c>
      <c r="X11" s="419">
        <f t="shared" si="8"/>
        <v>54.160058483314764</v>
      </c>
      <c r="Y11" s="419">
        <f t="shared" si="8"/>
        <v>67.02432190255081</v>
      </c>
      <c r="Z11" s="432">
        <f t="shared" ref="Z11:AE11" si="9">SUM(Z12:Z13)</f>
        <v>63.283000000000001</v>
      </c>
      <c r="AA11" s="433">
        <f t="shared" si="9"/>
        <v>129.08000000000001</v>
      </c>
      <c r="AB11" s="433">
        <f t="shared" si="9"/>
        <v>84.29</v>
      </c>
      <c r="AC11" s="433">
        <f t="shared" si="9"/>
        <v>55.82</v>
      </c>
      <c r="AD11" s="433">
        <f t="shared" si="9"/>
        <v>72.06</v>
      </c>
      <c r="AE11" s="14">
        <f t="shared" si="9"/>
        <v>79.02</v>
      </c>
      <c r="AF11" s="14">
        <f t="shared" ref="AF11" si="10">SUM(AF12:AF13)</f>
        <v>62.58</v>
      </c>
      <c r="AG11" s="14">
        <f t="shared" ref="AG11" si="11">SUM(AG12:AG13)</f>
        <v>58.52</v>
      </c>
      <c r="AH11" s="14">
        <f t="shared" ref="AH11" si="12">SUM(AH12:AH13)</f>
        <v>31.29</v>
      </c>
      <c r="AI11" s="296">
        <f t="shared" si="3"/>
        <v>-0.72484100222879178</v>
      </c>
      <c r="AJ11" s="276"/>
    </row>
    <row r="12" spans="1:37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91">
        <v>31.414000000000001</v>
      </c>
      <c r="N12" s="419">
        <v>57.220807678057568</v>
      </c>
      <c r="O12" s="419">
        <v>80.649356079021217</v>
      </c>
      <c r="P12" s="419">
        <v>23.270116745282042</v>
      </c>
      <c r="Q12" s="419">
        <v>9.1719338445064995</v>
      </c>
      <c r="R12" s="419">
        <v>11.28310115136647</v>
      </c>
      <c r="S12" s="419">
        <v>46.34</v>
      </c>
      <c r="T12" s="419">
        <v>94.935426009034515</v>
      </c>
      <c r="U12" s="419">
        <v>79.670052659500001</v>
      </c>
      <c r="V12" s="419">
        <v>112.13044156457826</v>
      </c>
      <c r="W12" s="419">
        <v>100.04516766593801</v>
      </c>
      <c r="X12" s="419">
        <v>52.803024033067409</v>
      </c>
      <c r="Y12" s="419">
        <v>65.753522442934667</v>
      </c>
      <c r="Z12" s="432">
        <v>61.65</v>
      </c>
      <c r="AA12" s="433">
        <v>127.22</v>
      </c>
      <c r="AB12" s="433">
        <v>83.06</v>
      </c>
      <c r="AC12" s="433">
        <v>54.43</v>
      </c>
      <c r="AD12" s="433">
        <v>70.790000000000006</v>
      </c>
      <c r="AE12" s="14">
        <v>77.8</v>
      </c>
      <c r="AF12" s="14">
        <v>61.62</v>
      </c>
      <c r="AG12" s="14">
        <v>57.77</v>
      </c>
      <c r="AH12" s="14">
        <v>30.25</v>
      </c>
      <c r="AI12" s="296">
        <f t="shared" si="3"/>
        <v>-0.7302249096862925</v>
      </c>
    </row>
    <row r="13" spans="1:37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91">
        <v>1.0019382918266699</v>
      </c>
      <c r="N13" s="419">
        <v>1.0239393511838744</v>
      </c>
      <c r="O13" s="419">
        <v>1.1334534970348711</v>
      </c>
      <c r="P13" s="419">
        <v>1.2406675456029213</v>
      </c>
      <c r="Q13" s="419">
        <v>1.1390243451612112</v>
      </c>
      <c r="R13" s="419">
        <v>1.3689995787291112</v>
      </c>
      <c r="S13" s="419">
        <v>1.4143186892374033</v>
      </c>
      <c r="T13" s="419">
        <v>1.6230096511105276</v>
      </c>
      <c r="U13" s="419">
        <v>1.50226806501388</v>
      </c>
      <c r="V13" s="419">
        <v>1.5856289744535055</v>
      </c>
      <c r="W13" s="419">
        <v>1.4031665351419225</v>
      </c>
      <c r="X13" s="419">
        <v>1.3570344502473528</v>
      </c>
      <c r="Y13" s="419">
        <v>1.27079945961614</v>
      </c>
      <c r="Z13" s="432">
        <v>1.633</v>
      </c>
      <c r="AA13" s="433">
        <v>1.86</v>
      </c>
      <c r="AB13" s="433">
        <v>1.23</v>
      </c>
      <c r="AC13" s="433">
        <v>1.39</v>
      </c>
      <c r="AD13" s="433">
        <v>1.27</v>
      </c>
      <c r="AE13" s="14">
        <v>1.22</v>
      </c>
      <c r="AF13" s="14">
        <v>0.96</v>
      </c>
      <c r="AG13" s="14">
        <v>0.75</v>
      </c>
      <c r="AH13" s="14">
        <v>1.04</v>
      </c>
      <c r="AI13" s="296">
        <f t="shared" si="3"/>
        <v>-0.3441088572700679</v>
      </c>
    </row>
    <row r="14" spans="1:37" x14ac:dyDescent="0.25">
      <c r="A14" s="69" t="s">
        <v>19</v>
      </c>
      <c r="B14" s="86">
        <f t="shared" ref="B14:J14" si="13">+B15+B16</f>
        <v>9.3820978999999998</v>
      </c>
      <c r="C14" s="14">
        <f t="shared" si="13"/>
        <v>7.6621103999999995</v>
      </c>
      <c r="D14" s="14">
        <f t="shared" si="13"/>
        <v>6.8451905899999996</v>
      </c>
      <c r="E14" s="14">
        <f t="shared" si="13"/>
        <v>6.3310744199999993</v>
      </c>
      <c r="F14" s="14">
        <f t="shared" si="13"/>
        <v>7.3110460899999996</v>
      </c>
      <c r="G14" s="14">
        <f t="shared" si="13"/>
        <v>6.9610200799999999</v>
      </c>
      <c r="H14" s="14">
        <f t="shared" si="13"/>
        <v>5.4989598700000002</v>
      </c>
      <c r="I14" s="14">
        <f t="shared" si="13"/>
        <v>4.9290495400000003</v>
      </c>
      <c r="J14" s="14">
        <f t="shared" si="13"/>
        <v>5.5123778199999993</v>
      </c>
      <c r="K14" s="14">
        <f t="shared" ref="K14:L14" si="14">+K15+K16</f>
        <v>6.5129523999999996</v>
      </c>
      <c r="L14" s="14">
        <f t="shared" si="14"/>
        <v>6.9007054100000005</v>
      </c>
      <c r="M14" s="291">
        <v>5.5405806850000001</v>
      </c>
      <c r="N14" s="419">
        <f t="shared" ref="N14:AH14" si="15">+N15+N16</f>
        <v>7.2895783593481465</v>
      </c>
      <c r="O14" s="419">
        <f t="shared" si="15"/>
        <v>7.4634535263603459</v>
      </c>
      <c r="P14" s="419">
        <f t="shared" si="15"/>
        <v>4.8479958530230816</v>
      </c>
      <c r="Q14" s="419">
        <f t="shared" si="15"/>
        <v>1.1735140158547457</v>
      </c>
      <c r="R14" s="419">
        <f t="shared" si="15"/>
        <v>1.8935772285953221</v>
      </c>
      <c r="S14" s="419">
        <f t="shared" si="15"/>
        <v>3.29</v>
      </c>
      <c r="T14" s="419">
        <f t="shared" si="15"/>
        <v>9.8185226898723368</v>
      </c>
      <c r="U14" s="419">
        <f t="shared" si="15"/>
        <v>9.9988244291852126</v>
      </c>
      <c r="V14" s="419">
        <f t="shared" si="15"/>
        <v>9.5319078155116053</v>
      </c>
      <c r="W14" s="419">
        <f t="shared" si="15"/>
        <v>9.6230391774631414</v>
      </c>
      <c r="X14" s="419">
        <f t="shared" si="15"/>
        <v>9.5161257553508474</v>
      </c>
      <c r="Y14" s="419">
        <f t="shared" si="15"/>
        <v>7.0726736758829247</v>
      </c>
      <c r="Z14" s="432">
        <f t="shared" si="15"/>
        <v>4.87</v>
      </c>
      <c r="AA14" s="433">
        <f t="shared" si="15"/>
        <v>5.72</v>
      </c>
      <c r="AB14" s="433">
        <f t="shared" si="15"/>
        <v>6.21</v>
      </c>
      <c r="AC14" s="433">
        <f t="shared" si="15"/>
        <v>5.94</v>
      </c>
      <c r="AD14" s="433">
        <f t="shared" si="15"/>
        <v>5.7900000000000009</v>
      </c>
      <c r="AE14" s="14">
        <f t="shared" si="15"/>
        <v>4.75</v>
      </c>
      <c r="AF14" s="14">
        <f t="shared" si="15"/>
        <v>4.63</v>
      </c>
      <c r="AG14" s="14">
        <f t="shared" si="15"/>
        <v>5.4300000000000006</v>
      </c>
      <c r="AH14" s="14">
        <f t="shared" si="15"/>
        <v>5.48</v>
      </c>
      <c r="AI14" s="296">
        <f t="shared" si="3"/>
        <v>-0.42508885880303982</v>
      </c>
    </row>
    <row r="15" spans="1:37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90">
        <v>5.3070000000000004</v>
      </c>
      <c r="N15" s="419">
        <v>7.0327304893481468</v>
      </c>
      <c r="O15" s="419">
        <v>7.2565381763603458</v>
      </c>
      <c r="P15" s="419">
        <v>4.6006783330230814</v>
      </c>
      <c r="Q15" s="419">
        <v>1.0650036558547458</v>
      </c>
      <c r="R15" s="419">
        <v>1.6702764885953221</v>
      </c>
      <c r="S15" s="419">
        <v>2.9</v>
      </c>
      <c r="T15" s="419">
        <v>9.3343133898723369</v>
      </c>
      <c r="U15" s="419">
        <v>9.4376379691852126</v>
      </c>
      <c r="V15" s="419">
        <v>8.9195788455116052</v>
      </c>
      <c r="W15" s="419">
        <v>8.9336845574631418</v>
      </c>
      <c r="X15" s="419">
        <v>9.0854562953508466</v>
      </c>
      <c r="Y15" s="419">
        <v>6.7196522358829247</v>
      </c>
      <c r="Z15" s="432">
        <v>4.12</v>
      </c>
      <c r="AA15" s="433">
        <v>4.92</v>
      </c>
      <c r="AB15" s="433">
        <v>5.36</v>
      </c>
      <c r="AC15" s="433">
        <v>5.04</v>
      </c>
      <c r="AD15" s="433">
        <v>4.6900000000000004</v>
      </c>
      <c r="AE15" s="14">
        <v>3.75</v>
      </c>
      <c r="AF15" s="14">
        <v>3.78</v>
      </c>
      <c r="AG15" s="14">
        <v>4.53</v>
      </c>
      <c r="AH15" s="14">
        <v>4.58</v>
      </c>
      <c r="AI15" s="296">
        <f t="shared" si="3"/>
        <v>-0.48652284156838999</v>
      </c>
    </row>
    <row r="16" spans="1:37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90">
        <v>0.23358068499999998</v>
      </c>
      <c r="N16" s="419">
        <v>0.25684786999999998</v>
      </c>
      <c r="O16" s="419">
        <v>0.20691535</v>
      </c>
      <c r="P16" s="419">
        <v>0.24731752000000001</v>
      </c>
      <c r="Q16" s="419">
        <v>0.10851035999999999</v>
      </c>
      <c r="R16" s="419">
        <v>0.22330074000000003</v>
      </c>
      <c r="S16" s="419">
        <v>0.39</v>
      </c>
      <c r="T16" s="419">
        <v>0.48420929999999995</v>
      </c>
      <c r="U16" s="419">
        <v>0.56118646000000005</v>
      </c>
      <c r="V16" s="419">
        <v>0.61232896999999986</v>
      </c>
      <c r="W16" s="419">
        <v>0.68935461999999992</v>
      </c>
      <c r="X16" s="419">
        <v>0.43066946000000006</v>
      </c>
      <c r="Y16" s="419">
        <v>0.35302143999999996</v>
      </c>
      <c r="Z16" s="432">
        <v>0.75</v>
      </c>
      <c r="AA16" s="433">
        <v>0.8</v>
      </c>
      <c r="AB16" s="433">
        <v>0.85</v>
      </c>
      <c r="AC16" s="433">
        <v>0.9</v>
      </c>
      <c r="AD16" s="433">
        <v>1.1000000000000001</v>
      </c>
      <c r="AE16" s="14">
        <v>1</v>
      </c>
      <c r="AF16" s="14">
        <v>0.85</v>
      </c>
      <c r="AG16" s="14">
        <v>0.9</v>
      </c>
      <c r="AH16" s="14">
        <v>0.9</v>
      </c>
      <c r="AI16" s="296">
        <f t="shared" si="3"/>
        <v>0.46979817074472274</v>
      </c>
    </row>
    <row r="17" spans="1:36" x14ac:dyDescent="0.25">
      <c r="A17" s="69" t="s">
        <v>20</v>
      </c>
      <c r="B17" s="86">
        <f t="shared" ref="B17:J17" si="16">+B18+B19</f>
        <v>36.989568637538319</v>
      </c>
      <c r="C17" s="14">
        <f t="shared" si="16"/>
        <v>36.459916377415972</v>
      </c>
      <c r="D17" s="14">
        <f t="shared" si="16"/>
        <v>39.316204223559801</v>
      </c>
      <c r="E17" s="14">
        <f t="shared" si="16"/>
        <v>39.065308549036708</v>
      </c>
      <c r="F17" s="14">
        <f t="shared" si="16"/>
        <v>40.156140842983689</v>
      </c>
      <c r="G17" s="14">
        <f t="shared" si="16"/>
        <v>39.143919748766073</v>
      </c>
      <c r="H17" s="14">
        <f t="shared" si="16"/>
        <v>37.094236089987888</v>
      </c>
      <c r="I17" s="14">
        <f t="shared" si="16"/>
        <v>39.813731037256993</v>
      </c>
      <c r="J17" s="14">
        <f t="shared" si="16"/>
        <v>31.762415066825561</v>
      </c>
      <c r="K17" s="14">
        <f t="shared" ref="K17:L17" si="17">+K18+K19</f>
        <v>39.493704904440733</v>
      </c>
      <c r="L17" s="14">
        <f t="shared" si="17"/>
        <v>38.011958671187521</v>
      </c>
      <c r="M17" s="290">
        <v>40.458546847801642</v>
      </c>
      <c r="N17" s="419">
        <f t="shared" ref="N17:AH17" si="18">+N18+N19</f>
        <v>44.732567875658134</v>
      </c>
      <c r="O17" s="419">
        <f t="shared" si="18"/>
        <v>49.962572147746883</v>
      </c>
      <c r="P17" s="419">
        <f t="shared" si="18"/>
        <v>41.889469221755242</v>
      </c>
      <c r="Q17" s="419">
        <f t="shared" si="18"/>
        <v>18.380817986334296</v>
      </c>
      <c r="R17" s="419">
        <f t="shared" si="18"/>
        <v>24.542945528010392</v>
      </c>
      <c r="S17" s="419">
        <f t="shared" si="18"/>
        <v>29.27</v>
      </c>
      <c r="T17" s="419">
        <f t="shared" si="18"/>
        <v>32.151067979397681</v>
      </c>
      <c r="U17" s="419">
        <f t="shared" si="18"/>
        <v>37.339346444850115</v>
      </c>
      <c r="V17" s="419">
        <f t="shared" si="18"/>
        <v>37.916914639825464</v>
      </c>
      <c r="W17" s="419">
        <f t="shared" si="18"/>
        <v>44.017753443184418</v>
      </c>
      <c r="X17" s="419">
        <f t="shared" si="18"/>
        <v>41.446942797025862</v>
      </c>
      <c r="Y17" s="419">
        <f t="shared" si="18"/>
        <v>40.19439239296846</v>
      </c>
      <c r="Z17" s="432">
        <f t="shared" si="18"/>
        <v>41.7</v>
      </c>
      <c r="AA17" s="433">
        <f t="shared" si="18"/>
        <v>40.94</v>
      </c>
      <c r="AB17" s="433">
        <f t="shared" si="18"/>
        <v>40.050000000000004</v>
      </c>
      <c r="AC17" s="433">
        <f t="shared" si="18"/>
        <v>35.629999999999995</v>
      </c>
      <c r="AD17" s="433">
        <f t="shared" si="18"/>
        <v>35.5</v>
      </c>
      <c r="AE17" s="14">
        <f t="shared" si="18"/>
        <v>32.71</v>
      </c>
      <c r="AF17" s="14">
        <f t="shared" si="18"/>
        <v>33.550000000000004</v>
      </c>
      <c r="AG17" s="14">
        <f t="shared" si="18"/>
        <v>32.35</v>
      </c>
      <c r="AH17" s="14">
        <f t="shared" si="18"/>
        <v>33.43</v>
      </c>
      <c r="AI17" s="296">
        <f t="shared" si="3"/>
        <v>-0.11833543637310351</v>
      </c>
    </row>
    <row r="18" spans="1:36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90">
        <v>35.426000000000002</v>
      </c>
      <c r="N18" s="419">
        <v>40.321024111412221</v>
      </c>
      <c r="O18" s="419">
        <v>45.140214940714827</v>
      </c>
      <c r="P18" s="419">
        <v>36.765661714084125</v>
      </c>
      <c r="Q18" s="419">
        <v>13.361914829309672</v>
      </c>
      <c r="R18" s="419">
        <v>19.895938045585535</v>
      </c>
      <c r="S18" s="419">
        <v>22.48</v>
      </c>
      <c r="T18" s="419">
        <v>27.139104944418531</v>
      </c>
      <c r="U18" s="419">
        <v>31.863721385474602</v>
      </c>
      <c r="V18" s="419">
        <v>33.581657450067055</v>
      </c>
      <c r="W18" s="419">
        <v>39.503632469106911</v>
      </c>
      <c r="X18" s="419">
        <v>38.004869805031049</v>
      </c>
      <c r="Y18" s="419">
        <v>37.117621251649972</v>
      </c>
      <c r="Z18" s="432">
        <v>38.5</v>
      </c>
      <c r="AA18" s="433">
        <v>37.14</v>
      </c>
      <c r="AB18" s="433">
        <v>35.85</v>
      </c>
      <c r="AC18" s="433">
        <v>30.83</v>
      </c>
      <c r="AD18" s="433">
        <v>30.3</v>
      </c>
      <c r="AE18" s="14">
        <v>27.11</v>
      </c>
      <c r="AF18" s="14">
        <v>28.35</v>
      </c>
      <c r="AG18" s="14">
        <v>27.05</v>
      </c>
      <c r="AH18" s="14">
        <v>27.83</v>
      </c>
      <c r="AI18" s="296">
        <f t="shared" si="3"/>
        <v>-0.1712737811890096</v>
      </c>
    </row>
    <row r="19" spans="1:36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90">
        <v>5.0325468478016404</v>
      </c>
      <c r="N19" s="419">
        <v>4.411543764245911</v>
      </c>
      <c r="O19" s="419">
        <v>4.8223572070320584</v>
      </c>
      <c r="P19" s="419">
        <v>5.1238075076711151</v>
      </c>
      <c r="Q19" s="419">
        <v>5.0189031570246234</v>
      </c>
      <c r="R19" s="419">
        <v>4.647007482424856</v>
      </c>
      <c r="S19" s="419">
        <v>6.79</v>
      </c>
      <c r="T19" s="419">
        <v>5.0119630349791526</v>
      </c>
      <c r="U19" s="419">
        <v>5.4756250593755134</v>
      </c>
      <c r="V19" s="419">
        <v>4.3352571897584076</v>
      </c>
      <c r="W19" s="419">
        <v>4.5141209740775077</v>
      </c>
      <c r="X19" s="419">
        <v>3.4420729919948143</v>
      </c>
      <c r="Y19" s="419">
        <v>3.0767711413184906</v>
      </c>
      <c r="Z19" s="432">
        <v>3.2</v>
      </c>
      <c r="AA19" s="433">
        <v>3.8</v>
      </c>
      <c r="AB19" s="433">
        <v>4.2</v>
      </c>
      <c r="AC19" s="433">
        <v>4.8</v>
      </c>
      <c r="AD19" s="433">
        <v>5.2</v>
      </c>
      <c r="AE19" s="14">
        <v>5.6</v>
      </c>
      <c r="AF19" s="14">
        <v>5.2</v>
      </c>
      <c r="AG19" s="14">
        <v>5.3</v>
      </c>
      <c r="AH19" s="14">
        <v>5.6</v>
      </c>
      <c r="AI19" s="296">
        <f t="shared" si="3"/>
        <v>0.2917342051192291</v>
      </c>
    </row>
    <row r="20" spans="1:36" x14ac:dyDescent="0.25">
      <c r="A20" s="117" t="s">
        <v>222</v>
      </c>
      <c r="B20" s="116">
        <f t="shared" ref="B20:L20" si="19">SUM(B21:B22)</f>
        <v>302.44610599999999</v>
      </c>
      <c r="C20" s="20">
        <f t="shared" si="19"/>
        <v>33.283670000000001</v>
      </c>
      <c r="D20" s="20">
        <f t="shared" si="19"/>
        <v>0.43232100000000001</v>
      </c>
      <c r="E20" s="20">
        <f t="shared" si="19"/>
        <v>111.496972</v>
      </c>
      <c r="F20" s="20">
        <f t="shared" si="19"/>
        <v>1049.2684383999999</v>
      </c>
      <c r="G20" s="20">
        <f t="shared" si="19"/>
        <v>679.15325000000007</v>
      </c>
      <c r="H20" s="20">
        <f t="shared" si="19"/>
        <v>200.05264099999999</v>
      </c>
      <c r="I20" s="20">
        <f t="shared" si="19"/>
        <v>3.5075210000000001</v>
      </c>
      <c r="J20" s="20">
        <f t="shared" si="19"/>
        <v>6.9975999999999997E-2</v>
      </c>
      <c r="K20" s="20">
        <f t="shared" si="19"/>
        <v>2.1084520000000002</v>
      </c>
      <c r="L20" s="20">
        <f t="shared" si="19"/>
        <v>702.60790950000001</v>
      </c>
      <c r="M20" s="289">
        <f t="shared" ref="M20" si="20">SUM(M21:M22)</f>
        <v>297.65976800000004</v>
      </c>
      <c r="N20" s="418">
        <f t="shared" ref="N20:Y20" si="21">SUM(N21:N22)</f>
        <v>5.2205000000000004</v>
      </c>
      <c r="O20" s="418">
        <f t="shared" si="21"/>
        <v>2.443E-2</v>
      </c>
      <c r="P20" s="418">
        <f t="shared" si="21"/>
        <v>2.3610000000000003E-3</v>
      </c>
      <c r="Q20" s="418">
        <f t="shared" si="21"/>
        <v>0.26849900000000004</v>
      </c>
      <c r="R20" s="418">
        <f t="shared" si="21"/>
        <v>553.14317399999993</v>
      </c>
      <c r="S20" s="418">
        <f t="shared" si="21"/>
        <v>1330.85</v>
      </c>
      <c r="T20" s="418">
        <f t="shared" si="21"/>
        <v>489.0553284999998</v>
      </c>
      <c r="U20" s="418">
        <f t="shared" si="21"/>
        <v>0.2752</v>
      </c>
      <c r="V20" s="418">
        <f t="shared" si="21"/>
        <v>0.50509349999999997</v>
      </c>
      <c r="W20" s="418">
        <f t="shared" si="21"/>
        <v>1.0160704999999999</v>
      </c>
      <c r="X20" s="418">
        <f t="shared" si="21"/>
        <v>713.95598700000005</v>
      </c>
      <c r="Y20" s="418">
        <f t="shared" si="21"/>
        <v>1226.4393434999999</v>
      </c>
      <c r="Z20" s="430">
        <f t="shared" ref="Z20:AE20" si="22">SUM(Z21:Z22)</f>
        <v>516.96100000000001</v>
      </c>
      <c r="AA20" s="431">
        <f t="shared" si="22"/>
        <v>35.53</v>
      </c>
      <c r="AB20" s="431">
        <f t="shared" si="22"/>
        <v>68.08</v>
      </c>
      <c r="AC20" s="431">
        <f t="shared" si="22"/>
        <v>304.88900000000001</v>
      </c>
      <c r="AD20" s="431">
        <f t="shared" si="22"/>
        <v>1324.19</v>
      </c>
      <c r="AE20" s="20">
        <f t="shared" si="22"/>
        <v>720.03</v>
      </c>
      <c r="AF20" s="20">
        <f t="shared" ref="AF20" si="23">SUM(AF21:AF22)</f>
        <v>197.47</v>
      </c>
      <c r="AG20" s="632">
        <f t="shared" ref="AG20" si="24">SUM(AG21:AG22)</f>
        <v>2.5310000000000001</v>
      </c>
      <c r="AH20" s="632">
        <f t="shared" ref="AH20" si="25">SUM(AH21:AH22)</f>
        <v>0.12</v>
      </c>
      <c r="AI20" s="295">
        <f t="shared" si="3"/>
        <v>-0.76242022516623154</v>
      </c>
    </row>
    <row r="21" spans="1:36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92">
        <v>297.56945000000002</v>
      </c>
      <c r="N21" s="419">
        <v>5.2205000000000004</v>
      </c>
      <c r="O21" s="419">
        <v>2.443E-2</v>
      </c>
      <c r="P21" s="419">
        <v>2.3610000000000003E-3</v>
      </c>
      <c r="Q21" s="419">
        <v>0.26849900000000004</v>
      </c>
      <c r="R21" s="419">
        <v>553.1421969999999</v>
      </c>
      <c r="S21" s="419">
        <v>1330.85</v>
      </c>
      <c r="T21" s="419">
        <v>489.0553284999998</v>
      </c>
      <c r="U21" s="419">
        <v>0.2752</v>
      </c>
      <c r="V21" s="419">
        <v>0.50509349999999997</v>
      </c>
      <c r="W21" s="419">
        <v>1.0160704999999999</v>
      </c>
      <c r="X21" s="419">
        <v>713.95598700000005</v>
      </c>
      <c r="Y21" s="419">
        <v>1226.4393434999999</v>
      </c>
      <c r="Z21" s="432">
        <v>516.96100000000001</v>
      </c>
      <c r="AA21" s="433">
        <v>35.53</v>
      </c>
      <c r="AB21" s="433">
        <v>68.08</v>
      </c>
      <c r="AC21" s="433">
        <v>304.88900000000001</v>
      </c>
      <c r="AD21" s="433">
        <v>1324.19</v>
      </c>
      <c r="AE21" s="21">
        <v>720.03</v>
      </c>
      <c r="AF21" s="21">
        <v>197.47</v>
      </c>
      <c r="AG21" s="21">
        <v>2.5310000000000001</v>
      </c>
      <c r="AH21" s="21">
        <v>0.12</v>
      </c>
      <c r="AI21" s="296">
        <f t="shared" si="3"/>
        <v>-0.76242022516623154</v>
      </c>
    </row>
    <row r="22" spans="1:36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3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396" t="str">
        <f t="shared" si="3"/>
        <v>-</v>
      </c>
    </row>
    <row r="23" spans="1:36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36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</row>
    <row r="25" spans="1:36" x14ac:dyDescent="0.25">
      <c r="A25" s="2" t="s">
        <v>198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</row>
    <row r="26" spans="1:36" x14ac:dyDescent="0.25"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69"/>
      <c r="AJ26" s="169"/>
    </row>
    <row r="27" spans="1:36" x14ac:dyDescent="0.25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69"/>
      <c r="AJ27" s="169"/>
    </row>
    <row r="28" spans="1:36" x14ac:dyDescent="0.25">
      <c r="K28" s="123"/>
      <c r="L28" s="123"/>
      <c r="M28" s="123"/>
      <c r="N28" s="123"/>
      <c r="O28" s="260"/>
      <c r="P28" s="260"/>
      <c r="Q28" s="260"/>
      <c r="R28" s="260"/>
      <c r="S28" s="260"/>
      <c r="T28" s="260"/>
      <c r="U28" s="260"/>
      <c r="V28" s="260"/>
      <c r="W28" s="260"/>
      <c r="X28" s="123"/>
      <c r="Y28" s="123"/>
      <c r="Z28" s="123"/>
      <c r="AA28" s="260"/>
      <c r="AB28" s="260"/>
      <c r="AC28" s="260"/>
      <c r="AD28" s="260"/>
      <c r="AE28" s="260"/>
      <c r="AF28" s="260"/>
      <c r="AG28" s="260"/>
      <c r="AH28" s="260"/>
      <c r="AI28" s="169"/>
      <c r="AJ28" s="169"/>
    </row>
    <row r="29" spans="1:36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3"/>
      <c r="N29" s="123"/>
      <c r="X29" s="123"/>
      <c r="Y29" s="123"/>
      <c r="Z29" s="123"/>
      <c r="AI29" s="169"/>
      <c r="AJ29" s="169"/>
    </row>
    <row r="30" spans="1:36" x14ac:dyDescent="0.25">
      <c r="K30" s="123"/>
      <c r="L30" s="123"/>
      <c r="M30" s="123"/>
      <c r="N30" s="123"/>
      <c r="X30" s="123"/>
      <c r="Y30" s="123"/>
      <c r="Z30" s="123"/>
      <c r="AI30" s="169"/>
      <c r="AJ30" s="169"/>
    </row>
    <row r="31" spans="1:36" x14ac:dyDescent="0.25">
      <c r="X31" s="123"/>
      <c r="Y31" s="123"/>
      <c r="Z31" s="123"/>
      <c r="AI31" s="169"/>
      <c r="AJ31" s="169"/>
    </row>
    <row r="32" spans="1:36" x14ac:dyDescent="0.25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69"/>
      <c r="AJ32" s="169"/>
    </row>
    <row r="33" spans="10:36" x14ac:dyDescent="0.25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69"/>
    </row>
    <row r="34" spans="10:36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</row>
    <row r="35" spans="10:36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</row>
    <row r="36" spans="10:36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</row>
    <row r="37" spans="10:36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</row>
    <row r="39" spans="10:36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</row>
  </sheetData>
  <mergeCells count="4">
    <mergeCell ref="B6:M6"/>
    <mergeCell ref="A6:A7"/>
    <mergeCell ref="N6:Y6"/>
    <mergeCell ref="Z6:AI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S37"/>
  <sheetViews>
    <sheetView showGridLines="0" zoomScaleNormal="10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34" width="9" style="276" customWidth="1"/>
    <col min="35" max="35" width="14.28515625" bestFit="1" customWidth="1"/>
    <col min="37" max="37" width="11.85546875" bestFit="1" customWidth="1"/>
  </cols>
  <sheetData>
    <row r="1" spans="1:45" x14ac:dyDescent="0.25">
      <c r="A1" s="22" t="s">
        <v>191</v>
      </c>
    </row>
    <row r="3" spans="1:45" x14ac:dyDescent="0.25">
      <c r="A3" s="11" t="s">
        <v>129</v>
      </c>
    </row>
    <row r="4" spans="1:45" x14ac:dyDescent="0.25">
      <c r="A4" s="39" t="s">
        <v>247</v>
      </c>
    </row>
    <row r="5" spans="1:45" x14ac:dyDescent="0.25">
      <c r="A5" s="90" t="s">
        <v>204</v>
      </c>
    </row>
    <row r="6" spans="1:45" x14ac:dyDescent="0.25">
      <c r="A6" s="684" t="s">
        <v>124</v>
      </c>
      <c r="B6" s="657">
        <v>2019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7">
        <v>2020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9"/>
      <c r="AJ6" s="169"/>
      <c r="AK6" s="169"/>
      <c r="AL6" s="169"/>
    </row>
    <row r="7" spans="1:45" ht="39.75" customHeight="1" x14ac:dyDescent="0.25">
      <c r="A7" s="667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24" t="s">
        <v>12</v>
      </c>
      <c r="Z7" s="603" t="s">
        <v>1</v>
      </c>
      <c r="AA7" s="603" t="s">
        <v>2</v>
      </c>
      <c r="AB7" s="603" t="s">
        <v>3</v>
      </c>
      <c r="AC7" s="603" t="s">
        <v>4</v>
      </c>
      <c r="AD7" s="603" t="s">
        <v>5</v>
      </c>
      <c r="AE7" s="604" t="s">
        <v>6</v>
      </c>
      <c r="AF7" s="604" t="s">
        <v>7</v>
      </c>
      <c r="AG7" s="627" t="s">
        <v>8</v>
      </c>
      <c r="AH7" s="634" t="s">
        <v>266</v>
      </c>
      <c r="AI7" s="604" t="s">
        <v>271</v>
      </c>
      <c r="AJ7" s="169"/>
      <c r="AK7" s="169"/>
      <c r="AL7" s="169"/>
    </row>
    <row r="8" spans="1:45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98">
        <f>+IFERROR((AH8/AG8-1),"-")</f>
        <v>7.2684642438452629E-2</v>
      </c>
      <c r="AK8" s="169"/>
      <c r="AL8" s="169"/>
      <c r="AM8" s="139"/>
      <c r="AN8" s="139"/>
      <c r="AO8" s="139"/>
      <c r="AP8" s="139"/>
      <c r="AQ8" s="139"/>
      <c r="AR8" s="139"/>
    </row>
    <row r="9" spans="1:45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98">
        <f t="shared" ref="AI8:AI17" si="0">+IFERROR((AH9/AG9-1),"-")</f>
        <v>-0.26544240400667773</v>
      </c>
      <c r="AK9" s="274"/>
      <c r="AL9" s="169"/>
      <c r="AM9" s="139"/>
      <c r="AN9" s="139"/>
      <c r="AO9" s="139"/>
      <c r="AP9" s="139"/>
      <c r="AQ9" s="139"/>
      <c r="AR9" s="139"/>
    </row>
    <row r="10" spans="1:45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98">
        <f t="shared" si="0"/>
        <v>2.8328611898018607E-3</v>
      </c>
      <c r="AK10" s="274"/>
      <c r="AL10" s="169"/>
      <c r="AM10" s="139"/>
      <c r="AN10" s="139"/>
      <c r="AO10" s="139"/>
      <c r="AP10" s="139"/>
      <c r="AQ10" s="139"/>
      <c r="AR10" s="139"/>
    </row>
    <row r="11" spans="1:45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98">
        <f t="shared" si="0"/>
        <v>-0.24653312788906012</v>
      </c>
      <c r="AK11" s="274"/>
      <c r="AL11" s="169"/>
      <c r="AM11" s="139"/>
      <c r="AN11" s="139"/>
      <c r="AO11" s="139"/>
      <c r="AP11" s="139"/>
      <c r="AQ11" s="139"/>
      <c r="AR11" s="139"/>
    </row>
    <row r="12" spans="1:45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98">
        <f t="shared" si="0"/>
        <v>0.17550505050505061</v>
      </c>
      <c r="AK12" s="274"/>
      <c r="AL12" s="169"/>
      <c r="AM12" s="139"/>
      <c r="AN12" s="139"/>
      <c r="AO12" s="139"/>
      <c r="AP12" s="139"/>
      <c r="AQ12" s="139"/>
      <c r="AR12" s="139"/>
    </row>
    <row r="13" spans="1:45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98">
        <f t="shared" si="0"/>
        <v>-0.24060150375939859</v>
      </c>
      <c r="AK13" s="274"/>
      <c r="AL13" s="169"/>
      <c r="AM13" s="139"/>
      <c r="AN13" s="139"/>
      <c r="AO13" s="139"/>
      <c r="AP13" s="139"/>
      <c r="AQ13" s="139"/>
      <c r="AR13" s="139"/>
    </row>
    <row r="14" spans="1:45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98">
        <f t="shared" si="0"/>
        <v>0.14769975786924938</v>
      </c>
      <c r="AK14" s="274"/>
      <c r="AL14" s="169"/>
      <c r="AM14" s="139"/>
      <c r="AN14" s="139"/>
      <c r="AO14" s="139"/>
      <c r="AP14" s="139"/>
      <c r="AQ14" s="139"/>
      <c r="AR14" s="139"/>
    </row>
    <row r="15" spans="1:45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98">
        <f t="shared" si="0"/>
        <v>4.6666666666666634E-2</v>
      </c>
      <c r="AK15" s="274"/>
      <c r="AL15" s="169"/>
      <c r="AN15" s="139"/>
      <c r="AO15" s="139"/>
      <c r="AP15" s="139"/>
      <c r="AQ15" s="139"/>
      <c r="AR15" s="139"/>
    </row>
    <row r="16" spans="1:45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98">
        <f t="shared" si="0"/>
        <v>-1</v>
      </c>
      <c r="AK16" s="274"/>
      <c r="AL16" s="169"/>
      <c r="AM16" s="139"/>
      <c r="AN16" s="139"/>
      <c r="AO16" s="139"/>
      <c r="AP16" s="139"/>
      <c r="AQ16" s="139"/>
      <c r="AR16" s="139"/>
      <c r="AS16" s="140"/>
    </row>
    <row r="17" spans="1:45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75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553">
        <f t="shared" si="0"/>
        <v>0.1306990881458967</v>
      </c>
      <c r="AK17" s="274"/>
      <c r="AL17" s="169"/>
      <c r="AM17" s="139"/>
      <c r="AN17" s="139"/>
      <c r="AO17" s="139"/>
      <c r="AP17" s="139"/>
      <c r="AQ17" s="139"/>
      <c r="AR17" s="139"/>
      <c r="AS17" s="139"/>
    </row>
    <row r="18" spans="1:45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K18" s="274"/>
    </row>
    <row r="19" spans="1:45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K19" s="274"/>
    </row>
    <row r="20" spans="1:45" x14ac:dyDescent="0.25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169"/>
      <c r="AK20" s="274"/>
    </row>
    <row r="21" spans="1:45" x14ac:dyDescent="0.25">
      <c r="AI21" s="169"/>
      <c r="AK21" s="169"/>
    </row>
    <row r="22" spans="1:45" x14ac:dyDescent="0.25">
      <c r="AI22" s="169"/>
      <c r="AJ22" s="169"/>
      <c r="AK22" s="169"/>
    </row>
    <row r="23" spans="1:45" x14ac:dyDescent="0.25">
      <c r="N23" s="276"/>
      <c r="O23" s="276"/>
      <c r="P23" s="276"/>
      <c r="Q23" s="276"/>
      <c r="R23" s="276"/>
      <c r="S23" s="276"/>
      <c r="T23" s="276"/>
      <c r="AI23" s="169"/>
      <c r="AJ23" s="169"/>
      <c r="AK23" s="169"/>
    </row>
    <row r="24" spans="1:45" x14ac:dyDescent="0.25">
      <c r="N24" s="276"/>
      <c r="O24" s="276"/>
      <c r="P24" s="276"/>
      <c r="Q24" s="276"/>
      <c r="R24" s="276"/>
      <c r="S24" s="276"/>
      <c r="T24" s="276"/>
      <c r="AI24" s="169"/>
      <c r="AJ24" s="169"/>
      <c r="AK24" s="169"/>
    </row>
    <row r="25" spans="1:45" x14ac:dyDescent="0.25">
      <c r="N25" s="276"/>
      <c r="O25" s="276"/>
      <c r="P25" s="276"/>
      <c r="Q25" s="276"/>
      <c r="R25" s="276"/>
      <c r="S25" s="276"/>
      <c r="T25" s="276"/>
      <c r="AI25" s="169"/>
      <c r="AJ25" s="169"/>
      <c r="AK25" s="169"/>
    </row>
    <row r="26" spans="1:45" x14ac:dyDescent="0.25">
      <c r="N26" s="276"/>
      <c r="O26" s="276"/>
      <c r="P26" s="276"/>
      <c r="Q26" s="276"/>
      <c r="R26" s="276"/>
      <c r="S26" s="276"/>
      <c r="T26" s="276"/>
      <c r="AI26" s="169"/>
      <c r="AJ26" s="169"/>
      <c r="AK26" s="169"/>
    </row>
    <row r="27" spans="1:45" x14ac:dyDescent="0.25">
      <c r="N27" s="276"/>
      <c r="O27" s="276"/>
      <c r="P27" s="276"/>
      <c r="Q27" s="276"/>
      <c r="R27" s="276"/>
      <c r="S27" s="276"/>
      <c r="T27" s="276"/>
      <c r="AI27" s="169"/>
      <c r="AJ27" s="169"/>
      <c r="AK27" s="169"/>
    </row>
    <row r="28" spans="1:45" x14ac:dyDescent="0.25">
      <c r="N28" s="276"/>
      <c r="O28" s="276"/>
      <c r="P28" s="276"/>
      <c r="Q28" s="276"/>
      <c r="R28" s="276"/>
      <c r="S28" s="276"/>
      <c r="T28" s="276"/>
      <c r="AI28" s="169"/>
      <c r="AJ28" s="169"/>
      <c r="AK28" s="169"/>
    </row>
    <row r="29" spans="1:45" x14ac:dyDescent="0.25">
      <c r="N29" s="276"/>
      <c r="O29" s="276"/>
      <c r="P29" s="276"/>
      <c r="Q29" s="276"/>
      <c r="R29" s="276"/>
      <c r="S29" s="276"/>
      <c r="T29" s="276"/>
      <c r="AI29" s="169"/>
      <c r="AJ29" s="169"/>
    </row>
    <row r="30" spans="1:45" x14ac:dyDescent="0.25">
      <c r="N30" s="276"/>
      <c r="O30" s="276"/>
      <c r="P30" s="276"/>
      <c r="Q30" s="276"/>
      <c r="R30" s="276"/>
      <c r="S30" s="276"/>
      <c r="T30" s="276"/>
      <c r="AI30" s="169"/>
      <c r="AJ30" s="169"/>
    </row>
    <row r="31" spans="1:45" x14ac:dyDescent="0.25">
      <c r="N31" s="276"/>
      <c r="O31" s="276"/>
      <c r="P31" s="276"/>
      <c r="Q31" s="276"/>
      <c r="R31" s="276"/>
      <c r="S31" s="276"/>
      <c r="T31" s="276"/>
      <c r="AI31" s="169"/>
      <c r="AJ31" s="169"/>
    </row>
    <row r="32" spans="1:45" x14ac:dyDescent="0.25">
      <c r="N32" s="276"/>
      <c r="O32" s="276"/>
      <c r="P32" s="276"/>
      <c r="Q32" s="276"/>
      <c r="R32" s="276"/>
      <c r="S32" s="276"/>
      <c r="T32" s="276"/>
      <c r="AI32" s="169"/>
      <c r="AJ32" s="169"/>
    </row>
    <row r="33" spans="14:36" x14ac:dyDescent="0.25">
      <c r="N33" s="276"/>
      <c r="O33" s="276"/>
      <c r="P33" s="276"/>
      <c r="Q33" s="276"/>
      <c r="R33" s="276"/>
      <c r="S33" s="276"/>
      <c r="T33" s="276"/>
      <c r="AI33" s="169"/>
      <c r="AJ33" s="169"/>
    </row>
    <row r="34" spans="14:36" x14ac:dyDescent="0.25">
      <c r="N34" s="276"/>
      <c r="O34" s="276"/>
      <c r="P34" s="276"/>
      <c r="Q34" s="276"/>
      <c r="R34" s="276"/>
      <c r="S34" s="276"/>
      <c r="T34" s="276"/>
    </row>
    <row r="35" spans="14:36" x14ac:dyDescent="0.25">
      <c r="N35" s="276"/>
      <c r="O35" s="276"/>
      <c r="P35" s="276"/>
      <c r="Q35" s="276"/>
      <c r="R35" s="276"/>
      <c r="S35" s="276"/>
      <c r="T35" s="276"/>
    </row>
    <row r="36" spans="14:36" x14ac:dyDescent="0.25">
      <c r="N36" s="276"/>
      <c r="O36" s="276"/>
      <c r="P36" s="276"/>
      <c r="Q36" s="276"/>
      <c r="R36" s="276"/>
      <c r="S36" s="276"/>
      <c r="T36" s="276"/>
    </row>
    <row r="37" spans="14:36" x14ac:dyDescent="0.25">
      <c r="N37" s="276"/>
      <c r="O37" s="276"/>
      <c r="P37" s="276"/>
      <c r="Q37" s="276"/>
      <c r="R37" s="276"/>
      <c r="S37" s="276"/>
      <c r="T37" s="276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I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I32"/>
  <sheetViews>
    <sheetView showGridLines="0" zoomScale="115" zoomScaleNormal="115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34" width="9.85546875" style="276" customWidth="1"/>
    <col min="35" max="35" width="13.5703125" customWidth="1"/>
  </cols>
  <sheetData>
    <row r="1" spans="1:35" x14ac:dyDescent="0.25">
      <c r="A1" s="22" t="s">
        <v>191</v>
      </c>
    </row>
    <row r="3" spans="1:35" ht="15" customHeight="1" x14ac:dyDescent="0.25">
      <c r="A3" s="11" t="s">
        <v>130</v>
      </c>
    </row>
    <row r="4" spans="1:35" x14ac:dyDescent="0.25">
      <c r="A4" s="36" t="s">
        <v>248</v>
      </c>
    </row>
    <row r="5" spans="1:35" x14ac:dyDescent="0.25">
      <c r="A5" s="36" t="s">
        <v>202</v>
      </c>
    </row>
    <row r="6" spans="1:35" ht="15" customHeight="1" x14ac:dyDescent="0.25">
      <c r="A6" s="686" t="s">
        <v>0</v>
      </c>
      <c r="B6" s="657">
        <v>2019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7">
        <v>2020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9"/>
    </row>
    <row r="7" spans="1:35" ht="33.75" customHeight="1" x14ac:dyDescent="0.25">
      <c r="A7" s="687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21" t="s">
        <v>1</v>
      </c>
      <c r="O7" s="421" t="s">
        <v>2</v>
      </c>
      <c r="P7" s="422" t="s">
        <v>3</v>
      </c>
      <c r="Q7" s="421" t="s">
        <v>4</v>
      </c>
      <c r="R7" s="230" t="s">
        <v>5</v>
      </c>
      <c r="S7" s="230" t="s">
        <v>6</v>
      </c>
      <c r="T7" s="421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1" t="s">
        <v>6</v>
      </c>
      <c r="AF7" s="604" t="s">
        <v>7</v>
      </c>
      <c r="AG7" s="627" t="s">
        <v>8</v>
      </c>
      <c r="AH7" s="633" t="s">
        <v>266</v>
      </c>
      <c r="AI7" s="634" t="s">
        <v>270</v>
      </c>
    </row>
    <row r="8" spans="1:35" x14ac:dyDescent="0.25">
      <c r="A8" s="65" t="s">
        <v>13</v>
      </c>
      <c r="B8" s="388">
        <f>+B9+B13+B18</f>
        <v>131.21342527300001</v>
      </c>
      <c r="C8" s="388">
        <f t="shared" ref="C8:M8" si="0">+C9+C13+C18</f>
        <v>219.06131652700014</v>
      </c>
      <c r="D8" s="388">
        <f t="shared" si="0"/>
        <v>256.72538627000006</v>
      </c>
      <c r="E8" s="388">
        <f t="shared" si="0"/>
        <v>186.10637900799995</v>
      </c>
      <c r="F8" s="388">
        <f t="shared" si="0"/>
        <v>79.055038152000023</v>
      </c>
      <c r="G8" s="388">
        <f t="shared" si="0"/>
        <v>187.44864411299989</v>
      </c>
      <c r="H8" s="388">
        <f t="shared" si="0"/>
        <v>202.22774599099998</v>
      </c>
      <c r="I8" s="388">
        <f t="shared" si="0"/>
        <v>107.29881060899994</v>
      </c>
      <c r="J8" s="388">
        <f t="shared" si="0"/>
        <v>138.36643221200003</v>
      </c>
      <c r="K8" s="388">
        <f t="shared" si="0"/>
        <v>144.05478255400001</v>
      </c>
      <c r="L8" s="388">
        <f t="shared" si="0"/>
        <v>104.795495241</v>
      </c>
      <c r="M8" s="388">
        <f t="shared" si="0"/>
        <v>100.47895985800005</v>
      </c>
      <c r="N8" s="388">
        <f t="shared" ref="N8:X8" si="1">+SUM(N9,N13,N18)</f>
        <v>116.31405211299999</v>
      </c>
      <c r="O8" s="388">
        <f t="shared" si="1"/>
        <v>110.585644147</v>
      </c>
      <c r="P8" s="388">
        <f t="shared" si="1"/>
        <v>96.451992688999994</v>
      </c>
      <c r="Q8" s="388">
        <f t="shared" si="1"/>
        <v>47.701187335000007</v>
      </c>
      <c r="R8" s="388">
        <f t="shared" si="1"/>
        <v>45.446257604999992</v>
      </c>
      <c r="S8" s="388">
        <f t="shared" si="1"/>
        <v>78.767088996999988</v>
      </c>
      <c r="T8" s="388">
        <f t="shared" si="1"/>
        <v>244.82508136200002</v>
      </c>
      <c r="U8" s="388">
        <f t="shared" si="1"/>
        <v>280.73631807499908</v>
      </c>
      <c r="V8" s="388">
        <f t="shared" si="1"/>
        <v>204.68208958700004</v>
      </c>
      <c r="W8" s="388">
        <f t="shared" si="1"/>
        <v>134.74259765300002</v>
      </c>
      <c r="X8" s="388">
        <f t="shared" si="1"/>
        <v>70.85728206600001</v>
      </c>
      <c r="Y8" s="388">
        <f>+SUM(Y9,Y13,Y18)</f>
        <v>128.139303496</v>
      </c>
      <c r="Z8" s="451">
        <f t="shared" ref="Z8:AD8" si="2">+Z9+Z13+Z18</f>
        <v>174.33100000000002</v>
      </c>
      <c r="AA8" s="429">
        <f t="shared" si="2"/>
        <v>262.26</v>
      </c>
      <c r="AB8" s="429">
        <f t="shared" si="2"/>
        <v>223.99</v>
      </c>
      <c r="AC8" s="429">
        <f t="shared" si="2"/>
        <v>209.41</v>
      </c>
      <c r="AD8" s="429">
        <f t="shared" si="2"/>
        <v>144.57000000000002</v>
      </c>
      <c r="AE8" s="429">
        <f>+AE9+AE13+AE18</f>
        <v>188.89</v>
      </c>
      <c r="AF8" s="429">
        <f t="shared" ref="AF8:AH8" si="3">+AF9+AF13+AF18</f>
        <v>223.75119670600014</v>
      </c>
      <c r="AG8" s="429">
        <f t="shared" si="3"/>
        <v>239.08</v>
      </c>
      <c r="AH8" s="429">
        <f t="shared" si="3"/>
        <v>156.97</v>
      </c>
      <c r="AI8" s="407">
        <f>+IFERROR((AH8/V8-1),"-")</f>
        <v>-0.23310339308764982</v>
      </c>
    </row>
    <row r="9" spans="1:35" x14ac:dyDescent="0.25">
      <c r="A9" s="66" t="s">
        <v>221</v>
      </c>
      <c r="B9" s="390">
        <f>+SUM(B10:B12)</f>
        <v>27.887517217999996</v>
      </c>
      <c r="C9" s="390">
        <f t="shared" ref="C9:M9" si="4">+SUM(C10:C12)</f>
        <v>55.515515496999981</v>
      </c>
      <c r="D9" s="390">
        <f t="shared" si="4"/>
        <v>87.447999385000045</v>
      </c>
      <c r="E9" s="390">
        <f t="shared" si="4"/>
        <v>75.848945993000001</v>
      </c>
      <c r="F9" s="390">
        <f t="shared" si="4"/>
        <v>37.468392306000013</v>
      </c>
      <c r="G9" s="390">
        <f t="shared" si="4"/>
        <v>47.557257914999994</v>
      </c>
      <c r="H9" s="390">
        <f t="shared" si="4"/>
        <v>53.755311985000006</v>
      </c>
      <c r="I9" s="390">
        <f t="shared" si="4"/>
        <v>49.752265882999993</v>
      </c>
      <c r="J9" s="390">
        <f t="shared" si="4"/>
        <v>51.753352171999985</v>
      </c>
      <c r="K9" s="390">
        <f t="shared" si="4"/>
        <v>37.864019927000008</v>
      </c>
      <c r="L9" s="390">
        <f t="shared" si="4"/>
        <v>36.546856299999988</v>
      </c>
      <c r="M9" s="390">
        <f t="shared" si="4"/>
        <v>37.794531153000001</v>
      </c>
      <c r="N9" s="390">
        <f>+SUM(N10:N12)</f>
        <v>26.944142127999999</v>
      </c>
      <c r="O9" s="390">
        <f t="shared" ref="O9:X9" si="5">+SUM(O10:O12)</f>
        <v>42.979312477999898</v>
      </c>
      <c r="P9" s="390">
        <f t="shared" si="5"/>
        <v>40.251031071999996</v>
      </c>
      <c r="Q9" s="390">
        <f t="shared" si="5"/>
        <v>23.257272141000001</v>
      </c>
      <c r="R9" s="390">
        <f t="shared" si="5"/>
        <v>21.464781564999999</v>
      </c>
      <c r="S9" s="390">
        <f t="shared" si="5"/>
        <v>20.655877926000002</v>
      </c>
      <c r="T9" s="390">
        <f t="shared" si="5"/>
        <v>42.883437638999894</v>
      </c>
      <c r="U9" s="390">
        <f t="shared" si="5"/>
        <v>64.675819392999998</v>
      </c>
      <c r="V9" s="390">
        <f t="shared" si="5"/>
        <v>60.955434578000002</v>
      </c>
      <c r="W9" s="390">
        <f t="shared" si="5"/>
        <v>86.551678167000006</v>
      </c>
      <c r="X9" s="390">
        <f t="shared" si="5"/>
        <v>57.624627132999997</v>
      </c>
      <c r="Y9" s="390">
        <f>+SUM(Y10:Y12)</f>
        <v>44.375840907000004</v>
      </c>
      <c r="Z9" s="85">
        <f>SUM(Z10:Z12)</f>
        <v>36.187000000000005</v>
      </c>
      <c r="AA9" s="9">
        <f t="shared" ref="AA9:AE9" si="6">SUM(AA10:AA12)</f>
        <v>49.56</v>
      </c>
      <c r="AB9" s="9">
        <f t="shared" si="6"/>
        <v>67.14</v>
      </c>
      <c r="AC9" s="9">
        <f t="shared" si="6"/>
        <v>69.81</v>
      </c>
      <c r="AD9" s="9">
        <f t="shared" si="6"/>
        <v>60.870000000000005</v>
      </c>
      <c r="AE9" s="9">
        <f t="shared" si="6"/>
        <v>57.49</v>
      </c>
      <c r="AF9" s="9">
        <f t="shared" ref="AF9" si="7">SUM(AF10:AF12)</f>
        <v>59.433999880000101</v>
      </c>
      <c r="AG9" s="9">
        <f t="shared" ref="AG9" si="8">SUM(AG10:AG12)</f>
        <v>46.860000000000007</v>
      </c>
      <c r="AH9" s="9">
        <f>SUM(AH10:AH12)</f>
        <v>51.92</v>
      </c>
      <c r="AI9" s="408">
        <f t="shared" ref="AI8:AI18" si="9">+IFERROR((AH9/V9-1),"-")</f>
        <v>-0.14823017242930236</v>
      </c>
    </row>
    <row r="10" spans="1:35" x14ac:dyDescent="0.25">
      <c r="A10" s="101" t="s">
        <v>15</v>
      </c>
      <c r="B10" s="391">
        <v>1.53</v>
      </c>
      <c r="C10" s="391">
        <v>1.5860000000000001</v>
      </c>
      <c r="D10" s="391">
        <v>1.0940000000000001</v>
      </c>
      <c r="E10" s="391">
        <v>1.4870000000000001</v>
      </c>
      <c r="F10" s="391">
        <v>1.6140000000000001</v>
      </c>
      <c r="G10" s="391">
        <v>1.4119999999999999</v>
      </c>
      <c r="H10" s="391">
        <v>2.0329999999999999</v>
      </c>
      <c r="I10" s="391">
        <v>1.2270000000000001</v>
      </c>
      <c r="J10" s="391">
        <v>2.4460000000000002</v>
      </c>
      <c r="K10" s="391">
        <v>1.853</v>
      </c>
      <c r="L10" s="391">
        <v>2.0880000000000001</v>
      </c>
      <c r="M10" s="391">
        <v>1.7150000000000001</v>
      </c>
      <c r="N10" s="391">
        <v>1.6970323980000002</v>
      </c>
      <c r="O10" s="391">
        <v>1.484789301</v>
      </c>
      <c r="P10" s="391">
        <v>1.777484641</v>
      </c>
      <c r="Q10" s="391">
        <v>1.688264</v>
      </c>
      <c r="R10" s="391">
        <v>1.8124400000000001</v>
      </c>
      <c r="S10" s="391">
        <v>1.924737259</v>
      </c>
      <c r="T10" s="391">
        <v>1.8556130290000001</v>
      </c>
      <c r="U10" s="391">
        <v>1.6316493430000001</v>
      </c>
      <c r="V10" s="391">
        <v>1.8597140480000001</v>
      </c>
      <c r="W10" s="391">
        <v>1.3009218200000001</v>
      </c>
      <c r="X10" s="391">
        <v>1.2376907779999999</v>
      </c>
      <c r="Y10" s="391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14">
        <v>1.74</v>
      </c>
      <c r="AH10" s="14">
        <v>2.48</v>
      </c>
      <c r="AI10" s="409">
        <f t="shared" si="9"/>
        <v>0.33353834836440388</v>
      </c>
    </row>
    <row r="11" spans="1:35" x14ac:dyDescent="0.25">
      <c r="A11" s="101" t="s">
        <v>16</v>
      </c>
      <c r="B11" s="391">
        <v>21.801517217999994</v>
      </c>
      <c r="C11" s="391">
        <v>50.943515496999986</v>
      </c>
      <c r="D11" s="391">
        <v>81.43999938500005</v>
      </c>
      <c r="E11" s="391">
        <v>70.419945993000013</v>
      </c>
      <c r="F11" s="391">
        <v>30.136392306000012</v>
      </c>
      <c r="G11" s="391">
        <v>41.115257914999994</v>
      </c>
      <c r="H11" s="391">
        <v>47.254311985000001</v>
      </c>
      <c r="I11" s="391">
        <v>44.549265882999997</v>
      </c>
      <c r="J11" s="391">
        <v>46.484352171999987</v>
      </c>
      <c r="K11" s="391">
        <v>33.395019927000007</v>
      </c>
      <c r="L11" s="391">
        <v>31.927856299999991</v>
      </c>
      <c r="M11" s="391">
        <v>32.319531153</v>
      </c>
      <c r="N11" s="391">
        <v>20.838016635999999</v>
      </c>
      <c r="O11" s="391">
        <v>38.310593812999898</v>
      </c>
      <c r="P11" s="391">
        <v>34.147743769999998</v>
      </c>
      <c r="Q11" s="391">
        <v>19.844000000000001</v>
      </c>
      <c r="R11" s="391">
        <v>17.609108091</v>
      </c>
      <c r="S11" s="391">
        <v>16.159557269</v>
      </c>
      <c r="T11" s="391">
        <v>38.308444071999894</v>
      </c>
      <c r="U11" s="391">
        <v>57.959000000000003</v>
      </c>
      <c r="V11" s="391">
        <v>56.152999999999999</v>
      </c>
      <c r="W11" s="391">
        <v>80.010000000000005</v>
      </c>
      <c r="X11" s="391">
        <v>52.101999999999997</v>
      </c>
      <c r="Y11" s="391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14">
        <v>42.2</v>
      </c>
      <c r="AH11" s="14">
        <v>45.84</v>
      </c>
      <c r="AI11" s="409">
        <f t="shared" si="9"/>
        <v>-0.18365893184691817</v>
      </c>
    </row>
    <row r="12" spans="1:35" x14ac:dyDescent="0.25">
      <c r="A12" s="101" t="s">
        <v>19</v>
      </c>
      <c r="B12" s="391">
        <v>4.556</v>
      </c>
      <c r="C12" s="391">
        <v>2.9860000000000002</v>
      </c>
      <c r="D12" s="391">
        <v>4.9139999999999997</v>
      </c>
      <c r="E12" s="391">
        <v>3.9420000000000002</v>
      </c>
      <c r="F12" s="391">
        <v>5.718</v>
      </c>
      <c r="G12" s="391">
        <v>5.03</v>
      </c>
      <c r="H12" s="391">
        <v>4.468</v>
      </c>
      <c r="I12" s="391">
        <v>3.976</v>
      </c>
      <c r="J12" s="391">
        <v>2.823</v>
      </c>
      <c r="K12" s="391">
        <v>2.6160000000000001</v>
      </c>
      <c r="L12" s="391">
        <v>2.5310000000000001</v>
      </c>
      <c r="M12" s="391">
        <v>3.76</v>
      </c>
      <c r="N12" s="391">
        <v>4.4090930940000002</v>
      </c>
      <c r="O12" s="391">
        <v>3.1839293639999999</v>
      </c>
      <c r="P12" s="391">
        <v>4.325802661</v>
      </c>
      <c r="Q12" s="391">
        <v>1.725008141</v>
      </c>
      <c r="R12" s="391">
        <v>2.043233474</v>
      </c>
      <c r="S12" s="391">
        <v>2.571583398</v>
      </c>
      <c r="T12" s="391">
        <v>2.7193805379999998</v>
      </c>
      <c r="U12" s="391">
        <v>5.0851700499999994</v>
      </c>
      <c r="V12" s="391">
        <v>2.9427205299999999</v>
      </c>
      <c r="W12" s="391">
        <v>5.2407563469999996</v>
      </c>
      <c r="X12" s="391">
        <v>4.2849363550000001</v>
      </c>
      <c r="Y12" s="391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14">
        <v>2.92</v>
      </c>
      <c r="AH12" s="14">
        <v>3.6</v>
      </c>
      <c r="AI12" s="409">
        <f t="shared" si="9"/>
        <v>0.22335776139774999</v>
      </c>
    </row>
    <row r="13" spans="1:35" x14ac:dyDescent="0.25">
      <c r="A13" s="66" t="s">
        <v>222</v>
      </c>
      <c r="B13" s="390">
        <f>+SUM(B14:B17)</f>
        <v>102.92100000000001</v>
      </c>
      <c r="C13" s="390">
        <f t="shared" ref="C13:M13" si="10">+SUM(C14:C17)</f>
        <v>163.27799999999999</v>
      </c>
      <c r="D13" s="390">
        <f t="shared" si="10"/>
        <v>168.62800000000001</v>
      </c>
      <c r="E13" s="390">
        <f t="shared" si="10"/>
        <v>109.95899999999999</v>
      </c>
      <c r="F13" s="390">
        <f t="shared" si="10"/>
        <v>41.248000000000005</v>
      </c>
      <c r="G13" s="390">
        <f t="shared" si="10"/>
        <v>139.59100000000001</v>
      </c>
      <c r="H13" s="390">
        <f t="shared" si="10"/>
        <v>147.85600000000002</v>
      </c>
      <c r="I13" s="390">
        <f t="shared" si="10"/>
        <v>57.097000000000008</v>
      </c>
      <c r="J13" s="390">
        <f t="shared" si="10"/>
        <v>86.094000000000008</v>
      </c>
      <c r="K13" s="390">
        <f t="shared" si="10"/>
        <v>105.887</v>
      </c>
      <c r="L13" s="390">
        <f t="shared" si="10"/>
        <v>68.046999999999997</v>
      </c>
      <c r="M13" s="390">
        <f t="shared" si="10"/>
        <v>62.517000000000003</v>
      </c>
      <c r="N13" s="390">
        <f>+SUM(N14:N17)</f>
        <v>88.743704339999994</v>
      </c>
      <c r="O13" s="390">
        <f t="shared" ref="O13:Y13" si="11">+SUM(O14:O17)</f>
        <v>66.89042236600001</v>
      </c>
      <c r="P13" s="390">
        <f t="shared" si="11"/>
        <v>54.640197190000002</v>
      </c>
      <c r="Q13" s="390">
        <f t="shared" si="11"/>
        <v>23.578899902</v>
      </c>
      <c r="R13" s="390">
        <f t="shared" si="11"/>
        <v>22.63059054</v>
      </c>
      <c r="S13" s="390">
        <f t="shared" si="11"/>
        <v>55.783601808999997</v>
      </c>
      <c r="T13" s="390">
        <f t="shared" si="11"/>
        <v>199.39314690999998</v>
      </c>
      <c r="U13" s="390">
        <f t="shared" si="11"/>
        <v>214.917996805</v>
      </c>
      <c r="V13" s="390">
        <f t="shared" si="11"/>
        <v>142.93920270200002</v>
      </c>
      <c r="W13" s="390">
        <f t="shared" si="11"/>
        <v>46.843364274000002</v>
      </c>
      <c r="X13" s="390">
        <f t="shared" si="11"/>
        <v>11.833248210000001</v>
      </c>
      <c r="Y13" s="390">
        <f t="shared" si="11"/>
        <v>79.239129822999999</v>
      </c>
      <c r="Z13" s="85">
        <f t="shared" ref="Z13:AE13" si="12">SUM(Z14:Z17)</f>
        <v>130.53399999999999</v>
      </c>
      <c r="AA13" s="9">
        <f t="shared" si="12"/>
        <v>206.24999999999997</v>
      </c>
      <c r="AB13" s="9">
        <f t="shared" si="12"/>
        <v>152.47</v>
      </c>
      <c r="AC13" s="9">
        <f t="shared" si="12"/>
        <v>137.54</v>
      </c>
      <c r="AD13" s="9">
        <f t="shared" si="12"/>
        <v>81.84</v>
      </c>
      <c r="AE13" s="9">
        <f t="shared" si="12"/>
        <v>128.41999999999999</v>
      </c>
      <c r="AF13" s="9">
        <f t="shared" ref="AF13" si="13">SUM(AF14:AF17)</f>
        <v>161.42719682600006</v>
      </c>
      <c r="AG13" s="9">
        <f t="shared" ref="AG13" si="14">SUM(AG14:AG17)</f>
        <v>189.84</v>
      </c>
      <c r="AH13" s="9">
        <f t="shared" ref="AH13" si="15">SUM(AH14:AH17)</f>
        <v>102.11</v>
      </c>
      <c r="AI13" s="408">
        <f t="shared" si="9"/>
        <v>-0.28564034169912667</v>
      </c>
    </row>
    <row r="14" spans="1:35" x14ac:dyDescent="0.25">
      <c r="A14" s="101" t="s">
        <v>116</v>
      </c>
      <c r="B14" s="391">
        <v>94.224000000000004</v>
      </c>
      <c r="C14" s="391">
        <v>134.196</v>
      </c>
      <c r="D14" s="391">
        <v>143.06899999999999</v>
      </c>
      <c r="E14" s="391">
        <v>97.406999999999996</v>
      </c>
      <c r="F14" s="391">
        <v>27.88</v>
      </c>
      <c r="G14" s="391">
        <v>122.042</v>
      </c>
      <c r="H14" s="391">
        <v>122.182</v>
      </c>
      <c r="I14" s="391">
        <v>36.054000000000002</v>
      </c>
      <c r="J14" s="391">
        <v>70.399000000000001</v>
      </c>
      <c r="K14" s="391">
        <v>86.608999999999995</v>
      </c>
      <c r="L14" s="391">
        <v>60.264000000000003</v>
      </c>
      <c r="M14" s="391">
        <v>54.642000000000003</v>
      </c>
      <c r="N14" s="391">
        <v>84.634249999999994</v>
      </c>
      <c r="O14" s="391">
        <v>53.522260000000003</v>
      </c>
      <c r="P14" s="391">
        <v>42.678452</v>
      </c>
      <c r="Q14" s="391">
        <v>17.129094963</v>
      </c>
      <c r="R14" s="391">
        <v>10.81433</v>
      </c>
      <c r="S14" s="391">
        <v>51.829834999999996</v>
      </c>
      <c r="T14" s="391">
        <v>181.38499299999998</v>
      </c>
      <c r="U14" s="391">
        <v>189.74027799999999</v>
      </c>
      <c r="V14" s="391">
        <v>128.17281500000001</v>
      </c>
      <c r="W14" s="391">
        <v>22.058267000000001</v>
      </c>
      <c r="X14" s="391">
        <v>6.545331</v>
      </c>
      <c r="Y14" s="391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14">
        <v>159.25</v>
      </c>
      <c r="AH14" s="14">
        <v>85.91</v>
      </c>
      <c r="AI14" s="409">
        <f t="shared" si="9"/>
        <v>-0.32973306391062729</v>
      </c>
    </row>
    <row r="15" spans="1:35" x14ac:dyDescent="0.25">
      <c r="A15" s="101" t="s">
        <v>117</v>
      </c>
      <c r="B15" s="391">
        <v>1.083</v>
      </c>
      <c r="C15" s="391">
        <v>0.99399999999999999</v>
      </c>
      <c r="D15" s="391">
        <v>2.073</v>
      </c>
      <c r="E15" s="391">
        <v>1.728</v>
      </c>
      <c r="F15" s="391">
        <v>1.835</v>
      </c>
      <c r="G15" s="391">
        <v>2.206</v>
      </c>
      <c r="H15" s="391">
        <v>1.6339999999999999</v>
      </c>
      <c r="I15" s="391">
        <v>1.5580000000000001</v>
      </c>
      <c r="J15" s="391">
        <v>1.8460000000000001</v>
      </c>
      <c r="K15" s="391">
        <v>1.1020000000000001</v>
      </c>
      <c r="L15" s="391">
        <v>0.93100000000000005</v>
      </c>
      <c r="M15" s="391">
        <v>1.3540000000000001</v>
      </c>
      <c r="N15" s="391">
        <v>0.91781434000000006</v>
      </c>
      <c r="O15" s="391">
        <v>0.94609100000000002</v>
      </c>
      <c r="P15" s="391">
        <v>0.32609300000000002</v>
      </c>
      <c r="Q15" s="391">
        <v>0.31098999999999999</v>
      </c>
      <c r="R15" s="391">
        <v>0.56486000000000003</v>
      </c>
      <c r="S15" s="391">
        <v>0.27731</v>
      </c>
      <c r="T15" s="391">
        <v>0.22913</v>
      </c>
      <c r="U15" s="391">
        <v>5.5320000000000001E-2</v>
      </c>
      <c r="V15" s="391">
        <v>0.34017000000000003</v>
      </c>
      <c r="W15" s="391">
        <v>0.13566</v>
      </c>
      <c r="X15" s="391">
        <v>8.9260000000000006E-2</v>
      </c>
      <c r="Y15" s="391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14">
        <v>0.17</v>
      </c>
      <c r="AH15" s="14">
        <v>2.44</v>
      </c>
      <c r="AI15" s="409">
        <f t="shared" si="9"/>
        <v>6.1728841461622119</v>
      </c>
    </row>
    <row r="16" spans="1:35" x14ac:dyDescent="0.25">
      <c r="A16" s="101" t="s">
        <v>106</v>
      </c>
      <c r="B16" s="391">
        <v>2.8330000000000002</v>
      </c>
      <c r="C16" s="391">
        <v>23.677</v>
      </c>
      <c r="D16" s="391">
        <v>21.204000000000001</v>
      </c>
      <c r="E16" s="391">
        <v>8.2029999999999994</v>
      </c>
      <c r="F16" s="391">
        <v>6.726</v>
      </c>
      <c r="G16" s="391">
        <v>13.122</v>
      </c>
      <c r="H16" s="391">
        <v>19.567</v>
      </c>
      <c r="I16" s="391">
        <v>17.547000000000001</v>
      </c>
      <c r="J16" s="391">
        <v>11.503</v>
      </c>
      <c r="K16" s="391">
        <v>12.986000000000001</v>
      </c>
      <c r="L16" s="391">
        <v>2.3380000000000001</v>
      </c>
      <c r="M16" s="391">
        <v>3.532</v>
      </c>
      <c r="N16" s="391">
        <v>1.5392600000000001</v>
      </c>
      <c r="O16" s="391">
        <v>7.6659100000000002</v>
      </c>
      <c r="P16" s="391">
        <v>9.3394050000000011</v>
      </c>
      <c r="Q16" s="391">
        <v>3.75461</v>
      </c>
      <c r="R16" s="391">
        <v>7.5733800000000002</v>
      </c>
      <c r="S16" s="391">
        <v>1.5376099999999999</v>
      </c>
      <c r="T16" s="391">
        <v>13.188499999999999</v>
      </c>
      <c r="U16" s="391">
        <v>23.458365000000001</v>
      </c>
      <c r="V16" s="391">
        <v>11.001790000000002</v>
      </c>
      <c r="W16" s="391">
        <v>20.132004999999999</v>
      </c>
      <c r="X16" s="391">
        <v>3.5222199999999999</v>
      </c>
      <c r="Y16" s="391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14">
        <v>28.18</v>
      </c>
      <c r="AH16" s="14">
        <v>6.73</v>
      </c>
      <c r="AI16" s="409">
        <f t="shared" si="9"/>
        <v>-0.38828136148753978</v>
      </c>
    </row>
    <row r="17" spans="1:35" x14ac:dyDescent="0.25">
      <c r="A17" s="101" t="s">
        <v>207</v>
      </c>
      <c r="B17" s="391">
        <v>4.7809999999999997</v>
      </c>
      <c r="C17" s="391">
        <v>4.4109999999999996</v>
      </c>
      <c r="D17" s="391">
        <v>2.282</v>
      </c>
      <c r="E17" s="391">
        <v>2.621</v>
      </c>
      <c r="F17" s="391">
        <v>4.8070000000000004</v>
      </c>
      <c r="G17" s="391">
        <v>2.2210000000000001</v>
      </c>
      <c r="H17" s="391">
        <v>4.4729999999999999</v>
      </c>
      <c r="I17" s="391">
        <v>1.9379999999999999</v>
      </c>
      <c r="J17" s="391">
        <v>2.3460000000000001</v>
      </c>
      <c r="K17" s="391">
        <v>5.19</v>
      </c>
      <c r="L17" s="391">
        <v>4.5140000000000002</v>
      </c>
      <c r="M17" s="391">
        <v>2.9889999999999999</v>
      </c>
      <c r="N17" s="391">
        <v>1.6523800000000002</v>
      </c>
      <c r="O17" s="391">
        <v>4.7561613660000006</v>
      </c>
      <c r="P17" s="391">
        <v>2.2962471899999999</v>
      </c>
      <c r="Q17" s="391">
        <v>2.3842049390000004</v>
      </c>
      <c r="R17" s="391">
        <v>3.6780205399999999</v>
      </c>
      <c r="S17" s="391">
        <v>2.1388468089999999</v>
      </c>
      <c r="T17" s="391">
        <v>4.5905239099999999</v>
      </c>
      <c r="U17" s="391">
        <v>1.6640338050000001</v>
      </c>
      <c r="V17" s="391">
        <v>3.424427702</v>
      </c>
      <c r="W17" s="391">
        <v>4.5174322739999999</v>
      </c>
      <c r="X17" s="391">
        <v>1.67643721</v>
      </c>
      <c r="Y17" s="391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14">
        <v>2.2400000000000002</v>
      </c>
      <c r="AH17" s="14">
        <v>7.03</v>
      </c>
      <c r="AI17" s="409">
        <f t="shared" si="9"/>
        <v>1.0528977720552266</v>
      </c>
    </row>
    <row r="18" spans="1:35" x14ac:dyDescent="0.25">
      <c r="A18" s="102" t="s">
        <v>72</v>
      </c>
      <c r="B18" s="393">
        <v>0.40490805500000715</v>
      </c>
      <c r="C18" s="393">
        <v>0.26780103000014788</v>
      </c>
      <c r="D18" s="393">
        <v>0.6493868850000144</v>
      </c>
      <c r="E18" s="393">
        <v>0.29843301499995867</v>
      </c>
      <c r="F18" s="393">
        <v>0.33864584599999942</v>
      </c>
      <c r="G18" s="393">
        <v>0.30038619799990557</v>
      </c>
      <c r="H18" s="393">
        <v>0.6164340059999377</v>
      </c>
      <c r="I18" s="393">
        <v>0.44954472599994916</v>
      </c>
      <c r="J18" s="393">
        <v>0.51908004000002983</v>
      </c>
      <c r="K18" s="393">
        <v>0.30376262699998913</v>
      </c>
      <c r="L18" s="393">
        <v>0.20163894100001198</v>
      </c>
      <c r="M18" s="393">
        <v>0.16742870500004209</v>
      </c>
      <c r="N18" s="393">
        <v>0.62620564499999454</v>
      </c>
      <c r="O18" s="393">
        <v>0.71590930300009492</v>
      </c>
      <c r="P18" s="393">
        <v>1.5607644270000018</v>
      </c>
      <c r="Q18" s="393">
        <v>0.86501529200000371</v>
      </c>
      <c r="R18" s="393">
        <v>1.3508854999999966</v>
      </c>
      <c r="S18" s="393">
        <v>2.327609261999998</v>
      </c>
      <c r="T18" s="393">
        <v>2.5484968130001215</v>
      </c>
      <c r="U18" s="393">
        <v>1.142501876999042</v>
      </c>
      <c r="V18" s="393">
        <v>0.78745230700002866</v>
      </c>
      <c r="W18" s="393">
        <v>1.3475552120000065</v>
      </c>
      <c r="X18" s="393">
        <v>1.3994067230000073</v>
      </c>
      <c r="Y18" s="393">
        <v>4.5243327659999926</v>
      </c>
      <c r="Z18" s="394">
        <v>7.61</v>
      </c>
      <c r="AA18" s="393">
        <v>6.45</v>
      </c>
      <c r="AB18" s="393">
        <v>4.38</v>
      </c>
      <c r="AC18" s="393">
        <v>2.06</v>
      </c>
      <c r="AD18" s="393">
        <v>1.86</v>
      </c>
      <c r="AE18" s="393">
        <v>2.98</v>
      </c>
      <c r="AF18" s="393">
        <v>2.89</v>
      </c>
      <c r="AG18" s="393">
        <v>2.38</v>
      </c>
      <c r="AH18" s="393">
        <v>2.94</v>
      </c>
      <c r="AI18" s="576">
        <f t="shared" si="9"/>
        <v>2.7335594471753741</v>
      </c>
    </row>
    <row r="19" spans="1:35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I19" s="165"/>
    </row>
    <row r="20" spans="1:35" x14ac:dyDescent="0.25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</row>
    <row r="21" spans="1:35" x14ac:dyDescent="0.25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25"/>
      <c r="S21" s="425"/>
      <c r="T21" s="425"/>
      <c r="U21" s="425"/>
      <c r="V21" s="425"/>
      <c r="W21" s="425"/>
      <c r="X21" s="425"/>
      <c r="Y21" s="42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</row>
    <row r="22" spans="1:35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65"/>
    </row>
    <row r="23" spans="1:35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</row>
    <row r="24" spans="1:35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</row>
    <row r="25" spans="1:35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</row>
    <row r="26" spans="1:35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</row>
    <row r="27" spans="1:35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</row>
    <row r="28" spans="1:35" x14ac:dyDescent="0.25">
      <c r="N28" s="165"/>
      <c r="Z28" s="165"/>
    </row>
    <row r="29" spans="1:35" x14ac:dyDescent="0.25">
      <c r="N29" s="165"/>
      <c r="O29" s="165"/>
      <c r="Z29" s="165"/>
      <c r="AA29" s="165"/>
    </row>
    <row r="30" spans="1:35" x14ac:dyDescent="0.25">
      <c r="N30" s="165"/>
      <c r="O30" s="165"/>
      <c r="Z30" s="165"/>
      <c r="AA30" s="165"/>
    </row>
    <row r="31" spans="1:35" x14ac:dyDescent="0.25">
      <c r="N31" s="165"/>
      <c r="O31" s="165"/>
      <c r="Z31" s="165"/>
      <c r="AA31" s="165"/>
    </row>
    <row r="32" spans="1:35" x14ac:dyDescent="0.25">
      <c r="N32" s="165"/>
      <c r="O32" s="165"/>
      <c r="Z32" s="165"/>
      <c r="AA32" s="165"/>
    </row>
  </sheetData>
  <mergeCells count="4">
    <mergeCell ref="B6:M6"/>
    <mergeCell ref="A6:A7"/>
    <mergeCell ref="N6:Y6"/>
    <mergeCell ref="Z6:AI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FY35"/>
  <sheetViews>
    <sheetView showGridLines="0" zoomScale="130" zoomScaleNormal="130" workbookViewId="0">
      <pane xSplit="1" ySplit="8" topLeftCell="V9" activePane="bottomRight" state="frozen"/>
      <selection activeCell="AD14" sqref="AD14"/>
      <selection pane="topRight" activeCell="AD14" sqref="AD14"/>
      <selection pane="bottomLeft" activeCell="AD14" sqref="AD14"/>
      <selection pane="bottomRight" activeCell="AH11" sqref="AH11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34" width="8.5703125" style="276" customWidth="1"/>
    <col min="35" max="35" width="11.28515625" customWidth="1"/>
  </cols>
  <sheetData>
    <row r="1" spans="1:36" x14ac:dyDescent="0.25">
      <c r="A1" s="22" t="s">
        <v>191</v>
      </c>
    </row>
    <row r="3" spans="1:36" x14ac:dyDescent="0.25">
      <c r="A3" s="11" t="s">
        <v>133</v>
      </c>
    </row>
    <row r="4" spans="1:36" ht="15" customHeight="1" x14ac:dyDescent="0.25">
      <c r="A4" s="36" t="s">
        <v>248</v>
      </c>
    </row>
    <row r="5" spans="1:36" x14ac:dyDescent="0.25">
      <c r="A5" s="36" t="s">
        <v>205</v>
      </c>
    </row>
    <row r="6" spans="1:36" x14ac:dyDescent="0.25">
      <c r="A6" s="13"/>
    </row>
    <row r="7" spans="1:36" ht="18.75" customHeight="1" x14ac:dyDescent="0.25">
      <c r="A7" s="688" t="s">
        <v>0</v>
      </c>
      <c r="B7" s="688">
        <v>2019</v>
      </c>
      <c r="C7" s="689"/>
      <c r="D7" s="689"/>
      <c r="E7" s="689"/>
      <c r="F7" s="689"/>
      <c r="G7" s="689"/>
      <c r="H7" s="689"/>
      <c r="I7" s="689"/>
      <c r="J7" s="689"/>
      <c r="K7" s="689"/>
      <c r="L7" s="689"/>
      <c r="M7" s="689"/>
      <c r="N7" s="688">
        <v>2020</v>
      </c>
      <c r="O7" s="689"/>
      <c r="P7" s="689"/>
      <c r="Q7" s="689"/>
      <c r="R7" s="689"/>
      <c r="S7" s="689"/>
      <c r="T7" s="689"/>
      <c r="U7" s="689"/>
      <c r="V7" s="689"/>
      <c r="W7" s="689"/>
      <c r="X7" s="689"/>
      <c r="Y7" s="691"/>
      <c r="Z7" s="671">
        <v>2021</v>
      </c>
      <c r="AA7" s="672"/>
      <c r="AB7" s="672"/>
      <c r="AC7" s="672"/>
      <c r="AD7" s="672"/>
      <c r="AE7" s="672"/>
      <c r="AF7" s="672"/>
      <c r="AG7" s="672"/>
      <c r="AH7" s="672"/>
      <c r="AI7" s="673"/>
    </row>
    <row r="8" spans="1:36" ht="27.75" customHeight="1" x14ac:dyDescent="0.25">
      <c r="A8" s="690"/>
      <c r="B8" s="519" t="s">
        <v>1</v>
      </c>
      <c r="C8" s="519" t="s">
        <v>2</v>
      </c>
      <c r="D8" s="520" t="s">
        <v>3</v>
      </c>
      <c r="E8" s="520" t="s">
        <v>4</v>
      </c>
      <c r="F8" s="582" t="s">
        <v>5</v>
      </c>
      <c r="G8" s="582" t="s">
        <v>6</v>
      </c>
      <c r="H8" s="582" t="s">
        <v>7</v>
      </c>
      <c r="I8" s="582" t="s">
        <v>8</v>
      </c>
      <c r="J8" s="582" t="s">
        <v>9</v>
      </c>
      <c r="K8" s="582" t="s">
        <v>10</v>
      </c>
      <c r="L8" s="582" t="s">
        <v>11</v>
      </c>
      <c r="M8" s="582" t="s">
        <v>12</v>
      </c>
      <c r="N8" s="519" t="s">
        <v>1</v>
      </c>
      <c r="O8" s="519" t="s">
        <v>2</v>
      </c>
      <c r="P8" s="520" t="s">
        <v>3</v>
      </c>
      <c r="Q8" s="520" t="s">
        <v>4</v>
      </c>
      <c r="R8" s="582" t="s">
        <v>5</v>
      </c>
      <c r="S8" s="582" t="s">
        <v>6</v>
      </c>
      <c r="T8" s="582" t="s">
        <v>7</v>
      </c>
      <c r="U8" s="582" t="s">
        <v>8</v>
      </c>
      <c r="V8" s="582" t="s">
        <v>9</v>
      </c>
      <c r="W8" s="582" t="s">
        <v>10</v>
      </c>
      <c r="X8" s="582" t="s">
        <v>11</v>
      </c>
      <c r="Y8" s="520" t="s">
        <v>12</v>
      </c>
      <c r="Z8" s="522" t="s">
        <v>1</v>
      </c>
      <c r="AA8" s="522" t="s">
        <v>2</v>
      </c>
      <c r="AB8" s="522" t="s">
        <v>3</v>
      </c>
      <c r="AC8" s="522" t="s">
        <v>4</v>
      </c>
      <c r="AD8" s="519" t="s">
        <v>5</v>
      </c>
      <c r="AE8" s="523" t="s">
        <v>6</v>
      </c>
      <c r="AF8" s="604" t="s">
        <v>7</v>
      </c>
      <c r="AG8" s="627" t="s">
        <v>8</v>
      </c>
      <c r="AH8" s="633" t="s">
        <v>266</v>
      </c>
      <c r="AI8" s="634" t="s">
        <v>270</v>
      </c>
    </row>
    <row r="9" spans="1:36" x14ac:dyDescent="0.25">
      <c r="A9" s="583" t="s">
        <v>13</v>
      </c>
      <c r="B9" s="389">
        <f>+B10+B14+B19</f>
        <v>246.43700000000001</v>
      </c>
      <c r="C9" s="388">
        <f t="shared" ref="C9:L9" si="0">+C10+C14+C19</f>
        <v>380.66099999999994</v>
      </c>
      <c r="D9" s="388">
        <f t="shared" si="0"/>
        <v>436.24399999999991</v>
      </c>
      <c r="E9" s="388">
        <f t="shared" si="0"/>
        <v>328.73899999999998</v>
      </c>
      <c r="F9" s="388">
        <f t="shared" si="0"/>
        <v>175.52299999999997</v>
      </c>
      <c r="G9" s="388">
        <f t="shared" si="0"/>
        <v>364.60699999999991</v>
      </c>
      <c r="H9" s="388">
        <f t="shared" si="0"/>
        <v>398.85200000000009</v>
      </c>
      <c r="I9" s="388">
        <f t="shared" si="0"/>
        <v>239.70500000000001</v>
      </c>
      <c r="J9" s="388">
        <f t="shared" si="0"/>
        <v>273.762</v>
      </c>
      <c r="K9" s="388">
        <f t="shared" si="0"/>
        <v>270.64999999999998</v>
      </c>
      <c r="L9" s="395">
        <f t="shared" si="0"/>
        <v>205.97299999999998</v>
      </c>
      <c r="M9" s="395">
        <v>205.20000000000002</v>
      </c>
      <c r="N9" s="389">
        <f>+SUM(N10,N14,N19)</f>
        <v>207.00998770000001</v>
      </c>
      <c r="O9" s="388">
        <f t="shared" ref="O9:Y9" si="1">+SUM(O10,O14,O19)</f>
        <v>212.31720660000002</v>
      </c>
      <c r="P9" s="388">
        <f t="shared" si="1"/>
        <v>180.57425836000002</v>
      </c>
      <c r="Q9" s="388">
        <f t="shared" si="1"/>
        <v>106.70738321</v>
      </c>
      <c r="R9" s="388">
        <f t="shared" si="1"/>
        <v>114.62973901000001</v>
      </c>
      <c r="S9" s="388">
        <f t="shared" si="1"/>
        <v>161.29092030999996</v>
      </c>
      <c r="T9" s="388">
        <f t="shared" si="1"/>
        <v>422.54583031999999</v>
      </c>
      <c r="U9" s="388">
        <f t="shared" si="1"/>
        <v>469.05267762999904</v>
      </c>
      <c r="V9" s="388">
        <f t="shared" si="1"/>
        <v>352.34918735000002</v>
      </c>
      <c r="W9" s="388">
        <f t="shared" si="1"/>
        <v>251.55482715999997</v>
      </c>
      <c r="X9" s="577">
        <f t="shared" si="1"/>
        <v>144.1695722</v>
      </c>
      <c r="Y9" s="578">
        <f t="shared" si="1"/>
        <v>239.97175125999999</v>
      </c>
      <c r="Z9" s="584">
        <f t="shared" ref="Z9:AH9" si="2">+Z10+Z14+Z19</f>
        <v>296.45465395000002</v>
      </c>
      <c r="AA9" s="577">
        <f t="shared" si="2"/>
        <v>461.45</v>
      </c>
      <c r="AB9" s="577">
        <f t="shared" si="2"/>
        <v>384.43471186000016</v>
      </c>
      <c r="AC9" s="577">
        <f t="shared" si="2"/>
        <v>372.01301881999996</v>
      </c>
      <c r="AD9" s="577">
        <f t="shared" si="2"/>
        <v>283.06</v>
      </c>
      <c r="AE9" s="577">
        <f t="shared" si="2"/>
        <v>345.18</v>
      </c>
      <c r="AF9" s="577">
        <f t="shared" si="2"/>
        <v>413.51</v>
      </c>
      <c r="AG9" s="577">
        <f t="shared" si="2"/>
        <v>425.12000000000006</v>
      </c>
      <c r="AH9" s="577">
        <f t="shared" si="2"/>
        <v>296.11</v>
      </c>
      <c r="AI9" s="407">
        <f>+IFERROR((AH9/V9-1),"-")</f>
        <v>-0.15961208190367071</v>
      </c>
    </row>
    <row r="10" spans="1:36" x14ac:dyDescent="0.25">
      <c r="A10" s="585" t="s">
        <v>14</v>
      </c>
      <c r="B10" s="527">
        <f t="shared" ref="B10:L10" si="3">SUM(B11:B13)</f>
        <v>83.651704249999881</v>
      </c>
      <c r="C10" s="528">
        <f t="shared" si="3"/>
        <v>124.18716749999999</v>
      </c>
      <c r="D10" s="528">
        <f t="shared" si="3"/>
        <v>178.20863227999996</v>
      </c>
      <c r="E10" s="528">
        <f t="shared" si="3"/>
        <v>161.91529625000001</v>
      </c>
      <c r="F10" s="528">
        <f t="shared" si="3"/>
        <v>101.2154966500002</v>
      </c>
      <c r="G10" s="528">
        <f t="shared" si="3"/>
        <v>141.60624901</v>
      </c>
      <c r="H10" s="528">
        <f t="shared" si="3"/>
        <v>154.84496844000003</v>
      </c>
      <c r="I10" s="528">
        <f t="shared" si="3"/>
        <v>137.69868996</v>
      </c>
      <c r="J10" s="528">
        <f t="shared" si="3"/>
        <v>138.73992017</v>
      </c>
      <c r="K10" s="528">
        <f t="shared" si="3"/>
        <v>109.79204915</v>
      </c>
      <c r="L10" s="529">
        <f t="shared" si="3"/>
        <v>104.4457785200002</v>
      </c>
      <c r="M10" s="529">
        <v>115.69999999999999</v>
      </c>
      <c r="N10" s="527">
        <f>+SUM(N11:N13)</f>
        <v>89.63929911000011</v>
      </c>
      <c r="O10" s="528">
        <f t="shared" ref="O10:Y10" si="4">+SUM(O11:O13)</f>
        <v>106.88462388000001</v>
      </c>
      <c r="P10" s="528">
        <f t="shared" si="4"/>
        <v>89.310536029999994</v>
      </c>
      <c r="Q10" s="528">
        <f t="shared" si="4"/>
        <v>61.352874460000002</v>
      </c>
      <c r="R10" s="528">
        <f t="shared" si="4"/>
        <v>63.839062370000001</v>
      </c>
      <c r="S10" s="528">
        <f t="shared" si="4"/>
        <v>71.057139159999991</v>
      </c>
      <c r="T10" s="528">
        <f t="shared" si="4"/>
        <v>120.02574455000001</v>
      </c>
      <c r="U10" s="528">
        <f t="shared" si="4"/>
        <v>149.28004381999901</v>
      </c>
      <c r="V10" s="528">
        <f t="shared" si="4"/>
        <v>137.18123466000003</v>
      </c>
      <c r="W10" s="528">
        <f t="shared" si="4"/>
        <v>159.20587924999998</v>
      </c>
      <c r="X10" s="528">
        <f t="shared" si="4"/>
        <v>118.64193158</v>
      </c>
      <c r="Y10" s="542">
        <f t="shared" si="4"/>
        <v>114.57066632000002</v>
      </c>
      <c r="Z10" s="527">
        <f t="shared" ref="Z10:AE10" si="5">SUM(Z11:Z13)</f>
        <v>96.303959340000006</v>
      </c>
      <c r="AA10" s="528">
        <f t="shared" si="5"/>
        <v>130.39999999999998</v>
      </c>
      <c r="AB10" s="528">
        <f t="shared" si="5"/>
        <v>143.48527765</v>
      </c>
      <c r="AC10" s="528">
        <f t="shared" si="5"/>
        <v>155.15752107</v>
      </c>
      <c r="AD10" s="528">
        <f t="shared" si="5"/>
        <v>146.30000000000001</v>
      </c>
      <c r="AE10" s="528">
        <f t="shared" si="5"/>
        <v>137.54999999999998</v>
      </c>
      <c r="AF10" s="528">
        <f t="shared" ref="AF10" si="6">SUM(AF11:AF13)</f>
        <v>130.57</v>
      </c>
      <c r="AG10" s="528">
        <f t="shared" ref="AG10" si="7">SUM(AG11:AG13)</f>
        <v>106.84</v>
      </c>
      <c r="AH10" s="528">
        <f t="shared" ref="AH10" si="8">SUM(AH11:AH13)</f>
        <v>118.17</v>
      </c>
      <c r="AI10" s="530">
        <f t="shared" ref="AI9:AI19" si="9">+IFERROR((AH10/V10-1),"-")</f>
        <v>-0.13858480503633652</v>
      </c>
      <c r="AJ10" s="165"/>
    </row>
    <row r="11" spans="1:36" x14ac:dyDescent="0.25">
      <c r="A11" s="586" t="s">
        <v>15</v>
      </c>
      <c r="B11" s="391">
        <v>3.6749999999999998</v>
      </c>
      <c r="C11" s="391">
        <v>4.5209999999999999</v>
      </c>
      <c r="D11" s="391">
        <v>3.7770000000000001</v>
      </c>
      <c r="E11" s="391">
        <v>3.7080000000000002</v>
      </c>
      <c r="F11" s="391">
        <v>5.4980000000000002</v>
      </c>
      <c r="G11" s="391">
        <v>4.5140000000000002</v>
      </c>
      <c r="H11" s="391">
        <v>5.7640000000000002</v>
      </c>
      <c r="I11" s="391">
        <v>4.51</v>
      </c>
      <c r="J11" s="391">
        <v>7.7460000000000004</v>
      </c>
      <c r="K11" s="391">
        <v>5.9359999999999999</v>
      </c>
      <c r="L11" s="391">
        <v>5.86</v>
      </c>
      <c r="M11" s="391">
        <v>4.9589999999999996</v>
      </c>
      <c r="N11" s="579">
        <v>5.0532626700000005</v>
      </c>
      <c r="O11" s="580">
        <v>5.3272453200000003</v>
      </c>
      <c r="P11" s="580">
        <v>5.5834567000000002</v>
      </c>
      <c r="Q11" s="580">
        <v>5.2129735099999994</v>
      </c>
      <c r="R11" s="580">
        <v>5.5610784799999999</v>
      </c>
      <c r="S11" s="580">
        <v>5.9893582299999997</v>
      </c>
      <c r="T11" s="580">
        <v>5.5545097100000005</v>
      </c>
      <c r="U11" s="580">
        <v>4.5571958199999996</v>
      </c>
      <c r="V11" s="580">
        <v>5.5525088</v>
      </c>
      <c r="W11" s="580">
        <v>4.2649759700000001</v>
      </c>
      <c r="X11" s="580">
        <v>2.7149724399999999</v>
      </c>
      <c r="Y11" s="581">
        <v>5.82629033</v>
      </c>
      <c r="Z11" s="392">
        <v>2.0939593400000001</v>
      </c>
      <c r="AA11" s="587">
        <v>3.99</v>
      </c>
      <c r="AB11" s="587">
        <v>3.8952776500000001</v>
      </c>
      <c r="AC11" s="587">
        <v>10.40752107</v>
      </c>
      <c r="AD11" s="587">
        <v>8.9</v>
      </c>
      <c r="AE11" s="587">
        <v>7.17</v>
      </c>
      <c r="AF11" s="587">
        <v>9.9499999999999993</v>
      </c>
      <c r="AG11" s="587">
        <v>5.73</v>
      </c>
      <c r="AH11" s="587">
        <v>9.83</v>
      </c>
      <c r="AI11" s="409">
        <f t="shared" si="9"/>
        <v>0.77037089972734485</v>
      </c>
    </row>
    <row r="12" spans="1:36" x14ac:dyDescent="0.25">
      <c r="A12" s="586" t="s">
        <v>16</v>
      </c>
      <c r="B12" s="391">
        <v>73.718704249999888</v>
      </c>
      <c r="C12" s="391">
        <v>110.53316749999999</v>
      </c>
      <c r="D12" s="391">
        <v>166.46963227999998</v>
      </c>
      <c r="E12" s="391">
        <v>150.99629625</v>
      </c>
      <c r="F12" s="391">
        <v>86.8394966500002</v>
      </c>
      <c r="G12" s="391">
        <v>130.04424900999999</v>
      </c>
      <c r="H12" s="391">
        <v>140.07296844000001</v>
      </c>
      <c r="I12" s="391">
        <v>126.24368996</v>
      </c>
      <c r="J12" s="391">
        <v>124.64892017</v>
      </c>
      <c r="K12" s="391">
        <v>97.106049150000004</v>
      </c>
      <c r="L12" s="391">
        <v>92.150778520000202</v>
      </c>
      <c r="M12" s="391">
        <v>103.59595252999999</v>
      </c>
      <c r="N12" s="579">
        <v>76.178242660000109</v>
      </c>
      <c r="O12" s="580">
        <v>95.643044369999998</v>
      </c>
      <c r="P12" s="580">
        <v>77.439863439999996</v>
      </c>
      <c r="Q12" s="580">
        <v>52.169946940000003</v>
      </c>
      <c r="R12" s="580">
        <v>53.61419137</v>
      </c>
      <c r="S12" s="580">
        <v>59.101945099999995</v>
      </c>
      <c r="T12" s="580">
        <v>107.40109333000001</v>
      </c>
      <c r="U12" s="580">
        <v>137.117147039999</v>
      </c>
      <c r="V12" s="580">
        <v>123.21207202000001</v>
      </c>
      <c r="W12" s="580">
        <v>145.16408288</v>
      </c>
      <c r="X12" s="580">
        <v>107.54954164</v>
      </c>
      <c r="Y12" s="581">
        <v>100.02666177</v>
      </c>
      <c r="Z12" s="392">
        <v>86.23</v>
      </c>
      <c r="AA12" s="587">
        <v>115.96</v>
      </c>
      <c r="AB12" s="587">
        <v>127.56</v>
      </c>
      <c r="AC12" s="587">
        <v>135.81</v>
      </c>
      <c r="AD12" s="587">
        <v>126.97</v>
      </c>
      <c r="AE12" s="587">
        <v>123.16</v>
      </c>
      <c r="AF12" s="587">
        <v>114.83</v>
      </c>
      <c r="AG12" s="587">
        <v>94.91</v>
      </c>
      <c r="AH12" s="587">
        <v>104.03</v>
      </c>
      <c r="AI12" s="409">
        <f t="shared" si="9"/>
        <v>-0.1556833815511709</v>
      </c>
    </row>
    <row r="13" spans="1:36" x14ac:dyDescent="0.25">
      <c r="A13" s="586" t="s">
        <v>19</v>
      </c>
      <c r="B13" s="391">
        <v>6.258</v>
      </c>
      <c r="C13" s="391">
        <v>9.1329999999999991</v>
      </c>
      <c r="D13" s="391">
        <v>7.9619999999999997</v>
      </c>
      <c r="E13" s="391">
        <v>7.2110000000000003</v>
      </c>
      <c r="F13" s="391">
        <v>8.8780000000000001</v>
      </c>
      <c r="G13" s="391">
        <v>7.048</v>
      </c>
      <c r="H13" s="391">
        <v>9.0079999999999991</v>
      </c>
      <c r="I13" s="391">
        <v>6.9450000000000003</v>
      </c>
      <c r="J13" s="391">
        <v>6.3449999999999998</v>
      </c>
      <c r="K13" s="391">
        <v>6.75</v>
      </c>
      <c r="L13" s="391">
        <v>6.4349999999999996</v>
      </c>
      <c r="M13" s="391">
        <v>7.141</v>
      </c>
      <c r="N13" s="579">
        <v>8.4077937800000004</v>
      </c>
      <c r="O13" s="580">
        <v>5.9143341899999999</v>
      </c>
      <c r="P13" s="580">
        <v>6.2872158900000006</v>
      </c>
      <c r="Q13" s="580">
        <v>3.9699540099999999</v>
      </c>
      <c r="R13" s="580">
        <v>4.6637925200000003</v>
      </c>
      <c r="S13" s="580">
        <v>5.9658358299999996</v>
      </c>
      <c r="T13" s="580">
        <v>7.07014151</v>
      </c>
      <c r="U13" s="580">
        <v>7.6057009600000001</v>
      </c>
      <c r="V13" s="580">
        <v>8.4166538400000004</v>
      </c>
      <c r="W13" s="580">
        <v>9.7768204000000001</v>
      </c>
      <c r="X13" s="580">
        <v>8.3774175000000106</v>
      </c>
      <c r="Y13" s="581">
        <v>8.7177142199999995</v>
      </c>
      <c r="Z13" s="392">
        <v>7.98</v>
      </c>
      <c r="AA13" s="587">
        <v>10.45</v>
      </c>
      <c r="AB13" s="587">
        <v>12.03</v>
      </c>
      <c r="AC13" s="587">
        <v>8.94</v>
      </c>
      <c r="AD13" s="587">
        <v>10.43</v>
      </c>
      <c r="AE13" s="587">
        <v>7.22</v>
      </c>
      <c r="AF13" s="587">
        <v>5.79</v>
      </c>
      <c r="AG13" s="587">
        <v>6.2</v>
      </c>
      <c r="AH13" s="587">
        <v>4.3099999999999996</v>
      </c>
      <c r="AI13" s="409">
        <f t="shared" si="9"/>
        <v>-0.48792001168958621</v>
      </c>
    </row>
    <row r="14" spans="1:36" x14ac:dyDescent="0.25">
      <c r="A14" s="585" t="s">
        <v>104</v>
      </c>
      <c r="B14" s="527">
        <f t="shared" ref="B14:J14" si="10">SUM(B15:B18)</f>
        <v>160.58000000000001</v>
      </c>
      <c r="C14" s="528">
        <f t="shared" si="10"/>
        <v>254.68899999999999</v>
      </c>
      <c r="D14" s="528">
        <f t="shared" si="10"/>
        <v>255.75599999999997</v>
      </c>
      <c r="E14" s="528">
        <f t="shared" si="10"/>
        <v>164.386</v>
      </c>
      <c r="F14" s="528">
        <f t="shared" si="10"/>
        <v>71.974000000000004</v>
      </c>
      <c r="G14" s="528">
        <f t="shared" si="10"/>
        <v>220.92199999999997</v>
      </c>
      <c r="H14" s="528">
        <f t="shared" si="10"/>
        <v>242.18800000000002</v>
      </c>
      <c r="I14" s="528">
        <f>SUM(I15:I18)</f>
        <v>99.625</v>
      </c>
      <c r="J14" s="528">
        <f t="shared" si="10"/>
        <v>132.67500000000001</v>
      </c>
      <c r="K14" s="528">
        <f>SUM(K15:K18)</f>
        <v>159.02599999999998</v>
      </c>
      <c r="L14" s="529">
        <f>SUM(L15:L18)</f>
        <v>99.652000000000001</v>
      </c>
      <c r="M14" s="529">
        <v>87.780000000000015</v>
      </c>
      <c r="N14" s="527">
        <f>+SUM(N15:N18)</f>
        <v>115.17684727</v>
      </c>
      <c r="O14" s="528">
        <f t="shared" ref="O14:Y14" si="11">+SUM(O15:O18)</f>
        <v>102.74961062999999</v>
      </c>
      <c r="P14" s="528">
        <f t="shared" si="11"/>
        <v>87.986170310000006</v>
      </c>
      <c r="Q14" s="528">
        <f t="shared" si="11"/>
        <v>43.312437799999998</v>
      </c>
      <c r="R14" s="528">
        <f t="shared" si="11"/>
        <v>48.434135829999995</v>
      </c>
      <c r="S14" s="528">
        <f t="shared" si="11"/>
        <v>87.831021559999996</v>
      </c>
      <c r="T14" s="528">
        <f t="shared" si="11"/>
        <v>298.29797614</v>
      </c>
      <c r="U14" s="528">
        <f t="shared" si="11"/>
        <v>316.40624396999999</v>
      </c>
      <c r="V14" s="528">
        <f t="shared" si="11"/>
        <v>212.49880945000001</v>
      </c>
      <c r="W14" s="528">
        <f t="shared" si="11"/>
        <v>88.889749380000012</v>
      </c>
      <c r="X14" s="528">
        <f t="shared" si="11"/>
        <v>23.218644570000009</v>
      </c>
      <c r="Y14" s="542">
        <f t="shared" si="11"/>
        <v>122.48924663000011</v>
      </c>
      <c r="Z14" s="527">
        <f t="shared" ref="Z14:AE14" si="12">SUM(Z15:Z18)</f>
        <v>196.62069461000004</v>
      </c>
      <c r="AA14" s="528">
        <f t="shared" si="12"/>
        <v>326.23</v>
      </c>
      <c r="AB14" s="528">
        <f t="shared" si="12"/>
        <v>236.63943421000019</v>
      </c>
      <c r="AC14" s="528">
        <f t="shared" si="12"/>
        <v>214.17549774999995</v>
      </c>
      <c r="AD14" s="528">
        <f t="shared" si="12"/>
        <v>133.69</v>
      </c>
      <c r="AE14" s="528">
        <f t="shared" si="12"/>
        <v>204.57</v>
      </c>
      <c r="AF14" s="528">
        <f t="shared" ref="AF14" si="13">SUM(AF15:AF18)</f>
        <v>279.08</v>
      </c>
      <c r="AG14" s="528">
        <f t="shared" ref="AG14" si="14">SUM(AG15:AG18)</f>
        <v>314.98</v>
      </c>
      <c r="AH14" s="528">
        <f t="shared" ref="AH14" si="15">SUM(AH15:AH18)</f>
        <v>173.53</v>
      </c>
      <c r="AI14" s="530">
        <f t="shared" si="9"/>
        <v>-0.18338366012901919</v>
      </c>
    </row>
    <row r="15" spans="1:36" x14ac:dyDescent="0.25">
      <c r="A15" s="586" t="s">
        <v>116</v>
      </c>
      <c r="B15" s="391">
        <v>139.51400000000001</v>
      </c>
      <c r="C15" s="391">
        <v>195.92599999999999</v>
      </c>
      <c r="D15" s="391">
        <v>204.62299999999999</v>
      </c>
      <c r="E15" s="391">
        <v>139.21799999999999</v>
      </c>
      <c r="F15" s="391">
        <v>41.026000000000003</v>
      </c>
      <c r="G15" s="391">
        <v>184.99799999999999</v>
      </c>
      <c r="H15" s="391">
        <v>184.602</v>
      </c>
      <c r="I15" s="391">
        <v>54.731999999999999</v>
      </c>
      <c r="J15" s="391">
        <v>98.692999999999998</v>
      </c>
      <c r="K15" s="391">
        <v>114.32899999999999</v>
      </c>
      <c r="L15" s="391">
        <v>79.41</v>
      </c>
      <c r="M15" s="391">
        <v>69.088999999999999</v>
      </c>
      <c r="N15" s="579">
        <v>106.05851663</v>
      </c>
      <c r="O15" s="580">
        <v>68.06145785999999</v>
      </c>
      <c r="P15" s="580">
        <v>57.078526089999997</v>
      </c>
      <c r="Q15" s="580">
        <v>25.530266690000001</v>
      </c>
      <c r="R15" s="580">
        <v>16.446455629999999</v>
      </c>
      <c r="S15" s="580">
        <v>75.665055280000004</v>
      </c>
      <c r="T15" s="580">
        <v>251.03330369</v>
      </c>
      <c r="U15" s="580">
        <v>260.91490908999998</v>
      </c>
      <c r="V15" s="580">
        <v>176.28389077999998</v>
      </c>
      <c r="W15" s="580">
        <v>30.573085340000002</v>
      </c>
      <c r="X15" s="580">
        <v>9.1685732599999987</v>
      </c>
      <c r="Y15" s="581">
        <v>99.037979110000109</v>
      </c>
      <c r="Z15" s="392">
        <v>170.93401439000004</v>
      </c>
      <c r="AA15" s="587">
        <v>228.21</v>
      </c>
      <c r="AB15" s="587">
        <v>184.97470664000019</v>
      </c>
      <c r="AC15" s="587">
        <v>174.56603522999995</v>
      </c>
      <c r="AD15" s="587">
        <v>100.18</v>
      </c>
      <c r="AE15" s="587">
        <v>178.84</v>
      </c>
      <c r="AF15" s="587">
        <v>195.01</v>
      </c>
      <c r="AG15" s="587">
        <v>246.85</v>
      </c>
      <c r="AH15" s="587">
        <v>132.52000000000001</v>
      </c>
      <c r="AI15" s="409">
        <f t="shared" si="9"/>
        <v>-0.24825802622326243</v>
      </c>
    </row>
    <row r="16" spans="1:36" x14ac:dyDescent="0.25">
      <c r="A16" s="586" t="s">
        <v>117</v>
      </c>
      <c r="B16" s="391">
        <v>1.2150000000000001</v>
      </c>
      <c r="C16" s="391">
        <v>1.4059999999999999</v>
      </c>
      <c r="D16" s="391">
        <v>2.617</v>
      </c>
      <c r="E16" s="391">
        <v>1.9770000000000001</v>
      </c>
      <c r="F16" s="391">
        <v>2.2930000000000001</v>
      </c>
      <c r="G16" s="391">
        <v>3.39</v>
      </c>
      <c r="H16" s="391">
        <v>2.1949999999999998</v>
      </c>
      <c r="I16" s="391">
        <v>1.825</v>
      </c>
      <c r="J16" s="391">
        <v>2.492</v>
      </c>
      <c r="K16" s="391">
        <v>1.2609999999999999</v>
      </c>
      <c r="L16" s="391">
        <v>0.98299999999999998</v>
      </c>
      <c r="M16" s="391">
        <v>1.5089999999999999</v>
      </c>
      <c r="N16" s="579">
        <v>1.002553</v>
      </c>
      <c r="O16" s="580">
        <v>0.92476265999999996</v>
      </c>
      <c r="P16" s="580">
        <v>0.2738717</v>
      </c>
      <c r="Q16" s="580">
        <v>0.24165710000000001</v>
      </c>
      <c r="R16" s="580">
        <v>0.62459529999999996</v>
      </c>
      <c r="S16" s="580">
        <v>0.29584280000000002</v>
      </c>
      <c r="T16" s="580">
        <v>0.32664019999999999</v>
      </c>
      <c r="U16" s="580">
        <v>5.4777199999999998E-2</v>
      </c>
      <c r="V16" s="580">
        <v>0.38172410000000001</v>
      </c>
      <c r="W16" s="580">
        <v>0.15194205</v>
      </c>
      <c r="X16" s="580">
        <v>0.12310259999999999</v>
      </c>
      <c r="Y16" s="581">
        <v>0.31873570000000001</v>
      </c>
      <c r="Z16" s="392">
        <v>0.37307293999999996</v>
      </c>
      <c r="AA16" s="587">
        <v>0.42</v>
      </c>
      <c r="AB16" s="587">
        <v>0.57063189999999997</v>
      </c>
      <c r="AC16" s="587">
        <v>0.40624379999999999</v>
      </c>
      <c r="AD16" s="587">
        <v>0.09</v>
      </c>
      <c r="AE16" s="587">
        <v>1.99</v>
      </c>
      <c r="AF16" s="587">
        <v>0.44</v>
      </c>
      <c r="AG16" s="587">
        <v>0.22</v>
      </c>
      <c r="AH16" s="587">
        <v>3.5</v>
      </c>
      <c r="AI16" s="409">
        <f t="shared" si="9"/>
        <v>8.1689259336782776</v>
      </c>
    </row>
    <row r="17" spans="1:181" x14ac:dyDescent="0.25">
      <c r="A17" s="586" t="s">
        <v>106</v>
      </c>
      <c r="B17" s="391">
        <v>4.7320000000000002</v>
      </c>
      <c r="C17" s="391">
        <v>45.454000000000001</v>
      </c>
      <c r="D17" s="391">
        <v>41.578000000000003</v>
      </c>
      <c r="E17" s="391">
        <v>14.273999999999999</v>
      </c>
      <c r="F17" s="391">
        <v>12.545</v>
      </c>
      <c r="G17" s="391">
        <v>24.777000000000001</v>
      </c>
      <c r="H17" s="391">
        <v>39.817999999999998</v>
      </c>
      <c r="I17" s="391">
        <v>36.735999999999997</v>
      </c>
      <c r="J17" s="391">
        <v>23.446999999999999</v>
      </c>
      <c r="K17" s="391">
        <v>25.05</v>
      </c>
      <c r="L17" s="391">
        <v>4.827</v>
      </c>
      <c r="M17" s="391">
        <v>6.7590000000000003</v>
      </c>
      <c r="N17" s="579">
        <v>2.8647263999999999</v>
      </c>
      <c r="O17" s="580">
        <v>16.393276629999999</v>
      </c>
      <c r="P17" s="580">
        <v>20.961781900000002</v>
      </c>
      <c r="Q17" s="580">
        <v>9.3324815500000007</v>
      </c>
      <c r="R17" s="580">
        <v>17.850502629999998</v>
      </c>
      <c r="S17" s="580">
        <v>4.0551929199999996</v>
      </c>
      <c r="T17" s="580">
        <v>30.717252380000001</v>
      </c>
      <c r="U17" s="580">
        <v>49.953749760000001</v>
      </c>
      <c r="V17" s="580">
        <v>23.17639557</v>
      </c>
      <c r="W17" s="580">
        <v>43.564530079999997</v>
      </c>
      <c r="X17" s="580">
        <v>7.64850707</v>
      </c>
      <c r="Y17" s="581">
        <v>11.80311245</v>
      </c>
      <c r="Z17" s="392">
        <v>12.319975999999997</v>
      </c>
      <c r="AA17" s="587">
        <v>86.13</v>
      </c>
      <c r="AB17" s="587">
        <v>37.782590330000005</v>
      </c>
      <c r="AC17" s="587">
        <v>29.127772749999995</v>
      </c>
      <c r="AD17" s="587">
        <v>20.190000000000001</v>
      </c>
      <c r="AE17" s="587">
        <v>14.88</v>
      </c>
      <c r="AF17" s="587">
        <v>67.819999999999993</v>
      </c>
      <c r="AG17" s="587">
        <v>60.11</v>
      </c>
      <c r="AH17" s="587">
        <v>15.2</v>
      </c>
      <c r="AI17" s="409">
        <f t="shared" si="9"/>
        <v>-0.34416031370834943</v>
      </c>
    </row>
    <row r="18" spans="1:181" x14ac:dyDescent="0.25">
      <c r="A18" s="586" t="s">
        <v>131</v>
      </c>
      <c r="B18" s="391">
        <v>15.119</v>
      </c>
      <c r="C18" s="391">
        <v>11.903</v>
      </c>
      <c r="D18" s="391">
        <v>6.9379999999999997</v>
      </c>
      <c r="E18" s="391">
        <v>8.9169999999999998</v>
      </c>
      <c r="F18" s="391">
        <v>16.11</v>
      </c>
      <c r="G18" s="391">
        <v>7.7569999999999997</v>
      </c>
      <c r="H18" s="391">
        <v>15.573</v>
      </c>
      <c r="I18" s="391">
        <v>6.3319999999999999</v>
      </c>
      <c r="J18" s="391">
        <v>8.0429999999999993</v>
      </c>
      <c r="K18" s="391">
        <v>18.385999999999999</v>
      </c>
      <c r="L18" s="391">
        <v>14.432</v>
      </c>
      <c r="M18" s="391">
        <v>10.420999999999999</v>
      </c>
      <c r="N18" s="579">
        <v>5.2510512399999998</v>
      </c>
      <c r="O18" s="580">
        <v>17.370113480000001</v>
      </c>
      <c r="P18" s="580">
        <v>9.6719906200000008</v>
      </c>
      <c r="Q18" s="580">
        <v>8.2080324600000001</v>
      </c>
      <c r="R18" s="580">
        <v>13.512582270000001</v>
      </c>
      <c r="S18" s="580">
        <v>7.8149305599999996</v>
      </c>
      <c r="T18" s="580">
        <v>16.220779870000001</v>
      </c>
      <c r="U18" s="580">
        <v>5.4828079199999999</v>
      </c>
      <c r="V18" s="580">
        <v>12.656799000000001</v>
      </c>
      <c r="W18" s="580">
        <v>14.600191909999999</v>
      </c>
      <c r="X18" s="580">
        <v>6.2784616400000104</v>
      </c>
      <c r="Y18" s="581">
        <v>11.32941937</v>
      </c>
      <c r="Z18" s="392">
        <v>12.993631280000011</v>
      </c>
      <c r="AA18" s="587">
        <v>11.47</v>
      </c>
      <c r="AB18" s="587">
        <v>13.31150534</v>
      </c>
      <c r="AC18" s="587">
        <v>10.075445969999995</v>
      </c>
      <c r="AD18" s="587">
        <v>13.23</v>
      </c>
      <c r="AE18" s="587">
        <v>8.86</v>
      </c>
      <c r="AF18" s="587">
        <v>15.81</v>
      </c>
      <c r="AG18" s="587">
        <v>7.8</v>
      </c>
      <c r="AH18" s="587">
        <v>22.31</v>
      </c>
      <c r="AI18" s="409">
        <f t="shared" si="9"/>
        <v>0.76268897056830842</v>
      </c>
      <c r="FY18">
        <v>0</v>
      </c>
    </row>
    <row r="19" spans="1:181" x14ac:dyDescent="0.25">
      <c r="A19" s="588" t="s">
        <v>72</v>
      </c>
      <c r="B19" s="589">
        <v>2.2052957500001065</v>
      </c>
      <c r="C19" s="590">
        <v>1.7848325000000187</v>
      </c>
      <c r="D19" s="590">
        <v>2.2793677199999802</v>
      </c>
      <c r="E19" s="590">
        <v>2.4377037499999861</v>
      </c>
      <c r="F19" s="590">
        <v>2.3335033499997806</v>
      </c>
      <c r="G19" s="590">
        <v>2.0787509899999712</v>
      </c>
      <c r="H19" s="590">
        <v>1.8190315600000322</v>
      </c>
      <c r="I19" s="590">
        <v>2.3813100400000113</v>
      </c>
      <c r="J19" s="590">
        <v>2.3470798300000024</v>
      </c>
      <c r="K19" s="590">
        <v>1.831950850000023</v>
      </c>
      <c r="L19" s="590">
        <v>1.8752214799998037</v>
      </c>
      <c r="M19" s="590">
        <v>1.72</v>
      </c>
      <c r="N19" s="589">
        <v>2.1938413199998905</v>
      </c>
      <c r="O19" s="590">
        <v>2.6829720900000247</v>
      </c>
      <c r="P19" s="590">
        <v>3.277552020000003</v>
      </c>
      <c r="Q19" s="590">
        <v>2.0420709499999941</v>
      </c>
      <c r="R19" s="590">
        <v>2.356540810000006</v>
      </c>
      <c r="S19" s="590">
        <v>2.4027595900000014</v>
      </c>
      <c r="T19" s="590">
        <v>4.222109629999963</v>
      </c>
      <c r="U19" s="590">
        <v>3.3663898400000178</v>
      </c>
      <c r="V19" s="590">
        <v>2.6691432400000048</v>
      </c>
      <c r="W19" s="590">
        <v>3.4591985299999943</v>
      </c>
      <c r="X19" s="590">
        <v>2.3089960499999869</v>
      </c>
      <c r="Y19" s="591">
        <v>2.9118383099998755</v>
      </c>
      <c r="Z19" s="589">
        <v>3.53</v>
      </c>
      <c r="AA19" s="590">
        <v>4.82</v>
      </c>
      <c r="AB19" s="590">
        <v>4.3099999999999996</v>
      </c>
      <c r="AC19" s="590">
        <v>2.68</v>
      </c>
      <c r="AD19" s="590">
        <v>3.07</v>
      </c>
      <c r="AE19" s="590">
        <v>3.06</v>
      </c>
      <c r="AF19" s="590">
        <v>3.86</v>
      </c>
      <c r="AG19" s="590">
        <v>3.3</v>
      </c>
      <c r="AH19" s="590">
        <v>4.41</v>
      </c>
      <c r="AI19" s="566">
        <f t="shared" si="9"/>
        <v>0.65221556262375491</v>
      </c>
    </row>
    <row r="20" spans="1:181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25"/>
      <c r="AA20" s="425"/>
      <c r="AB20" s="425"/>
      <c r="AC20" s="425"/>
      <c r="AD20" s="425"/>
      <c r="AE20" s="425"/>
      <c r="AF20" s="425"/>
      <c r="AG20" s="425"/>
      <c r="AH20" s="425"/>
      <c r="AI20" s="176"/>
    </row>
    <row r="21" spans="1:181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25"/>
      <c r="AA21" s="425"/>
      <c r="AB21" s="425"/>
      <c r="AC21" s="425"/>
      <c r="AD21" s="425"/>
      <c r="AE21" s="425"/>
      <c r="AF21" s="425"/>
      <c r="AG21" s="425"/>
      <c r="AH21" s="425"/>
      <c r="AI21" s="188"/>
    </row>
    <row r="22" spans="1:181" x14ac:dyDescent="0.25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25"/>
      <c r="AA22" s="425"/>
      <c r="AB22" s="425"/>
      <c r="AC22" s="425"/>
      <c r="AD22" s="425"/>
      <c r="AE22" s="425"/>
      <c r="AF22" s="425"/>
      <c r="AG22" s="425"/>
      <c r="AH22" s="425"/>
      <c r="AI22" s="176"/>
    </row>
    <row r="23" spans="1:181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</row>
    <row r="24" spans="1:181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</row>
    <row r="25" spans="1:181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</row>
    <row r="26" spans="1:181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</row>
    <row r="27" spans="1:181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</row>
    <row r="28" spans="1:181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81" x14ac:dyDescent="0.25">
      <c r="N29" s="123"/>
      <c r="O29" s="123"/>
      <c r="P29" s="276"/>
      <c r="Q29" s="276"/>
      <c r="R29" s="276"/>
      <c r="S29" s="276"/>
      <c r="T29" s="276"/>
      <c r="Z29" s="165"/>
    </row>
    <row r="30" spans="1:181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81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81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4">
    <mergeCell ref="B7:M7"/>
    <mergeCell ref="A7:A8"/>
    <mergeCell ref="N7:Y7"/>
    <mergeCell ref="Z7:AI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51"/>
  <sheetViews>
    <sheetView showGridLines="0" zoomScale="160" zoomScaleNormal="160" workbookViewId="0">
      <pane ySplit="7" topLeftCell="A34" activePane="bottomLeft" state="frozen"/>
      <selection activeCell="AD14" sqref="AD14"/>
      <selection pane="bottomLeft" activeCell="D52" sqref="D52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692" t="s">
        <v>134</v>
      </c>
      <c r="B3" s="692"/>
      <c r="C3" s="692"/>
      <c r="D3" s="692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693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694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92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92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92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92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92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92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92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92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92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92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92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92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92" t="s">
        <v>94</v>
      </c>
      <c r="B35" s="141">
        <v>1480</v>
      </c>
      <c r="C35" s="141">
        <v>444.05</v>
      </c>
      <c r="D35" s="145" t="s">
        <v>255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92" t="s">
        <v>141</v>
      </c>
      <c r="B36" s="141">
        <v>1494</v>
      </c>
      <c r="C36" s="141">
        <v>428.05</v>
      </c>
      <c r="D36" s="145" t="s">
        <v>255</v>
      </c>
      <c r="E36" s="16"/>
    </row>
    <row r="37" spans="1:16384" s="276" customFormat="1" x14ac:dyDescent="0.25">
      <c r="A37" s="592" t="s">
        <v>142</v>
      </c>
      <c r="B37" s="141">
        <v>1512</v>
      </c>
      <c r="C37" s="141">
        <v>408.28</v>
      </c>
      <c r="D37" s="145" t="s">
        <v>255</v>
      </c>
      <c r="E37" s="16"/>
    </row>
    <row r="38" spans="1:16384" s="276" customFormat="1" x14ac:dyDescent="0.25">
      <c r="A38" s="592" t="s">
        <v>143</v>
      </c>
      <c r="B38" s="141">
        <v>1516</v>
      </c>
      <c r="C38" s="141">
        <v>413.36</v>
      </c>
      <c r="D38" s="145" t="s">
        <v>255</v>
      </c>
      <c r="E38" s="16"/>
    </row>
    <row r="39" spans="1:16384" s="276" customFormat="1" x14ac:dyDescent="0.25">
      <c r="A39" s="592" t="s">
        <v>144</v>
      </c>
      <c r="B39" s="141">
        <v>1596.25</v>
      </c>
      <c r="C39" s="141">
        <v>421.1</v>
      </c>
      <c r="D39" s="145" t="s">
        <v>255</v>
      </c>
      <c r="E39" s="16"/>
    </row>
    <row r="40" spans="1:16384" s="276" customFormat="1" x14ac:dyDescent="0.25">
      <c r="A40" s="592" t="s">
        <v>145</v>
      </c>
      <c r="B40" s="141">
        <v>1620</v>
      </c>
      <c r="C40" s="141">
        <v>377.32</v>
      </c>
      <c r="D40" s="145" t="s">
        <v>255</v>
      </c>
      <c r="E40" s="16"/>
    </row>
    <row r="41" spans="1:16384" customFormat="1" x14ac:dyDescent="0.25">
      <c r="A41" s="592" t="s">
        <v>146</v>
      </c>
      <c r="B41" s="141">
        <v>1618</v>
      </c>
      <c r="C41" s="141">
        <v>364.6</v>
      </c>
      <c r="D41" s="145" t="s">
        <v>255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92" t="s">
        <v>147</v>
      </c>
      <c r="B42" s="141">
        <v>1601.58</v>
      </c>
      <c r="C42" s="141">
        <v>358.65</v>
      </c>
      <c r="D42" s="145" t="s">
        <v>255</v>
      </c>
    </row>
    <row r="43" spans="1:16384" s="276" customFormat="1" x14ac:dyDescent="0.25">
      <c r="A43" s="593" t="s">
        <v>272</v>
      </c>
      <c r="B43" s="594"/>
      <c r="C43" s="594"/>
      <c r="D43" s="595" t="s">
        <v>255</v>
      </c>
    </row>
    <row r="44" spans="1:16384" customFormat="1" x14ac:dyDescent="0.25">
      <c r="A44" s="164" t="s">
        <v>151</v>
      </c>
      <c r="B44" s="8"/>
      <c r="C44" s="131"/>
      <c r="D44" s="131"/>
    </row>
    <row r="45" spans="1:16384" customFormat="1" x14ac:dyDescent="0.25">
      <c r="A45" s="1" t="s">
        <v>152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6384" customFormat="1" x14ac:dyDescent="0.25">
      <c r="A46" s="2" t="s">
        <v>198</v>
      </c>
      <c r="C46" s="126"/>
      <c r="D46" s="126"/>
    </row>
    <row r="48" spans="1:16384" customFormat="1" x14ac:dyDescent="0.25">
      <c r="B48" s="124"/>
      <c r="C48" s="126"/>
      <c r="D48" s="126"/>
    </row>
    <row r="51" spans="3:3" x14ac:dyDescent="0.25">
      <c r="C51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M43"/>
  <sheetViews>
    <sheetView showGridLines="0" zoomScaleNormal="10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15" sqref="AI15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34" width="12.5703125" style="276" customWidth="1"/>
    <col min="35" max="35" width="12.5703125" customWidth="1"/>
  </cols>
  <sheetData>
    <row r="1" spans="1:36" x14ac:dyDescent="0.25">
      <c r="A1" s="105" t="s">
        <v>191</v>
      </c>
    </row>
    <row r="2" spans="1:36" x14ac:dyDescent="0.25">
      <c r="A2" s="105"/>
    </row>
    <row r="3" spans="1:36" x14ac:dyDescent="0.25">
      <c r="A3" s="40" t="s">
        <v>153</v>
      </c>
    </row>
    <row r="4" spans="1:36" x14ac:dyDescent="0.25">
      <c r="A4" s="41" t="s">
        <v>250</v>
      </c>
    </row>
    <row r="5" spans="1:36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</row>
    <row r="6" spans="1:36" x14ac:dyDescent="0.25">
      <c r="A6" s="695" t="s">
        <v>154</v>
      </c>
      <c r="B6" s="657">
        <v>2019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7">
        <v>2020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9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9"/>
    </row>
    <row r="7" spans="1:36" ht="25.5" x14ac:dyDescent="0.25">
      <c r="A7" s="696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22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1" t="s">
        <v>6</v>
      </c>
      <c r="AF7" s="604" t="s">
        <v>7</v>
      </c>
      <c r="AG7" s="627" t="s">
        <v>8</v>
      </c>
      <c r="AH7" s="634" t="s">
        <v>266</v>
      </c>
      <c r="AI7" s="421" t="s">
        <v>270</v>
      </c>
      <c r="AJ7" s="169"/>
    </row>
    <row r="8" spans="1:36" x14ac:dyDescent="0.25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H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96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98">
        <f t="shared" si="0"/>
        <v>3967.1726052700014</v>
      </c>
      <c r="Z8" s="596">
        <f t="shared" si="0"/>
        <v>4128.1107337600006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 t="shared" si="0"/>
        <v>413.51</v>
      </c>
      <c r="AG8" s="108">
        <f t="shared" si="0"/>
        <v>425.12</v>
      </c>
      <c r="AH8" s="108">
        <f t="shared" si="0"/>
        <v>296.11</v>
      </c>
      <c r="AI8" s="375"/>
      <c r="AJ8" s="169"/>
    </row>
    <row r="9" spans="1:36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99">
        <v>83.640335679999993</v>
      </c>
      <c r="Z9" s="111">
        <v>38.895344690000002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/>
      <c r="AG9" s="112"/>
      <c r="AH9" s="112"/>
      <c r="AI9" s="376"/>
      <c r="AJ9" s="169"/>
    </row>
    <row r="10" spans="1:36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99">
        <v>814.73447224000097</v>
      </c>
      <c r="Z10" s="111">
        <v>741.25220440999954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/>
      <c r="AG10" s="112"/>
      <c r="AH10" s="112"/>
      <c r="AI10" s="376"/>
      <c r="AJ10" s="169"/>
    </row>
    <row r="11" spans="1:36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99">
        <v>44.377703660000023</v>
      </c>
      <c r="Z11" s="111">
        <v>36.179093159999965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/>
      <c r="AG11" s="112"/>
      <c r="AH11" s="112"/>
      <c r="AI11" s="376"/>
      <c r="AJ11" s="169"/>
    </row>
    <row r="12" spans="1:36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99">
        <v>44.434036290000009</v>
      </c>
      <c r="Z12" s="111">
        <v>47.605428860000018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/>
      <c r="AG12" s="112"/>
      <c r="AH12" s="112"/>
      <c r="AI12" s="376"/>
      <c r="AJ12" s="169"/>
    </row>
    <row r="13" spans="1:36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99">
        <v>2101.2204519400002</v>
      </c>
      <c r="Z13" s="111">
        <v>2344.3186690400007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/>
      <c r="AG13" s="112"/>
      <c r="AH13" s="112"/>
      <c r="AI13" s="376"/>
      <c r="AJ13" s="169"/>
    </row>
    <row r="14" spans="1:36" x14ac:dyDescent="0.25">
      <c r="A14" s="160" t="s">
        <v>159</v>
      </c>
      <c r="B14" s="109">
        <f>+B15+B16</f>
        <v>246.26</v>
      </c>
      <c r="C14" s="110">
        <f t="shared" ref="C14:AH14" si="1">+C15+C16</f>
        <v>377.66</v>
      </c>
      <c r="D14" s="110">
        <f t="shared" si="1"/>
        <v>432.11</v>
      </c>
      <c r="E14" s="110">
        <f t="shared" si="1"/>
        <v>323.83</v>
      </c>
      <c r="F14" s="110">
        <f t="shared" si="1"/>
        <v>175.35</v>
      </c>
      <c r="G14" s="110">
        <f t="shared" si="1"/>
        <v>364.08000000000004</v>
      </c>
      <c r="H14" s="110">
        <f t="shared" si="1"/>
        <v>397.18</v>
      </c>
      <c r="I14" s="110">
        <f t="shared" si="1"/>
        <v>238.87</v>
      </c>
      <c r="J14" s="110">
        <f t="shared" si="1"/>
        <v>277.16054105000001</v>
      </c>
      <c r="K14" s="110">
        <f t="shared" si="1"/>
        <v>269.26</v>
      </c>
      <c r="L14" s="110">
        <f t="shared" si="1"/>
        <v>205.72</v>
      </c>
      <c r="M14" s="110">
        <f t="shared" si="1"/>
        <v>205.2</v>
      </c>
      <c r="N14" s="109">
        <f t="shared" si="1"/>
        <v>207.22386527</v>
      </c>
      <c r="O14" s="110">
        <f t="shared" si="1"/>
        <v>212.51845062999999</v>
      </c>
      <c r="P14" s="110">
        <f t="shared" si="1"/>
        <v>180.73930060999999</v>
      </c>
      <c r="Q14" s="110">
        <f t="shared" si="1"/>
        <v>106.93592620000001</v>
      </c>
      <c r="R14" s="110">
        <f t="shared" si="1"/>
        <v>115.03603583</v>
      </c>
      <c r="S14" s="110">
        <f t="shared" si="1"/>
        <v>161.60691876000001</v>
      </c>
      <c r="T14" s="110">
        <f t="shared" si="1"/>
        <v>422.77797614000002</v>
      </c>
      <c r="U14" s="110">
        <f t="shared" si="1"/>
        <v>469.20884396999998</v>
      </c>
      <c r="V14" s="110">
        <f>+V15+V16</f>
        <v>352.34880944999998</v>
      </c>
      <c r="W14" s="110">
        <f t="shared" si="1"/>
        <v>251.54929797999998</v>
      </c>
      <c r="X14" s="110">
        <f t="shared" si="1"/>
        <v>144.17864456999999</v>
      </c>
      <c r="Y14" s="600">
        <f t="shared" si="1"/>
        <v>239.98434463000001</v>
      </c>
      <c r="Z14" s="109">
        <f t="shared" si="1"/>
        <v>296.447</v>
      </c>
      <c r="AA14" s="110">
        <f t="shared" si="1"/>
        <v>461.45000000000005</v>
      </c>
      <c r="AB14" s="110">
        <f t="shared" si="1"/>
        <v>384.46000000000004</v>
      </c>
      <c r="AC14" s="110">
        <f t="shared" si="1"/>
        <v>372.01</v>
      </c>
      <c r="AD14" s="110">
        <f t="shared" si="1"/>
        <v>283.09000000000003</v>
      </c>
      <c r="AE14" s="110">
        <f t="shared" si="1"/>
        <v>345.18000000000006</v>
      </c>
      <c r="AF14" s="110">
        <f t="shared" si="1"/>
        <v>413.51</v>
      </c>
      <c r="AG14" s="110">
        <f t="shared" si="1"/>
        <v>425.12</v>
      </c>
      <c r="AH14" s="110">
        <f t="shared" si="1"/>
        <v>296.11</v>
      </c>
      <c r="AI14" s="377">
        <f>+IFERROR((AH14/V14-1),"_")</f>
        <v>-0.15961118057355184</v>
      </c>
      <c r="AJ14" s="169"/>
    </row>
    <row r="15" spans="1:36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601">
        <v>117.46</v>
      </c>
      <c r="Z15" s="106">
        <v>100.2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134.87</v>
      </c>
      <c r="AG15" s="17">
        <v>110.14</v>
      </c>
      <c r="AH15" s="17">
        <v>122.58</v>
      </c>
      <c r="AI15" s="329">
        <f>+IFERROR((AH15/V15-1),"_")</f>
        <v>-0.12348945298534142</v>
      </c>
      <c r="AJ15" s="169"/>
    </row>
    <row r="16" spans="1:36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F16" si="2">+N17+N18</f>
        <v>114.94386527</v>
      </c>
      <c r="O16" s="17">
        <f t="shared" si="2"/>
        <v>102.55845063</v>
      </c>
      <c r="P16" s="17">
        <f t="shared" si="2"/>
        <v>87.799300610000003</v>
      </c>
      <c r="Q16" s="17">
        <f t="shared" si="2"/>
        <v>43.195926200000002</v>
      </c>
      <c r="R16" s="17">
        <f t="shared" si="2"/>
        <v>48.256035829999995</v>
      </c>
      <c r="S16" s="17">
        <f t="shared" si="2"/>
        <v>87.736918760000009</v>
      </c>
      <c r="T16" s="17">
        <f t="shared" si="2"/>
        <v>298.29797614</v>
      </c>
      <c r="U16" s="17">
        <f t="shared" si="2"/>
        <v>316.38884396999998</v>
      </c>
      <c r="V16" s="17">
        <f t="shared" si="2"/>
        <v>212.49880945000001</v>
      </c>
      <c r="W16" s="17">
        <f>+W17+W18</f>
        <v>88.849297979999989</v>
      </c>
      <c r="X16" s="17">
        <f t="shared" si="2"/>
        <v>23.218644570000002</v>
      </c>
      <c r="Y16" s="601">
        <f t="shared" si="2"/>
        <v>122.52434463</v>
      </c>
      <c r="Z16" s="106">
        <f t="shared" si="2"/>
        <v>196.24699999999999</v>
      </c>
      <c r="AA16" s="17">
        <f t="shared" si="2"/>
        <v>325.83000000000004</v>
      </c>
      <c r="AB16" s="17">
        <f t="shared" si="2"/>
        <v>236.06</v>
      </c>
      <c r="AC16" s="17">
        <f t="shared" si="2"/>
        <v>214.17000000000002</v>
      </c>
      <c r="AD16" s="17">
        <f t="shared" si="2"/>
        <v>133.60000000000002</v>
      </c>
      <c r="AE16" s="17">
        <f t="shared" si="2"/>
        <v>204.57000000000002</v>
      </c>
      <c r="AF16" s="17">
        <f t="shared" si="2"/>
        <v>278.64</v>
      </c>
      <c r="AG16" s="17">
        <v>314.98</v>
      </c>
      <c r="AH16" s="17">
        <f t="shared" ref="AH16" si="3">+AH17+AH18</f>
        <v>173.53</v>
      </c>
      <c r="AI16" s="329">
        <f>+IFERROR((AH16/V16-1),"_")</f>
        <v>-0.18338366012901919</v>
      </c>
      <c r="AJ16" s="169"/>
    </row>
    <row r="17" spans="1:39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601">
        <v>99.391812810000005</v>
      </c>
      <c r="Z17" s="106">
        <v>170.934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195.01</v>
      </c>
      <c r="AG17" s="17">
        <v>247.07</v>
      </c>
      <c r="AH17" s="17">
        <v>136.02000000000001</v>
      </c>
      <c r="AI17" s="329">
        <f>+IFERROR((AH17/V17-1),"_")</f>
        <v>-0.230070887917881</v>
      </c>
      <c r="AJ17" s="169"/>
    </row>
    <row r="18" spans="1:39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601">
        <v>23.132531820000001</v>
      </c>
      <c r="Z18" s="106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17">
        <v>67.91</v>
      </c>
      <c r="AH18" s="17">
        <v>37.51</v>
      </c>
      <c r="AI18" s="329">
        <f>+IFERROR((AH18/V18-1),"_")</f>
        <v>4.6794751350577091E-2</v>
      </c>
      <c r="AJ18" s="169"/>
    </row>
    <row r="19" spans="1:39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99">
        <v>194.39930690999998</v>
      </c>
      <c r="Z19" s="111">
        <v>253.96723793999999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/>
      <c r="AG19" s="112"/>
      <c r="AH19" s="112"/>
      <c r="AI19" s="376"/>
      <c r="AJ19" s="169"/>
    </row>
    <row r="20" spans="1:39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99">
        <v>163.43129448000005</v>
      </c>
      <c r="Z20" s="111">
        <v>131.23863144999996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/>
      <c r="AG20" s="112"/>
      <c r="AH20" s="112"/>
      <c r="AI20" s="376"/>
      <c r="AJ20" s="169"/>
    </row>
    <row r="21" spans="1:39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99">
        <v>94.750217859999978</v>
      </c>
      <c r="Z21" s="111">
        <v>95.738037329999983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/>
      <c r="AG21" s="112"/>
      <c r="AH21" s="112"/>
      <c r="AI21" s="376"/>
      <c r="AJ21" s="169"/>
    </row>
    <row r="22" spans="1:39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99">
        <v>124.57044157999992</v>
      </c>
      <c r="Z22" s="111">
        <v>102.91908688000001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/>
      <c r="AG22" s="112"/>
      <c r="AH22" s="112"/>
      <c r="AI22" s="376"/>
      <c r="AJ22" s="169"/>
    </row>
    <row r="23" spans="1:39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602">
        <v>61.63</v>
      </c>
      <c r="Z23" s="113">
        <v>39.549999999999997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/>
      <c r="AG23" s="114"/>
      <c r="AH23" s="114"/>
      <c r="AI23" s="597"/>
      <c r="AJ23" s="169"/>
    </row>
    <row r="24" spans="1:39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26"/>
      <c r="AJ24" s="169"/>
    </row>
    <row r="25" spans="1:39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</row>
    <row r="26" spans="1:39" x14ac:dyDescent="0.25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26"/>
    </row>
    <row r="27" spans="1:39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</row>
    <row r="28" spans="1:39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</row>
    <row r="29" spans="1:39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</row>
    <row r="30" spans="1:39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</row>
    <row r="31" spans="1:39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</row>
    <row r="32" spans="1:39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</row>
    <row r="33" spans="2:34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</row>
    <row r="34" spans="2:34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</row>
    <row r="35" spans="2:34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</row>
    <row r="36" spans="2:34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</row>
    <row r="37" spans="2:34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</row>
    <row r="38" spans="2:34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</row>
    <row r="39" spans="2:34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</row>
    <row r="40" spans="2:34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</row>
    <row r="41" spans="2:34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</row>
    <row r="42" spans="2:34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</row>
    <row r="43" spans="2:34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I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J40"/>
  <sheetViews>
    <sheetView showGridLines="0" zoomScale="70" zoomScaleNormal="7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42578125" style="276" bestFit="1" customWidth="1"/>
    <col min="28" max="28" width="10.140625" style="276" bestFit="1" customWidth="1"/>
    <col min="29" max="29" width="8.85546875" style="276" bestFit="1" customWidth="1"/>
    <col min="30" max="30" width="10.140625" style="276" bestFit="1" customWidth="1"/>
    <col min="31" max="31" width="9.28515625" style="276" bestFit="1" customWidth="1"/>
    <col min="32" max="34" width="9.28515625" style="276" customWidth="1"/>
    <col min="35" max="35" width="11.42578125" bestFit="1" customWidth="1"/>
    <col min="36" max="36" width="11.85546875" bestFit="1" customWidth="1"/>
  </cols>
  <sheetData>
    <row r="1" spans="1:36" x14ac:dyDescent="0.25">
      <c r="A1" s="22" t="s">
        <v>191</v>
      </c>
    </row>
    <row r="2" spans="1:36" x14ac:dyDescent="0.25">
      <c r="A2" s="22"/>
    </row>
    <row r="3" spans="1:36" x14ac:dyDescent="0.25">
      <c r="A3" s="11" t="s">
        <v>25</v>
      </c>
    </row>
    <row r="4" spans="1:36" x14ac:dyDescent="0.25">
      <c r="A4" s="36" t="s">
        <v>230</v>
      </c>
    </row>
    <row r="5" spans="1:36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36" x14ac:dyDescent="0.25">
      <c r="A6" s="637" t="s">
        <v>193</v>
      </c>
      <c r="B6" s="637">
        <v>2019</v>
      </c>
      <c r="C6" s="638"/>
      <c r="D6" s="638"/>
      <c r="E6" s="638"/>
      <c r="F6" s="638"/>
      <c r="G6" s="638"/>
      <c r="H6" s="638"/>
      <c r="I6" s="638"/>
      <c r="J6" s="638"/>
      <c r="K6" s="638"/>
      <c r="L6" s="638"/>
      <c r="M6" s="639"/>
      <c r="N6" s="638">
        <v>2020</v>
      </c>
      <c r="O6" s="638"/>
      <c r="P6" s="638"/>
      <c r="Q6" s="638"/>
      <c r="R6" s="638"/>
      <c r="S6" s="638"/>
      <c r="T6" s="638"/>
      <c r="U6" s="638"/>
      <c r="V6" s="638"/>
      <c r="W6" s="638"/>
      <c r="X6" s="638"/>
      <c r="Y6" s="638"/>
      <c r="Z6" s="637">
        <v>2021</v>
      </c>
      <c r="AA6" s="638"/>
      <c r="AB6" s="638"/>
      <c r="AC6" s="638"/>
      <c r="AD6" s="638"/>
      <c r="AE6" s="638"/>
      <c r="AF6" s="638"/>
      <c r="AG6" s="638"/>
      <c r="AH6" s="638"/>
      <c r="AI6" s="639"/>
    </row>
    <row r="7" spans="1:36" ht="25.5" x14ac:dyDescent="0.25">
      <c r="A7" s="640"/>
      <c r="B7" s="421" t="s">
        <v>1</v>
      </c>
      <c r="C7" s="421" t="s">
        <v>2</v>
      </c>
      <c r="D7" s="421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1" t="s">
        <v>12</v>
      </c>
      <c r="N7" s="341" t="s">
        <v>1</v>
      </c>
      <c r="O7" s="421" t="s">
        <v>2</v>
      </c>
      <c r="P7" s="421" t="s">
        <v>3</v>
      </c>
      <c r="Q7" s="421" t="s">
        <v>4</v>
      </c>
      <c r="R7" s="421" t="s">
        <v>5</v>
      </c>
      <c r="S7" s="421" t="s">
        <v>6</v>
      </c>
      <c r="T7" s="42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20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0" t="s">
        <v>6</v>
      </c>
      <c r="AF7" s="603" t="s">
        <v>7</v>
      </c>
      <c r="AG7" s="606" t="s">
        <v>8</v>
      </c>
      <c r="AH7" s="633" t="s">
        <v>266</v>
      </c>
      <c r="AI7" s="607" t="s">
        <v>270</v>
      </c>
    </row>
    <row r="8" spans="1:36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34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47">
        <f t="shared" ref="Z8:AE8" si="1">SUM(Z9:Z19)</f>
        <v>13713.39</v>
      </c>
      <c r="AA8" s="448">
        <f t="shared" si="1"/>
        <v>25552.780000000002</v>
      </c>
      <c r="AB8" s="448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>SUM(AF9:AF19)</f>
        <v>6244.64</v>
      </c>
      <c r="AG8" s="25">
        <f>SUM(AG9:AG19)</f>
        <v>8142.6500000000015</v>
      </c>
      <c r="AH8" s="25">
        <f>SUM(AH9:AH19)</f>
        <v>4376.9899999999989</v>
      </c>
      <c r="AI8" s="317">
        <f>+IFERROR(AH8/V8-1,"-")</f>
        <v>-0.69183860917025009</v>
      </c>
    </row>
    <row r="9" spans="1:36" x14ac:dyDescent="0.25">
      <c r="A9" s="34" t="s">
        <v>27</v>
      </c>
      <c r="B9" s="435">
        <v>50.15</v>
      </c>
      <c r="C9" s="436">
        <v>24.5</v>
      </c>
      <c r="D9" s="436">
        <v>0</v>
      </c>
      <c r="E9" s="436">
        <v>0</v>
      </c>
      <c r="F9" s="436">
        <v>0</v>
      </c>
      <c r="G9" s="436">
        <v>0</v>
      </c>
      <c r="H9" s="436">
        <v>22.73</v>
      </c>
      <c r="I9" s="436">
        <v>13.48</v>
      </c>
      <c r="J9" s="436">
        <v>11.9</v>
      </c>
      <c r="K9" s="436">
        <v>0</v>
      </c>
      <c r="L9" s="436">
        <v>0</v>
      </c>
      <c r="M9" s="437">
        <v>0</v>
      </c>
      <c r="N9" s="436">
        <v>27.55</v>
      </c>
      <c r="O9" s="436">
        <v>4.1574999999999998</v>
      </c>
      <c r="P9" s="436">
        <v>1.4392500000000001</v>
      </c>
      <c r="Q9" s="436">
        <v>0</v>
      </c>
      <c r="R9" s="436">
        <v>0</v>
      </c>
      <c r="S9" s="436">
        <v>0</v>
      </c>
      <c r="T9" s="436">
        <v>0</v>
      </c>
      <c r="U9" s="436">
        <v>0</v>
      </c>
      <c r="V9" s="436">
        <v>22.002500000000001</v>
      </c>
      <c r="W9" s="436">
        <v>0</v>
      </c>
      <c r="X9" s="436">
        <v>0</v>
      </c>
      <c r="Y9" s="436">
        <v>0</v>
      </c>
      <c r="Z9" s="435">
        <v>5.98</v>
      </c>
      <c r="AA9" s="436">
        <v>19.03</v>
      </c>
      <c r="AB9" s="436">
        <v>12.18</v>
      </c>
      <c r="AC9" s="449">
        <v>0</v>
      </c>
      <c r="AD9" s="449">
        <v>0</v>
      </c>
      <c r="AE9" s="449">
        <v>0</v>
      </c>
      <c r="AF9" s="449">
        <v>0</v>
      </c>
      <c r="AG9" s="449">
        <v>3.56</v>
      </c>
      <c r="AH9" s="449">
        <v>14.74</v>
      </c>
      <c r="AI9" s="438">
        <f t="shared" ref="AI8:AI19" si="2">+IFERROR(AH9/V9-1,"-")</f>
        <v>-0.33007612771275996</v>
      </c>
      <c r="AJ9" s="271"/>
    </row>
    <row r="10" spans="1:36" s="154" customFormat="1" x14ac:dyDescent="0.25">
      <c r="A10" s="253" t="s">
        <v>21</v>
      </c>
      <c r="B10" s="439">
        <v>7001.6813999999995</v>
      </c>
      <c r="C10" s="440">
        <v>4193.1305000000002</v>
      </c>
      <c r="D10" s="440">
        <v>6902.4508000000005</v>
      </c>
      <c r="E10" s="440">
        <v>4182.7049999999999</v>
      </c>
      <c r="F10" s="440">
        <v>4611.2371000000003</v>
      </c>
      <c r="G10" s="440">
        <v>9085.3471000000009</v>
      </c>
      <c r="H10" s="440">
        <v>5178.8914999999997</v>
      </c>
      <c r="I10" s="440">
        <v>5644.0646999999999</v>
      </c>
      <c r="J10" s="440">
        <v>2115.9897999999998</v>
      </c>
      <c r="K10" s="440">
        <v>3707.4784</v>
      </c>
      <c r="L10" s="440">
        <v>6839.5204999999996</v>
      </c>
      <c r="M10" s="441">
        <v>1183.0494999999999</v>
      </c>
      <c r="N10" s="446">
        <v>0</v>
      </c>
      <c r="O10" s="446">
        <v>1.6</v>
      </c>
      <c r="P10" s="446">
        <v>375.99150000000003</v>
      </c>
      <c r="Q10" s="446">
        <v>1015.1384999999997</v>
      </c>
      <c r="R10" s="446">
        <v>3375.0229999999997</v>
      </c>
      <c r="S10" s="446">
        <v>5355.7825000000003</v>
      </c>
      <c r="T10" s="446">
        <v>4646.9499000000014</v>
      </c>
      <c r="U10" s="446">
        <v>4955.7424999999985</v>
      </c>
      <c r="V10" s="446">
        <v>5491.4299000000001</v>
      </c>
      <c r="W10" s="446">
        <v>4790.2174999999988</v>
      </c>
      <c r="X10" s="446">
        <v>5460.5109999999995</v>
      </c>
      <c r="Y10" s="446">
        <v>5367.2131999999992</v>
      </c>
      <c r="Z10" s="450">
        <v>2625.93</v>
      </c>
      <c r="AA10" s="436">
        <v>2093.48</v>
      </c>
      <c r="AB10" s="436">
        <v>299.14</v>
      </c>
      <c r="AC10" s="436">
        <v>1740.8</v>
      </c>
      <c r="AD10" s="436">
        <v>5893.7</v>
      </c>
      <c r="AE10" s="436">
        <v>2374.7199999999998</v>
      </c>
      <c r="AF10" s="436">
        <v>3450.38</v>
      </c>
      <c r="AG10" s="436">
        <v>4882.01</v>
      </c>
      <c r="AH10" s="436">
        <v>1641.97</v>
      </c>
      <c r="AI10" s="438">
        <f t="shared" si="2"/>
        <v>-0.70099408898946336</v>
      </c>
      <c r="AJ10" s="272"/>
    </row>
    <row r="11" spans="1:36" s="154" customFormat="1" x14ac:dyDescent="0.25">
      <c r="A11" s="253" t="s">
        <v>29</v>
      </c>
      <c r="B11" s="439">
        <v>1714.4699999999998</v>
      </c>
      <c r="C11" s="440">
        <v>1206.279</v>
      </c>
      <c r="D11" s="440">
        <v>1792.2059999999999</v>
      </c>
      <c r="E11" s="440">
        <v>1562.2259999999999</v>
      </c>
      <c r="F11" s="440">
        <v>1429.9740000000002</v>
      </c>
      <c r="G11" s="440">
        <v>1511.4946</v>
      </c>
      <c r="H11" s="440">
        <v>1230.9316000000001</v>
      </c>
      <c r="I11" s="440">
        <v>1553.64</v>
      </c>
      <c r="J11" s="440">
        <v>1542.7106000000001</v>
      </c>
      <c r="K11" s="440">
        <v>2000.2015999999999</v>
      </c>
      <c r="L11" s="440">
        <v>1208.7197199999998</v>
      </c>
      <c r="M11" s="441">
        <v>1086.4446</v>
      </c>
      <c r="N11" s="446">
        <v>319.51939000000004</v>
      </c>
      <c r="O11" s="446">
        <v>246.04231421742017</v>
      </c>
      <c r="P11" s="446">
        <v>179.56631940862439</v>
      </c>
      <c r="Q11" s="446">
        <v>219.5783235894321</v>
      </c>
      <c r="R11" s="446">
        <v>36.477376145159241</v>
      </c>
      <c r="S11" s="446">
        <v>947.71019547275296</v>
      </c>
      <c r="T11" s="446">
        <v>161.0170119581316</v>
      </c>
      <c r="U11" s="446">
        <v>20.742460000000001</v>
      </c>
      <c r="V11" s="446">
        <v>124.55328</v>
      </c>
      <c r="W11" s="446">
        <v>440.47492999999997</v>
      </c>
      <c r="X11" s="446">
        <v>49.723419999999997</v>
      </c>
      <c r="Y11" s="446">
        <v>45.633381999999997</v>
      </c>
      <c r="Z11" s="435">
        <v>14.42</v>
      </c>
      <c r="AA11" s="436">
        <v>84.26</v>
      </c>
      <c r="AB11" s="436">
        <v>30.57</v>
      </c>
      <c r="AC11" s="436">
        <v>56.52</v>
      </c>
      <c r="AD11" s="436">
        <v>188.99</v>
      </c>
      <c r="AE11" s="436">
        <v>10.050000000000001</v>
      </c>
      <c r="AF11" s="436">
        <v>491.27</v>
      </c>
      <c r="AG11" s="436">
        <v>307.48</v>
      </c>
      <c r="AH11" s="436">
        <v>91.6</v>
      </c>
      <c r="AI11" s="438">
        <f t="shared" si="2"/>
        <v>-0.26457175595857452</v>
      </c>
      <c r="AJ11" s="272"/>
    </row>
    <row r="12" spans="1:36" s="154" customFormat="1" x14ac:dyDescent="0.25">
      <c r="A12" s="253" t="s">
        <v>30</v>
      </c>
      <c r="B12" s="439">
        <v>505.06299999999999</v>
      </c>
      <c r="C12" s="440">
        <v>408.94</v>
      </c>
      <c r="D12" s="440">
        <v>122.96800000000002</v>
      </c>
      <c r="E12" s="440">
        <v>651.00299999999993</v>
      </c>
      <c r="F12" s="440">
        <v>519.85940000000005</v>
      </c>
      <c r="G12" s="440">
        <v>174.78</v>
      </c>
      <c r="H12" s="440">
        <v>0</v>
      </c>
      <c r="I12" s="440">
        <v>0</v>
      </c>
      <c r="J12" s="440">
        <v>176.69739999999999</v>
      </c>
      <c r="K12" s="440">
        <v>0</v>
      </c>
      <c r="L12" s="440">
        <v>290.4246</v>
      </c>
      <c r="M12" s="441">
        <v>291.80079999999998</v>
      </c>
      <c r="N12" s="446">
        <v>1223.6455538428859</v>
      </c>
      <c r="O12" s="446">
        <v>1332.77318507891</v>
      </c>
      <c r="P12" s="446">
        <v>1177.42553</v>
      </c>
      <c r="Q12" s="446">
        <v>1327.23839</v>
      </c>
      <c r="R12" s="446">
        <v>848.33375000000001</v>
      </c>
      <c r="S12" s="446">
        <v>1364.3680000000002</v>
      </c>
      <c r="T12" s="446">
        <v>2104.1392499999993</v>
      </c>
      <c r="U12" s="446">
        <v>2760.0762</v>
      </c>
      <c r="V12" s="446">
        <v>2300.2572</v>
      </c>
      <c r="W12" s="446">
        <v>1325.3578</v>
      </c>
      <c r="X12" s="446">
        <v>1918.4386044284443</v>
      </c>
      <c r="Y12" s="446">
        <v>1048.7841634313759</v>
      </c>
      <c r="Z12" s="450">
        <v>1695.06</v>
      </c>
      <c r="AA12" s="436">
        <v>1705.54</v>
      </c>
      <c r="AB12" s="436">
        <v>2113.35</v>
      </c>
      <c r="AC12" s="436">
        <v>2154.4</v>
      </c>
      <c r="AD12" s="436">
        <v>1828.66</v>
      </c>
      <c r="AE12" s="436">
        <v>1902.96</v>
      </c>
      <c r="AF12" s="436">
        <v>723.17</v>
      </c>
      <c r="AG12" s="436">
        <v>1658.86</v>
      </c>
      <c r="AH12" s="436">
        <v>1752.23</v>
      </c>
      <c r="AI12" s="438">
        <f t="shared" si="2"/>
        <v>-0.23824605352827499</v>
      </c>
      <c r="AJ12" s="272"/>
    </row>
    <row r="13" spans="1:36" s="154" customFormat="1" x14ac:dyDescent="0.25">
      <c r="A13" s="253" t="s">
        <v>31</v>
      </c>
      <c r="B13" s="439">
        <v>231.05501999999998</v>
      </c>
      <c r="C13" s="440">
        <v>559.05893999999989</v>
      </c>
      <c r="D13" s="440">
        <v>817.10910000000001</v>
      </c>
      <c r="E13" s="440">
        <v>2032.2784999999999</v>
      </c>
      <c r="F13" s="440">
        <v>1150.5621799999999</v>
      </c>
      <c r="G13" s="440">
        <v>80.067000000000007</v>
      </c>
      <c r="H13" s="440">
        <v>0.7</v>
      </c>
      <c r="I13" s="440">
        <v>0</v>
      </c>
      <c r="J13" s="440">
        <v>6.9850000000000003</v>
      </c>
      <c r="K13" s="440">
        <v>39.388999999999996</v>
      </c>
      <c r="L13" s="440">
        <v>1895.2425000000001</v>
      </c>
      <c r="M13" s="441">
        <v>5432.0764399999989</v>
      </c>
      <c r="N13" s="446">
        <v>3878.0148800000011</v>
      </c>
      <c r="O13" s="446">
        <v>1343.2633999999998</v>
      </c>
      <c r="P13" s="446">
        <v>3374.9803000000002</v>
      </c>
      <c r="Q13" s="446">
        <v>319.69749999999999</v>
      </c>
      <c r="R13" s="446">
        <v>479.41899999999998</v>
      </c>
      <c r="S13" s="446">
        <v>83.493099999999998</v>
      </c>
      <c r="T13" s="446">
        <v>142.15900000000002</v>
      </c>
      <c r="U13" s="446">
        <v>7.7159999999999993</v>
      </c>
      <c r="V13" s="446">
        <v>532.91139999999984</v>
      </c>
      <c r="W13" s="446">
        <v>3411.8867499999997</v>
      </c>
      <c r="X13" s="446">
        <v>1812.6475</v>
      </c>
      <c r="Y13" s="446">
        <v>6996.6241000000018</v>
      </c>
      <c r="Z13" s="435">
        <v>4795.6400000000003</v>
      </c>
      <c r="AA13" s="436">
        <v>5943.01</v>
      </c>
      <c r="AB13" s="436">
        <v>6521.1</v>
      </c>
      <c r="AC13" s="436">
        <v>2113.7600000000002</v>
      </c>
      <c r="AD13" s="436">
        <v>2432.27</v>
      </c>
      <c r="AE13" s="436">
        <v>177</v>
      </c>
      <c r="AF13" s="436">
        <v>3.63</v>
      </c>
      <c r="AG13" s="436">
        <v>0</v>
      </c>
      <c r="AH13" s="436">
        <v>13.49</v>
      </c>
      <c r="AI13" s="438">
        <f t="shared" si="2"/>
        <v>-0.97468622363867619</v>
      </c>
      <c r="AJ13" s="272"/>
    </row>
    <row r="14" spans="1:36" s="154" customFormat="1" x14ac:dyDescent="0.25">
      <c r="A14" s="253" t="s">
        <v>32</v>
      </c>
      <c r="B14" s="439">
        <v>1013.8543999999999</v>
      </c>
      <c r="C14" s="440">
        <v>7371.8934200000031</v>
      </c>
      <c r="D14" s="440">
        <v>6988.2171199999993</v>
      </c>
      <c r="E14" s="440">
        <v>591.11923999999999</v>
      </c>
      <c r="F14" s="440">
        <v>540.80200000000002</v>
      </c>
      <c r="G14" s="440">
        <v>651.03188</v>
      </c>
      <c r="H14" s="440">
        <v>678.1437199999998</v>
      </c>
      <c r="I14" s="440">
        <v>581.77739999999994</v>
      </c>
      <c r="J14" s="440">
        <v>135.81136000000001</v>
      </c>
      <c r="K14" s="440">
        <v>354.53319999999997</v>
      </c>
      <c r="L14" s="440">
        <v>254.345</v>
      </c>
      <c r="M14" s="441">
        <v>437.25540000000001</v>
      </c>
      <c r="N14" s="446">
        <v>2043.2906</v>
      </c>
      <c r="O14" s="446">
        <v>7898.2459500000014</v>
      </c>
      <c r="P14" s="446">
        <v>1109.7622000000003</v>
      </c>
      <c r="Q14" s="446">
        <v>2049.4070999999999</v>
      </c>
      <c r="R14" s="446">
        <v>1039.575</v>
      </c>
      <c r="S14" s="446">
        <v>956.24639999999999</v>
      </c>
      <c r="T14" s="446">
        <v>1731.3135000000002</v>
      </c>
      <c r="U14" s="446">
        <v>1035.797</v>
      </c>
      <c r="V14" s="446">
        <v>2802.8332999999998</v>
      </c>
      <c r="W14" s="446">
        <v>6666.0720499999952</v>
      </c>
      <c r="X14" s="446">
        <v>2088.2870000000003</v>
      </c>
      <c r="Y14" s="446">
        <v>2298.4083000000001</v>
      </c>
      <c r="Z14" s="435">
        <v>2644.28</v>
      </c>
      <c r="AA14" s="436">
        <v>5644.58</v>
      </c>
      <c r="AB14" s="436">
        <v>7567.14</v>
      </c>
      <c r="AC14" s="436">
        <v>1793.52</v>
      </c>
      <c r="AD14" s="436">
        <v>773.53</v>
      </c>
      <c r="AE14" s="436">
        <v>471.71</v>
      </c>
      <c r="AF14" s="436">
        <v>825.18</v>
      </c>
      <c r="AG14" s="436">
        <v>526.29999999999995</v>
      </c>
      <c r="AH14" s="436">
        <v>298.88</v>
      </c>
      <c r="AI14" s="438">
        <f t="shared" si="2"/>
        <v>-0.89336504600541178</v>
      </c>
      <c r="AJ14" s="272"/>
    </row>
    <row r="15" spans="1:36" s="154" customFormat="1" x14ac:dyDescent="0.25">
      <c r="A15" s="253" t="s">
        <v>34</v>
      </c>
      <c r="B15" s="439">
        <v>3865.6401999999998</v>
      </c>
      <c r="C15" s="440">
        <v>7056.7199999999984</v>
      </c>
      <c r="D15" s="440">
        <v>2197.2503999999994</v>
      </c>
      <c r="E15" s="440">
        <v>652.55399999999997</v>
      </c>
      <c r="F15" s="440">
        <v>921.1400000000001</v>
      </c>
      <c r="G15" s="440">
        <v>1204.7752</v>
      </c>
      <c r="H15" s="440">
        <v>3088.1441000000009</v>
      </c>
      <c r="I15" s="440">
        <v>3210.2531999999997</v>
      </c>
      <c r="J15" s="440">
        <v>567.99680000000001</v>
      </c>
      <c r="K15" s="440">
        <v>4404.5390000000007</v>
      </c>
      <c r="L15" s="440">
        <v>358.08800000000002</v>
      </c>
      <c r="M15" s="441">
        <v>206.33099999999999</v>
      </c>
      <c r="N15" s="440">
        <v>3182.5593400000002</v>
      </c>
      <c r="O15" s="440">
        <v>10919.331199999999</v>
      </c>
      <c r="P15" s="440">
        <v>3162.7773000000007</v>
      </c>
      <c r="Q15" s="440">
        <v>130.03</v>
      </c>
      <c r="R15" s="440">
        <v>179.06099999999998</v>
      </c>
      <c r="S15" s="440">
        <v>204.18100000000001</v>
      </c>
      <c r="T15" s="440">
        <v>579.01560000000006</v>
      </c>
      <c r="U15" s="440">
        <v>1528.1955999999998</v>
      </c>
      <c r="V15" s="440">
        <v>2409.4882000000002</v>
      </c>
      <c r="W15" s="440">
        <v>2830.3483000000006</v>
      </c>
      <c r="X15" s="440">
        <v>1093.20995518</v>
      </c>
      <c r="Y15" s="440">
        <v>499.02119999999996</v>
      </c>
      <c r="Z15" s="450">
        <v>1149.6199999999999</v>
      </c>
      <c r="AA15" s="436">
        <v>9282.9599999999991</v>
      </c>
      <c r="AB15" s="436">
        <v>370.69</v>
      </c>
      <c r="AC15" s="436">
        <v>629.76</v>
      </c>
      <c r="AD15" s="436">
        <v>393.46</v>
      </c>
      <c r="AE15" s="436">
        <v>732.88</v>
      </c>
      <c r="AF15" s="436">
        <v>463.78</v>
      </c>
      <c r="AG15" s="436">
        <v>12.75</v>
      </c>
      <c r="AH15" s="436">
        <v>221.19</v>
      </c>
      <c r="AI15" s="438">
        <f t="shared" si="2"/>
        <v>-0.90820042198173034</v>
      </c>
      <c r="AJ15" s="272"/>
    </row>
    <row r="16" spans="1:36" s="154" customFormat="1" x14ac:dyDescent="0.25">
      <c r="A16" s="253" t="s">
        <v>35</v>
      </c>
      <c r="B16" s="439">
        <v>37.826000000000001</v>
      </c>
      <c r="C16" s="440">
        <v>0</v>
      </c>
      <c r="D16" s="440">
        <v>8.2330000000000005</v>
      </c>
      <c r="E16" s="440">
        <v>49.964600000000004</v>
      </c>
      <c r="F16" s="440">
        <v>37.957700000000003</v>
      </c>
      <c r="G16" s="440">
        <v>43.9377</v>
      </c>
      <c r="H16" s="440">
        <v>173.3235</v>
      </c>
      <c r="I16" s="440">
        <v>129.15370000000001</v>
      </c>
      <c r="J16" s="440">
        <v>160.53309999999999</v>
      </c>
      <c r="K16" s="440">
        <v>39.100000000000009</v>
      </c>
      <c r="L16" s="440">
        <v>20.585999999999999</v>
      </c>
      <c r="M16" s="441">
        <v>91.99199999999999</v>
      </c>
      <c r="N16" s="440">
        <v>11.491</v>
      </c>
      <c r="O16" s="440">
        <v>221.56700000000001</v>
      </c>
      <c r="P16" s="440">
        <v>90.326000000000008</v>
      </c>
      <c r="Q16" s="440">
        <v>4.3319999999999999</v>
      </c>
      <c r="R16" s="440">
        <v>139.53100000000001</v>
      </c>
      <c r="S16" s="440">
        <v>564.18629999999985</v>
      </c>
      <c r="T16" s="440">
        <v>507.5428</v>
      </c>
      <c r="U16" s="440">
        <v>292.45169999999996</v>
      </c>
      <c r="V16" s="440">
        <v>391.28000000000003</v>
      </c>
      <c r="W16" s="440">
        <v>43.0976</v>
      </c>
      <c r="X16" s="440">
        <v>51.527000000000001</v>
      </c>
      <c r="Y16" s="440">
        <v>24.156500000000001</v>
      </c>
      <c r="Z16" s="435">
        <v>29.58</v>
      </c>
      <c r="AA16" s="436">
        <v>14.24</v>
      </c>
      <c r="AB16" s="436">
        <v>23.94</v>
      </c>
      <c r="AC16" s="436">
        <v>22.82</v>
      </c>
      <c r="AD16" s="436">
        <v>217.16</v>
      </c>
      <c r="AE16" s="436">
        <v>221.8</v>
      </c>
      <c r="AF16" s="436">
        <v>116.86</v>
      </c>
      <c r="AG16" s="436">
        <v>82.08</v>
      </c>
      <c r="AH16" s="436">
        <v>116.88</v>
      </c>
      <c r="AI16" s="438">
        <f t="shared" si="2"/>
        <v>-0.70128808014720923</v>
      </c>
      <c r="AJ16" s="272"/>
    </row>
    <row r="17" spans="1:36" s="154" customFormat="1" x14ac:dyDescent="0.25">
      <c r="A17" s="253" t="s">
        <v>36</v>
      </c>
      <c r="B17" s="439">
        <v>38.7515</v>
      </c>
      <c r="C17" s="440">
        <v>75.162500000000009</v>
      </c>
      <c r="D17" s="440">
        <v>34.814999999999998</v>
      </c>
      <c r="E17" s="440">
        <v>15.065</v>
      </c>
      <c r="F17" s="440">
        <v>75.021200000000007</v>
      </c>
      <c r="G17" s="440">
        <v>23.684200000000001</v>
      </c>
      <c r="H17" s="440">
        <v>80.035600000000002</v>
      </c>
      <c r="I17" s="440">
        <v>84.603899999999982</v>
      </c>
      <c r="J17" s="440">
        <v>54.864099999999993</v>
      </c>
      <c r="K17" s="440">
        <v>36.957999999999998</v>
      </c>
      <c r="L17" s="440">
        <v>30.684999999999999</v>
      </c>
      <c r="M17" s="441">
        <v>62.423999999999999</v>
      </c>
      <c r="N17" s="440">
        <v>25.295999999999999</v>
      </c>
      <c r="O17" s="440">
        <v>104.945216</v>
      </c>
      <c r="P17" s="440">
        <v>59.148700000000005</v>
      </c>
      <c r="Q17" s="440">
        <v>0</v>
      </c>
      <c r="R17" s="440">
        <v>54.442500000000003</v>
      </c>
      <c r="S17" s="440">
        <v>91.696299999999994</v>
      </c>
      <c r="T17" s="440">
        <v>69.726349999999996</v>
      </c>
      <c r="U17" s="440">
        <v>121.43084999999999</v>
      </c>
      <c r="V17" s="440">
        <v>121.79310000000001</v>
      </c>
      <c r="W17" s="440">
        <v>96.589400000000012</v>
      </c>
      <c r="X17" s="440">
        <v>69.319199999999995</v>
      </c>
      <c r="Y17" s="440">
        <v>81.76915000000001</v>
      </c>
      <c r="Z17" s="435">
        <v>65.239999999999995</v>
      </c>
      <c r="AA17" s="436">
        <v>40.43</v>
      </c>
      <c r="AB17" s="436">
        <v>87.07</v>
      </c>
      <c r="AC17" s="436">
        <v>81.62</v>
      </c>
      <c r="AD17" s="436">
        <v>59.88</v>
      </c>
      <c r="AE17" s="436">
        <v>78.28</v>
      </c>
      <c r="AF17" s="436">
        <v>58.56</v>
      </c>
      <c r="AG17" s="436">
        <v>62.84</v>
      </c>
      <c r="AH17" s="436">
        <v>66.94</v>
      </c>
      <c r="AI17" s="438">
        <f t="shared" si="2"/>
        <v>-0.45037937288729823</v>
      </c>
      <c r="AJ17" s="272"/>
    </row>
    <row r="18" spans="1:36" x14ac:dyDescent="0.25">
      <c r="A18" s="34" t="s">
        <v>37</v>
      </c>
      <c r="B18" s="435">
        <v>0</v>
      </c>
      <c r="C18" s="436">
        <v>0</v>
      </c>
      <c r="D18" s="436">
        <v>0</v>
      </c>
      <c r="E18" s="436">
        <v>0</v>
      </c>
      <c r="F18" s="436">
        <v>0</v>
      </c>
      <c r="G18" s="436">
        <v>0</v>
      </c>
      <c r="H18" s="436">
        <v>0</v>
      </c>
      <c r="I18" s="436">
        <v>0</v>
      </c>
      <c r="J18" s="436">
        <v>0</v>
      </c>
      <c r="K18" s="436">
        <v>0</v>
      </c>
      <c r="L18" s="436">
        <v>0.28000000000000003</v>
      </c>
      <c r="M18" s="437">
        <v>0</v>
      </c>
      <c r="N18" s="436">
        <v>0</v>
      </c>
      <c r="O18" s="436">
        <v>0</v>
      </c>
      <c r="P18" s="436">
        <v>0</v>
      </c>
      <c r="Q18" s="436">
        <v>0</v>
      </c>
      <c r="R18" s="436">
        <v>0</v>
      </c>
      <c r="S18" s="436">
        <v>0</v>
      </c>
      <c r="T18" s="436">
        <v>0</v>
      </c>
      <c r="U18" s="436">
        <v>0.04</v>
      </c>
      <c r="V18" s="436">
        <v>0</v>
      </c>
      <c r="W18" s="436">
        <v>2.5000000000000001E-2</v>
      </c>
      <c r="X18" s="436">
        <v>0</v>
      </c>
      <c r="Y18" s="436">
        <v>5</v>
      </c>
      <c r="Z18" s="450">
        <v>3.25</v>
      </c>
      <c r="AA18" s="449">
        <v>0</v>
      </c>
      <c r="AB18" s="449">
        <v>0</v>
      </c>
      <c r="AC18" s="436">
        <v>8.74</v>
      </c>
      <c r="AD18" s="436">
        <v>4.49</v>
      </c>
      <c r="AE18" s="436">
        <v>11.48</v>
      </c>
      <c r="AF18" s="436">
        <v>2.64</v>
      </c>
      <c r="AG18" s="436">
        <v>3.31</v>
      </c>
      <c r="AH18" s="436">
        <v>0</v>
      </c>
      <c r="AI18" s="438" t="str">
        <f t="shared" si="2"/>
        <v>-</v>
      </c>
      <c r="AJ18" s="271"/>
    </row>
    <row r="19" spans="1:36" x14ac:dyDescent="0.25">
      <c r="A19" s="30" t="s">
        <v>38</v>
      </c>
      <c r="B19" s="442">
        <v>93.836999999999989</v>
      </c>
      <c r="C19" s="443">
        <v>6.3980000000000246</v>
      </c>
      <c r="D19" s="443">
        <v>18.622000000000014</v>
      </c>
      <c r="E19" s="443">
        <v>602.6099999999999</v>
      </c>
      <c r="F19" s="443">
        <v>214.89400000000001</v>
      </c>
      <c r="G19" s="443">
        <v>636.02</v>
      </c>
      <c r="H19" s="443">
        <v>387.84399999999999</v>
      </c>
      <c r="I19" s="443">
        <v>263.56400000000002</v>
      </c>
      <c r="J19" s="443">
        <v>6.6800000000000068</v>
      </c>
      <c r="K19" s="443">
        <v>489.74</v>
      </c>
      <c r="L19" s="443">
        <v>655.30199999999991</v>
      </c>
      <c r="M19" s="444">
        <v>696.78099999999995</v>
      </c>
      <c r="N19" s="443">
        <v>27.544</v>
      </c>
      <c r="O19" s="443">
        <v>0</v>
      </c>
      <c r="P19" s="443">
        <v>0</v>
      </c>
      <c r="Q19" s="443">
        <v>2.5110000000000001</v>
      </c>
      <c r="R19" s="443">
        <v>35.198</v>
      </c>
      <c r="S19" s="443">
        <v>59.593000000000004</v>
      </c>
      <c r="T19" s="443">
        <v>42.883000000000003</v>
      </c>
      <c r="U19" s="443">
        <v>42.579000000000001</v>
      </c>
      <c r="V19" s="443">
        <v>7.0150000000000006</v>
      </c>
      <c r="W19" s="443">
        <v>6.532</v>
      </c>
      <c r="X19" s="443">
        <v>0.74299999999999999</v>
      </c>
      <c r="Y19" s="443">
        <v>6.444</v>
      </c>
      <c r="Z19" s="442">
        <v>684.39</v>
      </c>
      <c r="AA19" s="443">
        <v>725.25</v>
      </c>
      <c r="AB19" s="443">
        <v>255.38</v>
      </c>
      <c r="AC19" s="443">
        <v>860.19</v>
      </c>
      <c r="AD19" s="443">
        <v>673.49</v>
      </c>
      <c r="AE19" s="443">
        <v>365.34</v>
      </c>
      <c r="AF19" s="443">
        <v>109.17</v>
      </c>
      <c r="AG19" s="443">
        <v>603.46</v>
      </c>
      <c r="AH19" s="443">
        <v>159.07</v>
      </c>
      <c r="AI19" s="445">
        <f t="shared" si="2"/>
        <v>21.675694939415536</v>
      </c>
      <c r="AJ19" s="271"/>
    </row>
    <row r="20" spans="1:36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</row>
    <row r="21" spans="1:36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</row>
    <row r="22" spans="1:36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</row>
    <row r="23" spans="1:36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130"/>
      <c r="AA23" s="130"/>
    </row>
    <row r="24" spans="1:36" x14ac:dyDescent="0.25">
      <c r="B24" s="130"/>
      <c r="H24" s="130"/>
      <c r="Y24" s="130"/>
      <c r="Z24" s="130"/>
      <c r="AA24" s="130"/>
    </row>
    <row r="25" spans="1:36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130"/>
      <c r="AA25" s="130"/>
    </row>
    <row r="26" spans="1:36" x14ac:dyDescent="0.25">
      <c r="H26" s="130"/>
      <c r="R26"/>
      <c r="S26"/>
      <c r="T26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</row>
    <row r="27" spans="1:36" x14ac:dyDescent="0.25">
      <c r="H27" s="130"/>
      <c r="Q27" s="271"/>
      <c r="R27"/>
      <c r="S27"/>
      <c r="T27"/>
    </row>
    <row r="28" spans="1:36" x14ac:dyDescent="0.25">
      <c r="Q28" s="272"/>
      <c r="R28"/>
      <c r="S28"/>
      <c r="T28"/>
    </row>
    <row r="29" spans="1:36" x14ac:dyDescent="0.25">
      <c r="Q29" s="272"/>
      <c r="R29"/>
      <c r="S29"/>
      <c r="T29"/>
    </row>
    <row r="30" spans="1:36" x14ac:dyDescent="0.25">
      <c r="Q30" s="272"/>
      <c r="R30"/>
      <c r="S30"/>
      <c r="T30"/>
    </row>
    <row r="31" spans="1:36" x14ac:dyDescent="0.25">
      <c r="Q31" s="272"/>
      <c r="R31"/>
      <c r="S31"/>
      <c r="T31"/>
    </row>
    <row r="32" spans="1:36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xmlns:xlrd2="http://schemas.microsoft.com/office/spreadsheetml/2017/richdata2" ref="Q28:Q38">
    <sortCondition ref="Q27:Q38"/>
  </sortState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K73"/>
  <sheetViews>
    <sheetView showGridLines="0" zoomScale="70" zoomScaleNormal="7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10" sqref="AI10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34" width="10.28515625" style="276" customWidth="1"/>
    <col min="35" max="35" width="11.42578125" bestFit="1" customWidth="1"/>
    <col min="36" max="36" width="11.85546875" bestFit="1" customWidth="1"/>
  </cols>
  <sheetData>
    <row r="1" spans="1:37" x14ac:dyDescent="0.25">
      <c r="A1" s="22" t="s">
        <v>191</v>
      </c>
    </row>
    <row r="2" spans="1:37" x14ac:dyDescent="0.25">
      <c r="A2" s="22"/>
    </row>
    <row r="3" spans="1:37" x14ac:dyDescent="0.25">
      <c r="A3" s="11" t="s">
        <v>39</v>
      </c>
    </row>
    <row r="4" spans="1:37" ht="13.5" customHeight="1" x14ac:dyDescent="0.25">
      <c r="A4" s="36" t="s">
        <v>231</v>
      </c>
    </row>
    <row r="5" spans="1:37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37" x14ac:dyDescent="0.25">
      <c r="A6" s="642" t="s">
        <v>193</v>
      </c>
      <c r="B6" s="644">
        <v>2019</v>
      </c>
      <c r="C6" s="645"/>
      <c r="D6" s="645"/>
      <c r="E6" s="645"/>
      <c r="F6" s="645"/>
      <c r="G6" s="645"/>
      <c r="H6" s="645"/>
      <c r="I6" s="645"/>
      <c r="J6" s="645"/>
      <c r="K6" s="645"/>
      <c r="L6" s="645"/>
      <c r="M6" s="645"/>
      <c r="N6" s="644">
        <v>2020</v>
      </c>
      <c r="O6" s="645"/>
      <c r="P6" s="645"/>
      <c r="Q6" s="645"/>
      <c r="R6" s="645"/>
      <c r="S6" s="645"/>
      <c r="T6" s="645"/>
      <c r="U6" s="645"/>
      <c r="V6" s="645"/>
      <c r="W6" s="645"/>
      <c r="X6" s="645"/>
      <c r="Y6" s="645"/>
      <c r="Z6" s="637">
        <v>2021</v>
      </c>
      <c r="AA6" s="638"/>
      <c r="AB6" s="638"/>
      <c r="AC6" s="638"/>
      <c r="AD6" s="638"/>
      <c r="AE6" s="638"/>
      <c r="AF6" s="638"/>
      <c r="AG6" s="638"/>
      <c r="AH6" s="638"/>
      <c r="AI6" s="639"/>
    </row>
    <row r="7" spans="1:37" ht="25.5" x14ac:dyDescent="0.25">
      <c r="A7" s="643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21" t="s">
        <v>2</v>
      </c>
      <c r="P7" s="421" t="s">
        <v>3</v>
      </c>
      <c r="Q7" s="421" t="s">
        <v>4</v>
      </c>
      <c r="R7" s="421" t="s">
        <v>5</v>
      </c>
      <c r="S7" s="421" t="s">
        <v>6</v>
      </c>
      <c r="T7" s="42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20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0" t="s">
        <v>6</v>
      </c>
      <c r="AF7" s="603" t="s">
        <v>7</v>
      </c>
      <c r="AG7" s="606" t="s">
        <v>8</v>
      </c>
      <c r="AH7" s="633" t="s">
        <v>266</v>
      </c>
      <c r="AI7" s="634" t="s">
        <v>270</v>
      </c>
    </row>
    <row r="8" spans="1:37" x14ac:dyDescent="0.25">
      <c r="A8" s="27" t="s">
        <v>13</v>
      </c>
      <c r="B8" s="459">
        <f t="shared" ref="B8:X8" si="0">SUM(B9:B25)</f>
        <v>90585</v>
      </c>
      <c r="C8" s="459">
        <f t="shared" si="0"/>
        <v>117840.99999999999</v>
      </c>
      <c r="D8" s="459">
        <f t="shared" si="0"/>
        <v>95912.000000000015</v>
      </c>
      <c r="E8" s="459">
        <f t="shared" si="0"/>
        <v>50734</v>
      </c>
      <c r="F8" s="459">
        <f t="shared" si="0"/>
        <v>48816</v>
      </c>
      <c r="G8" s="459">
        <f t="shared" si="0"/>
        <v>72590.999999999971</v>
      </c>
      <c r="H8" s="459">
        <f t="shared" si="0"/>
        <v>74685.999999999985</v>
      </c>
      <c r="I8" s="459">
        <f t="shared" si="0"/>
        <v>61420.999999999993</v>
      </c>
      <c r="J8" s="459">
        <f t="shared" si="0"/>
        <v>46860</v>
      </c>
      <c r="K8" s="459">
        <f t="shared" si="0"/>
        <v>53517.000000000007</v>
      </c>
      <c r="L8" s="459">
        <f t="shared" si="0"/>
        <v>36760</v>
      </c>
      <c r="M8" s="459">
        <f t="shared" si="0"/>
        <v>31413.999999999996</v>
      </c>
      <c r="N8" s="459">
        <f t="shared" si="0"/>
        <v>58244.747129241448</v>
      </c>
      <c r="O8" s="459">
        <f t="shared" si="0"/>
        <v>81782.809390977185</v>
      </c>
      <c r="P8" s="459">
        <f t="shared" si="0"/>
        <v>24510.784335884964</v>
      </c>
      <c r="Q8" s="459">
        <f t="shared" si="0"/>
        <v>10312.934749667709</v>
      </c>
      <c r="R8" s="459">
        <f t="shared" si="0"/>
        <v>12654.07763009558</v>
      </c>
      <c r="S8" s="459">
        <f t="shared" si="0"/>
        <v>47758.328230647377</v>
      </c>
      <c r="T8" s="459">
        <f t="shared" si="0"/>
        <v>96557.852160145063</v>
      </c>
      <c r="U8" s="459">
        <f t="shared" si="0"/>
        <v>81172.322639388003</v>
      </c>
      <c r="V8" s="459">
        <f t="shared" si="0"/>
        <v>116549.47576991701</v>
      </c>
      <c r="W8" s="459">
        <f t="shared" si="0"/>
        <v>101772.96314505379</v>
      </c>
      <c r="X8" s="459">
        <f t="shared" si="0"/>
        <v>54489.073606766695</v>
      </c>
      <c r="Y8" s="460">
        <f>SUM(Y9:Y25)</f>
        <v>63535.447676193013</v>
      </c>
      <c r="Z8" s="451">
        <f t="shared" ref="Z8:AG8" si="1">SUM(Z9:Z25)</f>
        <v>61646.76</v>
      </c>
      <c r="AA8" s="429">
        <f t="shared" si="1"/>
        <v>127218.70000000001</v>
      </c>
      <c r="AB8" s="429">
        <f t="shared" si="1"/>
        <v>83055.5</v>
      </c>
      <c r="AC8" s="429">
        <f t="shared" si="1"/>
        <v>54433.350000000006</v>
      </c>
      <c r="AD8" s="429">
        <f t="shared" si="1"/>
        <v>70794.489999999991</v>
      </c>
      <c r="AE8" s="429">
        <f t="shared" si="1"/>
        <v>77804.19</v>
      </c>
      <c r="AF8" s="429">
        <f t="shared" si="1"/>
        <v>61622.219999999994</v>
      </c>
      <c r="AG8" s="429">
        <f t="shared" si="1"/>
        <v>57767.170000000006</v>
      </c>
      <c r="AH8" s="429">
        <f>SUM(AH9:AH25)</f>
        <v>30255.030000000002</v>
      </c>
      <c r="AI8" s="352">
        <f>+IFERROR(AH8/V8-1,"-")</f>
        <v>-0.74041041540395125</v>
      </c>
    </row>
    <row r="9" spans="1:37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52">
        <v>3893.89</v>
      </c>
      <c r="AA9" s="453">
        <v>3826.98</v>
      </c>
      <c r="AB9" s="453">
        <v>3241.44</v>
      </c>
      <c r="AC9" s="453">
        <v>963.19</v>
      </c>
      <c r="AD9" s="453">
        <v>1701.52</v>
      </c>
      <c r="AE9" s="453">
        <v>475.48</v>
      </c>
      <c r="AF9" s="453">
        <v>635</v>
      </c>
      <c r="AG9" s="453">
        <v>1331.52</v>
      </c>
      <c r="AH9" s="453">
        <v>739.09</v>
      </c>
      <c r="AI9" s="318">
        <f>+IFERROR(AH9/V9-1,"-")</f>
        <v>-0.51268768181945412</v>
      </c>
      <c r="AJ9"/>
      <c r="AK9"/>
    </row>
    <row r="10" spans="1:37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52">
        <v>241.02</v>
      </c>
      <c r="AA10" s="453">
        <v>104</v>
      </c>
      <c r="AB10" s="453">
        <v>152.43</v>
      </c>
      <c r="AC10" s="453">
        <v>48.07</v>
      </c>
      <c r="AD10" s="453">
        <v>112.08</v>
      </c>
      <c r="AE10" s="453">
        <v>64.069999999999993</v>
      </c>
      <c r="AF10" s="453">
        <v>201.14</v>
      </c>
      <c r="AG10" s="453">
        <v>273.42</v>
      </c>
      <c r="AH10" s="453">
        <v>253.95</v>
      </c>
      <c r="AI10" s="318">
        <f t="shared" ref="AI8:AI25" si="2">+IFERROR(AH10/V10-1,"-")</f>
        <v>6.0241064457813742E-2</v>
      </c>
      <c r="AJ10"/>
      <c r="AK10"/>
    </row>
    <row r="11" spans="1:37" s="154" customFormat="1" x14ac:dyDescent="0.25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52">
        <v>509.89</v>
      </c>
      <c r="AA11" s="453">
        <v>304.86</v>
      </c>
      <c r="AB11" s="453">
        <v>722.79</v>
      </c>
      <c r="AC11" s="453">
        <v>422.1</v>
      </c>
      <c r="AD11" s="453">
        <v>318.70999999999998</v>
      </c>
      <c r="AE11" s="453">
        <v>154.88999999999999</v>
      </c>
      <c r="AF11" s="453">
        <v>66.489999999999995</v>
      </c>
      <c r="AG11" s="453">
        <v>23.17</v>
      </c>
      <c r="AH11" s="453">
        <v>235.77</v>
      </c>
      <c r="AI11" s="318">
        <f t="shared" si="2"/>
        <v>0.80725912198953309</v>
      </c>
      <c r="AJ11"/>
      <c r="AK11"/>
    </row>
    <row r="12" spans="1:37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52">
        <v>530.80999999999995</v>
      </c>
      <c r="AA12" s="453">
        <v>1053.43</v>
      </c>
      <c r="AB12" s="453">
        <v>1874.99</v>
      </c>
      <c r="AC12" s="453">
        <v>834.79</v>
      </c>
      <c r="AD12" s="453">
        <v>973.04</v>
      </c>
      <c r="AE12" s="453">
        <v>456.79</v>
      </c>
      <c r="AF12" s="453">
        <v>2.71</v>
      </c>
      <c r="AG12" s="453">
        <v>0</v>
      </c>
      <c r="AH12" s="453">
        <v>536.61</v>
      </c>
      <c r="AI12" s="318" t="str">
        <f t="shared" si="2"/>
        <v>-</v>
      </c>
      <c r="AJ12"/>
      <c r="AK12"/>
    </row>
    <row r="13" spans="1:37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52">
        <v>665.26</v>
      </c>
      <c r="AA13" s="453">
        <v>1439.23</v>
      </c>
      <c r="AB13" s="453">
        <v>543.01</v>
      </c>
      <c r="AC13" s="453">
        <v>81.25</v>
      </c>
      <c r="AD13" s="453">
        <v>24.45</v>
      </c>
      <c r="AE13" s="453">
        <v>0.59</v>
      </c>
      <c r="AF13" s="453">
        <v>0</v>
      </c>
      <c r="AG13" s="453">
        <v>0</v>
      </c>
      <c r="AH13" s="453">
        <v>0</v>
      </c>
      <c r="AI13" s="318">
        <f t="shared" si="2"/>
        <v>-1</v>
      </c>
      <c r="AJ13"/>
      <c r="AK13"/>
    </row>
    <row r="14" spans="1:37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53">
        <v>13164.77</v>
      </c>
      <c r="AB14" s="453">
        <v>11059.32</v>
      </c>
      <c r="AC14" s="453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318">
        <f t="shared" si="2"/>
        <v>-0.99206750300635527</v>
      </c>
      <c r="AJ14"/>
      <c r="AK14"/>
    </row>
    <row r="15" spans="1:37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53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318">
        <f t="shared" si="2"/>
        <v>-1</v>
      </c>
      <c r="AJ15"/>
      <c r="AK15"/>
    </row>
    <row r="16" spans="1:37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52">
        <v>4034.95</v>
      </c>
      <c r="AA16" s="453">
        <v>4171.43</v>
      </c>
      <c r="AB16" s="453">
        <v>3970.64</v>
      </c>
      <c r="AC16" s="453">
        <v>3154.65</v>
      </c>
      <c r="AD16" s="453">
        <v>2187.02</v>
      </c>
      <c r="AE16" s="453">
        <v>2136.71</v>
      </c>
      <c r="AF16" s="453">
        <v>999.48</v>
      </c>
      <c r="AG16" s="453">
        <v>1555.17</v>
      </c>
      <c r="AH16" s="453">
        <v>2489.86</v>
      </c>
      <c r="AI16" s="318">
        <f t="shared" si="2"/>
        <v>-0.65451576955648583</v>
      </c>
      <c r="AJ16"/>
      <c r="AK16"/>
    </row>
    <row r="17" spans="1:37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52">
        <v>2549.62</v>
      </c>
      <c r="AA17" s="453">
        <v>48795.13</v>
      </c>
      <c r="AB17" s="453">
        <v>514.73</v>
      </c>
      <c r="AC17" s="453">
        <v>25.48</v>
      </c>
      <c r="AD17" s="454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318">
        <f t="shared" si="2"/>
        <v>-0.93545926532927814</v>
      </c>
      <c r="AJ17"/>
      <c r="AK17"/>
    </row>
    <row r="18" spans="1:37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52">
        <v>3008.46</v>
      </c>
      <c r="AA18" s="453">
        <v>3350.97</v>
      </c>
      <c r="AB18" s="453">
        <v>2830.55</v>
      </c>
      <c r="AC18" s="453">
        <v>3182.73</v>
      </c>
      <c r="AD18" s="453">
        <v>2613.71</v>
      </c>
      <c r="AE18" s="453">
        <v>2185.9499999999998</v>
      </c>
      <c r="AF18" s="453">
        <v>2713.66</v>
      </c>
      <c r="AG18" s="453">
        <v>2541.52</v>
      </c>
      <c r="AH18" s="453">
        <v>2134.9899999999998</v>
      </c>
      <c r="AI18" s="318">
        <f t="shared" si="2"/>
        <v>0.69922330713235703</v>
      </c>
      <c r="AJ18"/>
      <c r="AK18"/>
    </row>
    <row r="19" spans="1:37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52">
        <v>2775.16</v>
      </c>
      <c r="AA19" s="453">
        <v>2744.96</v>
      </c>
      <c r="AB19" s="453">
        <v>3328.1</v>
      </c>
      <c r="AC19" s="453">
        <v>3286.52</v>
      </c>
      <c r="AD19" s="453">
        <v>2839.27</v>
      </c>
      <c r="AE19" s="453">
        <v>3685.35</v>
      </c>
      <c r="AF19" s="453">
        <v>2400.33</v>
      </c>
      <c r="AG19" s="453">
        <v>3399.26</v>
      </c>
      <c r="AH19" s="453">
        <v>138.21</v>
      </c>
      <c r="AI19" s="318">
        <f t="shared" si="2"/>
        <v>-0.81905297187917436</v>
      </c>
      <c r="AJ19"/>
      <c r="AK19"/>
    </row>
    <row r="20" spans="1:37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53">
        <v>109.78</v>
      </c>
      <c r="AB20" s="453">
        <v>80.790000000000006</v>
      </c>
      <c r="AC20" s="453">
        <v>89.18</v>
      </c>
      <c r="AD20" s="453">
        <v>80.13</v>
      </c>
      <c r="AE20" s="453">
        <v>114.03</v>
      </c>
      <c r="AF20" s="453">
        <v>368.29</v>
      </c>
      <c r="AG20" s="453">
        <v>229.43</v>
      </c>
      <c r="AH20" s="453">
        <v>388.34</v>
      </c>
      <c r="AI20" s="318">
        <f t="shared" si="2"/>
        <v>-0.38870675636288665</v>
      </c>
      <c r="AJ20"/>
      <c r="AK20"/>
    </row>
    <row r="21" spans="1:37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52">
        <v>10791.11</v>
      </c>
      <c r="AA21" s="453">
        <v>8158.27</v>
      </c>
      <c r="AB21" s="453">
        <v>2584.4499999999998</v>
      </c>
      <c r="AC21" s="453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318">
        <f t="shared" si="2"/>
        <v>-1</v>
      </c>
      <c r="AJ21"/>
      <c r="AK21"/>
    </row>
    <row r="22" spans="1:37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52">
        <v>111.29</v>
      </c>
      <c r="AA22" s="453">
        <v>45.06</v>
      </c>
      <c r="AB22" s="453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318">
        <f t="shared" si="2"/>
        <v>1.1711340440266569</v>
      </c>
      <c r="AJ22"/>
      <c r="AK22"/>
    </row>
    <row r="23" spans="1:37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52">
        <v>30233.37</v>
      </c>
      <c r="AA23" s="453">
        <v>38626.959999999999</v>
      </c>
      <c r="AB23" s="453">
        <v>51282.879999999997</v>
      </c>
      <c r="AC23" s="453">
        <v>42094.83</v>
      </c>
      <c r="AD23" s="453">
        <v>59617.2</v>
      </c>
      <c r="AE23" s="453">
        <v>68204.14</v>
      </c>
      <c r="AF23" s="453">
        <v>53707.88</v>
      </c>
      <c r="AG23" s="453">
        <v>47425.08</v>
      </c>
      <c r="AH23" s="453">
        <v>22350.49</v>
      </c>
      <c r="AI23" s="318">
        <f t="shared" si="2"/>
        <v>-0.74672572829403872</v>
      </c>
      <c r="AJ23"/>
      <c r="AK23"/>
    </row>
    <row r="24" spans="1:37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55">
        <v>48.12</v>
      </c>
      <c r="AB24" s="455">
        <v>39.909999999999997</v>
      </c>
      <c r="AC24" s="455">
        <v>62.6</v>
      </c>
      <c r="AD24" s="455">
        <v>152.03</v>
      </c>
      <c r="AE24" s="453">
        <v>107.86</v>
      </c>
      <c r="AF24" s="453">
        <v>70.28</v>
      </c>
      <c r="AG24" s="453">
        <v>115.29</v>
      </c>
      <c r="AH24" s="453">
        <v>59.68</v>
      </c>
      <c r="AI24" s="318">
        <f t="shared" si="2"/>
        <v>-0.1334649785108607</v>
      </c>
      <c r="AJ24"/>
      <c r="AK24"/>
    </row>
    <row r="25" spans="1:37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56">
        <v>746.76</v>
      </c>
      <c r="AA25" s="457">
        <v>1274.75</v>
      </c>
      <c r="AB25" s="457">
        <v>824.53</v>
      </c>
      <c r="AC25" s="457">
        <v>113.62</v>
      </c>
      <c r="AD25" s="457">
        <v>136.61000000000001</v>
      </c>
      <c r="AE25" s="457">
        <v>218.33</v>
      </c>
      <c r="AF25" s="457">
        <v>403.5</v>
      </c>
      <c r="AG25" s="457">
        <v>819.96</v>
      </c>
      <c r="AH25" s="457">
        <v>207.05</v>
      </c>
      <c r="AI25" s="458">
        <f t="shared" si="2"/>
        <v>-0.87141875734518393</v>
      </c>
    </row>
    <row r="26" spans="1:37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</row>
    <row r="27" spans="1:37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</row>
    <row r="28" spans="1:37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6"/>
    </row>
    <row r="29" spans="1:37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J29" s="154"/>
    </row>
    <row r="30" spans="1:37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J30" s="154"/>
    </row>
    <row r="31" spans="1:37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J31" s="154"/>
    </row>
    <row r="32" spans="1:37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K38"/>
  <sheetViews>
    <sheetView showGridLines="0" zoomScaleNormal="10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11" sqref="AI11"/>
    </sheetView>
  </sheetViews>
  <sheetFormatPr baseColWidth="10" defaultColWidth="11.42578125" defaultRowHeight="12.75" x14ac:dyDescent="0.2"/>
  <cols>
    <col min="1" max="1" width="16.140625" style="13" customWidth="1"/>
    <col min="2" max="16" width="6.7109375" style="170" bestFit="1" customWidth="1"/>
    <col min="17" max="17" width="6.85546875" style="170" bestFit="1" customWidth="1"/>
    <col min="18" max="18" width="7.7109375" style="170" bestFit="1" customWidth="1"/>
    <col min="19" max="19" width="10.5703125" style="170" bestFit="1" customWidth="1"/>
    <col min="20" max="20" width="10.2851562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34" width="10.5703125" style="170" customWidth="1"/>
    <col min="35" max="35" width="9.85546875" style="13" customWidth="1"/>
    <col min="36" max="36" width="11.85546875" style="13" bestFit="1" customWidth="1"/>
    <col min="37" max="16384" width="11.42578125" style="13"/>
  </cols>
  <sheetData>
    <row r="1" spans="1:37" x14ac:dyDescent="0.2">
      <c r="A1" s="47" t="s">
        <v>191</v>
      </c>
    </row>
    <row r="3" spans="1:37" x14ac:dyDescent="0.2">
      <c r="A3" s="11" t="s">
        <v>46</v>
      </c>
    </row>
    <row r="4" spans="1:37" x14ac:dyDescent="0.2">
      <c r="A4" s="36" t="s">
        <v>232</v>
      </c>
    </row>
    <row r="5" spans="1:37" x14ac:dyDescent="0.2">
      <c r="A5" s="37" t="s">
        <v>201</v>
      </c>
    </row>
    <row r="6" spans="1:37" x14ac:dyDescent="0.2">
      <c r="A6" s="646" t="s">
        <v>193</v>
      </c>
      <c r="B6" s="644">
        <v>2019</v>
      </c>
      <c r="C6" s="645"/>
      <c r="D6" s="645"/>
      <c r="E6" s="645"/>
      <c r="F6" s="645"/>
      <c r="G6" s="645"/>
      <c r="H6" s="645"/>
      <c r="I6" s="645"/>
      <c r="J6" s="645"/>
      <c r="K6" s="645"/>
      <c r="L6" s="645"/>
      <c r="M6" s="645"/>
      <c r="N6" s="644">
        <v>2020</v>
      </c>
      <c r="O6" s="645"/>
      <c r="P6" s="645"/>
      <c r="Q6" s="645"/>
      <c r="R6" s="645"/>
      <c r="S6" s="645"/>
      <c r="T6" s="645"/>
      <c r="U6" s="645"/>
      <c r="V6" s="645"/>
      <c r="W6" s="645"/>
      <c r="X6" s="645"/>
      <c r="Y6" s="648"/>
      <c r="Z6" s="649">
        <v>2021</v>
      </c>
      <c r="AA6" s="649"/>
      <c r="AB6" s="649"/>
      <c r="AC6" s="649"/>
      <c r="AD6" s="649"/>
      <c r="AE6" s="649"/>
      <c r="AF6" s="649"/>
      <c r="AG6" s="649"/>
      <c r="AH6" s="649"/>
      <c r="AI6" s="650"/>
    </row>
    <row r="7" spans="1:37" ht="25.5" x14ac:dyDescent="0.2">
      <c r="A7" s="647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21" t="s">
        <v>2</v>
      </c>
      <c r="P7" s="421" t="s">
        <v>3</v>
      </c>
      <c r="Q7" s="421" t="s">
        <v>4</v>
      </c>
      <c r="R7" s="421" t="s">
        <v>5</v>
      </c>
      <c r="S7" s="421" t="s">
        <v>6</v>
      </c>
      <c r="T7" s="42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62" t="s">
        <v>12</v>
      </c>
      <c r="Z7" s="267" t="s">
        <v>1</v>
      </c>
      <c r="AA7" s="372" t="s">
        <v>2</v>
      </c>
      <c r="AB7" s="404" t="s">
        <v>3</v>
      </c>
      <c r="AC7" s="299" t="s">
        <v>4</v>
      </c>
      <c r="AD7" s="299" t="s">
        <v>5</v>
      </c>
      <c r="AE7" s="299" t="s">
        <v>6</v>
      </c>
      <c r="AF7" s="603" t="s">
        <v>7</v>
      </c>
      <c r="AG7" s="606" t="s">
        <v>8</v>
      </c>
      <c r="AH7" s="633" t="s">
        <v>266</v>
      </c>
      <c r="AI7" s="634" t="s">
        <v>270</v>
      </c>
    </row>
    <row r="8" spans="1:37" ht="15" x14ac:dyDescent="0.25">
      <c r="A8" s="27" t="s">
        <v>13</v>
      </c>
      <c r="B8" s="190">
        <f t="shared" ref="B8:X8" si="0">SUM(B9:B19)</f>
        <v>9300.5064631354035</v>
      </c>
      <c r="C8" s="461">
        <f t="shared" si="0"/>
        <v>7493.4091773598975</v>
      </c>
      <c r="D8" s="461">
        <f t="shared" si="0"/>
        <v>6735.492657428812</v>
      </c>
      <c r="E8" s="461">
        <f t="shared" si="0"/>
        <v>6245.8990423237501</v>
      </c>
      <c r="F8" s="461">
        <f t="shared" si="0"/>
        <v>7169.5942152942098</v>
      </c>
      <c r="G8" s="461">
        <f t="shared" si="0"/>
        <v>6760.8795670691361</v>
      </c>
      <c r="H8" s="461">
        <f t="shared" si="0"/>
        <v>5286.2962950563997</v>
      </c>
      <c r="I8" s="461">
        <f t="shared" si="0"/>
        <v>4575.1803471616613</v>
      </c>
      <c r="J8" s="461">
        <f t="shared" si="0"/>
        <v>5188.1234528538407</v>
      </c>
      <c r="K8" s="461">
        <f t="shared" si="0"/>
        <v>5924.7195330024797</v>
      </c>
      <c r="L8" s="461">
        <f t="shared" si="0"/>
        <v>6617.0015537942072</v>
      </c>
      <c r="M8" s="461">
        <f t="shared" si="0"/>
        <v>5307.7453969289299</v>
      </c>
      <c r="N8" s="190">
        <f t="shared" si="0"/>
        <v>7290.0783593481474</v>
      </c>
      <c r="O8" s="461">
        <f t="shared" si="0"/>
        <v>7463.9535263603448</v>
      </c>
      <c r="P8" s="461">
        <f t="shared" si="0"/>
        <v>4848.095853023081</v>
      </c>
      <c r="Q8" s="461">
        <f t="shared" si="0"/>
        <v>1173.5140158547456</v>
      </c>
      <c r="R8" s="461">
        <f t="shared" si="0"/>
        <v>1893.5772285953217</v>
      </c>
      <c r="S8" s="459">
        <f t="shared" si="0"/>
        <v>3286.3569822982104</v>
      </c>
      <c r="T8" s="459">
        <f t="shared" si="0"/>
        <v>9818.5226898723377</v>
      </c>
      <c r="U8" s="459">
        <f t="shared" si="0"/>
        <v>9998.8244291852134</v>
      </c>
      <c r="V8" s="459">
        <f t="shared" si="0"/>
        <v>9531.9078155116058</v>
      </c>
      <c r="W8" s="459">
        <f t="shared" si="0"/>
        <v>9623.0391774631426</v>
      </c>
      <c r="X8" s="459">
        <f t="shared" si="0"/>
        <v>9516.1257553508476</v>
      </c>
      <c r="Y8" s="608">
        <f>SUM(Y9:Y19)</f>
        <v>7072.8736758829236</v>
      </c>
      <c r="Z8" s="609">
        <f t="shared" ref="Z8:AG8" si="1">SUM(Z9:Z19)</f>
        <v>4119.0599999999995</v>
      </c>
      <c r="AA8" s="609">
        <f t="shared" si="1"/>
        <v>4923.68</v>
      </c>
      <c r="AB8" s="609">
        <f t="shared" si="1"/>
        <v>5362.28</v>
      </c>
      <c r="AC8" s="609">
        <f t="shared" si="1"/>
        <v>5040.68</v>
      </c>
      <c r="AD8" s="609">
        <f t="shared" si="1"/>
        <v>4689.4500000000007</v>
      </c>
      <c r="AE8" s="610">
        <f t="shared" si="1"/>
        <v>3754.6699999999996</v>
      </c>
      <c r="AF8" s="610">
        <f t="shared" si="1"/>
        <v>3777.2</v>
      </c>
      <c r="AG8" s="610">
        <f t="shared" si="1"/>
        <v>4527.16</v>
      </c>
      <c r="AH8" s="610">
        <f>SUM(AH9:AH19)</f>
        <v>4579.7299999999996</v>
      </c>
      <c r="AI8" s="322">
        <f>+IFERROR(AH8/V8-1,"-")</f>
        <v>-0.51953689768723477</v>
      </c>
      <c r="AJ8"/>
    </row>
    <row r="9" spans="1:37" ht="15" x14ac:dyDescent="0.25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611">
        <v>1456.9865202947087</v>
      </c>
      <c r="T9" s="611">
        <v>1716.2736000000002</v>
      </c>
      <c r="U9" s="611">
        <v>1678.0108</v>
      </c>
      <c r="V9" s="611">
        <v>1992.7579000000001</v>
      </c>
      <c r="W9" s="611">
        <v>2744.5190000000002</v>
      </c>
      <c r="X9" s="611">
        <v>3594.5779599999996</v>
      </c>
      <c r="Y9" s="612">
        <v>2533.0466999999999</v>
      </c>
      <c r="Z9" s="613">
        <v>1772.13</v>
      </c>
      <c r="AA9" s="613">
        <v>2814.64</v>
      </c>
      <c r="AB9" s="613">
        <v>2405.1999999999998</v>
      </c>
      <c r="AC9" s="613">
        <v>2131.71</v>
      </c>
      <c r="AD9" s="613">
        <v>2333.5700000000002</v>
      </c>
      <c r="AE9" s="613">
        <v>1963.11</v>
      </c>
      <c r="AF9" s="613">
        <v>1734.12</v>
      </c>
      <c r="AG9" s="613">
        <v>1762.38</v>
      </c>
      <c r="AH9" s="613">
        <v>1541.82</v>
      </c>
      <c r="AI9" s="319">
        <f t="shared" ref="AI8:AI19" si="2">+IFERROR(AH9/V9-1,"-")</f>
        <v>-0.22628835143496362</v>
      </c>
      <c r="AJ9"/>
      <c r="AK9"/>
    </row>
    <row r="10" spans="1:37" ht="15" x14ac:dyDescent="0.25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611">
        <v>282.76317236716244</v>
      </c>
      <c r="T10" s="611">
        <v>117.80200744913211</v>
      </c>
      <c r="U10" s="611">
        <v>168.47565396175037</v>
      </c>
      <c r="V10" s="611">
        <v>177.16191625505772</v>
      </c>
      <c r="W10" s="611">
        <v>185.16004924539891</v>
      </c>
      <c r="X10" s="611">
        <v>141.06405556177802</v>
      </c>
      <c r="Y10" s="612">
        <v>96.772414345013317</v>
      </c>
      <c r="Z10" s="613">
        <v>10</v>
      </c>
      <c r="AA10" s="613">
        <v>14.5</v>
      </c>
      <c r="AB10" s="613">
        <v>2</v>
      </c>
      <c r="AC10" s="613">
        <v>10</v>
      </c>
      <c r="AD10" s="613">
        <v>8.5</v>
      </c>
      <c r="AE10" s="613">
        <v>5</v>
      </c>
      <c r="AF10" s="613">
        <v>8.98</v>
      </c>
      <c r="AG10" s="613">
        <v>4.7</v>
      </c>
      <c r="AH10" s="613">
        <v>9.5</v>
      </c>
      <c r="AI10" s="319">
        <f>+IFERROR(AH10/V10-1,"-")</f>
        <v>-0.94637673716329096</v>
      </c>
      <c r="AJ10"/>
      <c r="AK10"/>
    </row>
    <row r="11" spans="1:37" ht="15" x14ac:dyDescent="0.25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611">
        <v>49.130406600000001</v>
      </c>
      <c r="T11" s="611">
        <v>0</v>
      </c>
      <c r="U11" s="611">
        <v>33.881600399999996</v>
      </c>
      <c r="V11" s="611">
        <v>40.714474799999998</v>
      </c>
      <c r="W11" s="611">
        <v>48.763189819999987</v>
      </c>
      <c r="X11" s="611">
        <v>24.800923559999998</v>
      </c>
      <c r="Y11" s="614">
        <v>31.969338139999998</v>
      </c>
      <c r="Z11" s="615">
        <v>4.5</v>
      </c>
      <c r="AA11" s="616">
        <v>4</v>
      </c>
      <c r="AB11" s="616">
        <v>4</v>
      </c>
      <c r="AC11" s="616">
        <v>3</v>
      </c>
      <c r="AD11" s="616">
        <v>3.5</v>
      </c>
      <c r="AE11" s="613">
        <v>3</v>
      </c>
      <c r="AF11" s="613">
        <v>3.55</v>
      </c>
      <c r="AG11" s="613">
        <v>3</v>
      </c>
      <c r="AH11" s="613">
        <v>2.5</v>
      </c>
      <c r="AI11" s="319">
        <f t="shared" si="2"/>
        <v>-0.93859677639756756</v>
      </c>
      <c r="AJ11"/>
      <c r="AK11"/>
    </row>
    <row r="12" spans="1:37" ht="15" x14ac:dyDescent="0.25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611">
        <v>82.463735523859626</v>
      </c>
      <c r="T12" s="611">
        <v>10.864597155268505</v>
      </c>
      <c r="U12" s="611">
        <v>14.204378443984817</v>
      </c>
      <c r="V12" s="611">
        <v>73.303388902750854</v>
      </c>
      <c r="W12" s="611">
        <v>67.911755699657391</v>
      </c>
      <c r="X12" s="611">
        <v>65.733779387900015</v>
      </c>
      <c r="Y12" s="614">
        <v>97.520646373848535</v>
      </c>
      <c r="Z12" s="615">
        <v>5.5</v>
      </c>
      <c r="AA12" s="613">
        <v>9.5500000000000007</v>
      </c>
      <c r="AB12" s="613">
        <v>4.8499999999999996</v>
      </c>
      <c r="AC12" s="615">
        <v>0</v>
      </c>
      <c r="AD12" s="615">
        <v>0</v>
      </c>
      <c r="AE12" s="613">
        <v>7.5</v>
      </c>
      <c r="AF12" s="613">
        <v>5.5</v>
      </c>
      <c r="AG12" s="613">
        <v>1.5</v>
      </c>
      <c r="AH12" s="613">
        <v>4.5</v>
      </c>
      <c r="AI12" s="319">
        <f t="shared" si="2"/>
        <v>-0.93861129659407694</v>
      </c>
      <c r="AJ12"/>
      <c r="AK12"/>
    </row>
    <row r="13" spans="1:37" ht="15" x14ac:dyDescent="0.25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611">
        <v>103.44791291385447</v>
      </c>
      <c r="T13" s="611">
        <v>89.221332677559445</v>
      </c>
      <c r="U13" s="611">
        <v>107.42830992168587</v>
      </c>
      <c r="V13" s="611">
        <v>63.595181277850614</v>
      </c>
      <c r="W13" s="611">
        <v>71.168602737531614</v>
      </c>
      <c r="X13" s="611">
        <v>99.297507090701444</v>
      </c>
      <c r="Y13" s="612">
        <v>54.958728216904547</v>
      </c>
      <c r="Z13" s="613">
        <v>4.3499999999999996</v>
      </c>
      <c r="AA13" s="613">
        <v>7.35</v>
      </c>
      <c r="AB13" s="613">
        <v>6</v>
      </c>
      <c r="AC13" s="613">
        <v>7</v>
      </c>
      <c r="AD13" s="613">
        <v>8</v>
      </c>
      <c r="AE13" s="613">
        <v>4.5</v>
      </c>
      <c r="AF13" s="613">
        <v>5.95</v>
      </c>
      <c r="AG13" s="613">
        <v>6.5</v>
      </c>
      <c r="AH13" s="613">
        <v>3.6</v>
      </c>
      <c r="AI13" s="319">
        <f t="shared" si="2"/>
        <v>-0.9433919374445775</v>
      </c>
      <c r="AJ13"/>
      <c r="AK13"/>
    </row>
    <row r="14" spans="1:37" ht="15" x14ac:dyDescent="0.25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611">
        <v>24.318420750114253</v>
      </c>
      <c r="T14" s="611">
        <v>0</v>
      </c>
      <c r="U14" s="611">
        <v>3.3671659500158198</v>
      </c>
      <c r="V14" s="611">
        <v>1.8706477500087886</v>
      </c>
      <c r="W14" s="611">
        <v>0</v>
      </c>
      <c r="X14" s="611">
        <v>0</v>
      </c>
      <c r="Y14" s="612">
        <v>3.7412955000175772</v>
      </c>
      <c r="Z14" s="613">
        <v>4</v>
      </c>
      <c r="AA14" s="613">
        <v>3.5</v>
      </c>
      <c r="AB14" s="613">
        <v>4</v>
      </c>
      <c r="AC14" s="613">
        <v>3</v>
      </c>
      <c r="AD14" s="613">
        <v>3</v>
      </c>
      <c r="AE14" s="613">
        <v>3.5</v>
      </c>
      <c r="AF14" s="613">
        <v>4</v>
      </c>
      <c r="AG14" s="613">
        <v>5</v>
      </c>
      <c r="AH14" s="613">
        <v>2.5</v>
      </c>
      <c r="AI14" s="319">
        <f t="shared" si="2"/>
        <v>0.33643546733384455</v>
      </c>
      <c r="AJ14"/>
      <c r="AK14"/>
    </row>
    <row r="15" spans="1:37" ht="15" x14ac:dyDescent="0.25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611">
        <v>0</v>
      </c>
      <c r="T15" s="611">
        <v>0</v>
      </c>
      <c r="U15" s="611">
        <v>0</v>
      </c>
      <c r="V15" s="611">
        <v>0</v>
      </c>
      <c r="W15" s="611">
        <v>5.790755737594063</v>
      </c>
      <c r="X15" s="611">
        <v>7.0126051982264093</v>
      </c>
      <c r="Y15" s="612">
        <v>11.147204794868571</v>
      </c>
      <c r="Z15" s="613">
        <v>20</v>
      </c>
      <c r="AA15" s="613">
        <v>13</v>
      </c>
      <c r="AB15" s="613">
        <v>7.5</v>
      </c>
      <c r="AC15" s="613">
        <v>3.5</v>
      </c>
      <c r="AD15" s="615">
        <v>0</v>
      </c>
      <c r="AE15" s="615">
        <v>0</v>
      </c>
      <c r="AF15" s="615">
        <v>0</v>
      </c>
      <c r="AG15" s="615">
        <v>0</v>
      </c>
      <c r="AH15" s="615">
        <v>0</v>
      </c>
      <c r="AI15" s="319" t="str">
        <f t="shared" si="2"/>
        <v>-</v>
      </c>
      <c r="AJ15"/>
      <c r="AK15"/>
    </row>
    <row r="16" spans="1:37" ht="15" x14ac:dyDescent="0.25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611">
        <v>21.202718828510573</v>
      </c>
      <c r="T16" s="611">
        <v>12.865378543401329</v>
      </c>
      <c r="U16" s="611">
        <v>27.994071691092699</v>
      </c>
      <c r="V16" s="611">
        <v>14.08993652593715</v>
      </c>
      <c r="W16" s="611">
        <v>26.049350781578745</v>
      </c>
      <c r="X16" s="611">
        <v>20.599177531985479</v>
      </c>
      <c r="Y16" s="612">
        <v>36.819636328218166</v>
      </c>
      <c r="Z16" s="613">
        <v>3.5</v>
      </c>
      <c r="AA16" s="613">
        <v>3</v>
      </c>
      <c r="AB16" s="613">
        <v>5.5</v>
      </c>
      <c r="AC16" s="613">
        <v>7</v>
      </c>
      <c r="AD16" s="617">
        <v>7.5</v>
      </c>
      <c r="AE16" s="613">
        <v>7</v>
      </c>
      <c r="AF16" s="613">
        <v>8.35</v>
      </c>
      <c r="AG16" s="613">
        <v>7.5</v>
      </c>
      <c r="AH16" s="613">
        <v>5</v>
      </c>
      <c r="AI16" s="319">
        <f t="shared" si="2"/>
        <v>-0.64513679740175833</v>
      </c>
      <c r="AJ16"/>
      <c r="AK16"/>
    </row>
    <row r="17" spans="1:37" ht="15" x14ac:dyDescent="0.25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611">
        <v>0</v>
      </c>
      <c r="T17" s="611">
        <v>9.2054140469770385</v>
      </c>
      <c r="U17" s="611">
        <v>6.4491354833499859</v>
      </c>
      <c r="V17" s="611">
        <v>0</v>
      </c>
      <c r="W17" s="611">
        <v>11.485881114237802</v>
      </c>
      <c r="X17" s="611">
        <v>0</v>
      </c>
      <c r="Y17" s="612">
        <v>9.9100742540527378</v>
      </c>
      <c r="Z17" s="615">
        <v>3</v>
      </c>
      <c r="AA17" s="613">
        <v>2</v>
      </c>
      <c r="AB17" s="613">
        <v>3.5</v>
      </c>
      <c r="AC17" s="613">
        <v>3</v>
      </c>
      <c r="AD17" s="613">
        <v>2.5</v>
      </c>
      <c r="AE17" s="613">
        <v>2</v>
      </c>
      <c r="AF17" s="613">
        <v>1.75</v>
      </c>
      <c r="AG17" s="613">
        <v>2.5</v>
      </c>
      <c r="AH17" s="613">
        <v>2</v>
      </c>
      <c r="AI17" s="319" t="str">
        <f t="shared" si="2"/>
        <v>-</v>
      </c>
      <c r="AJ17"/>
      <c r="AK17"/>
    </row>
    <row r="18" spans="1:37" s="50" customFormat="1" ht="15" x14ac:dyDescent="0.25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611">
        <v>427.56654502000004</v>
      </c>
      <c r="T18" s="611">
        <v>470.2371599999999</v>
      </c>
      <c r="U18" s="611">
        <v>506.26249999999999</v>
      </c>
      <c r="V18" s="611">
        <v>577.82983000000002</v>
      </c>
      <c r="W18" s="611">
        <v>586.78737946999979</v>
      </c>
      <c r="X18" s="611">
        <v>332.29058061000012</v>
      </c>
      <c r="Y18" s="618">
        <v>383.70685792999996</v>
      </c>
      <c r="Z18" s="613">
        <v>110</v>
      </c>
      <c r="AA18" s="613">
        <v>100.5</v>
      </c>
      <c r="AB18" s="613">
        <v>95</v>
      </c>
      <c r="AC18" s="613">
        <v>85</v>
      </c>
      <c r="AD18" s="613">
        <v>90</v>
      </c>
      <c r="AE18" s="613">
        <v>110</v>
      </c>
      <c r="AF18" s="613">
        <v>115</v>
      </c>
      <c r="AG18" s="613">
        <v>105</v>
      </c>
      <c r="AH18" s="613">
        <v>110</v>
      </c>
      <c r="AI18" s="319">
        <f t="shared" si="2"/>
        <v>-0.80963253489353426</v>
      </c>
      <c r="AJ18"/>
      <c r="AK18"/>
    </row>
    <row r="19" spans="1:37" s="50" customFormat="1" ht="15" x14ac:dyDescent="0.25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619">
        <v>838.47755000000006</v>
      </c>
      <c r="T19" s="619">
        <v>7392.0532000000003</v>
      </c>
      <c r="U19" s="619">
        <v>7452.750813333334</v>
      </c>
      <c r="V19" s="619">
        <v>6590.5845400000007</v>
      </c>
      <c r="W19" s="619">
        <v>5875.4032128571425</v>
      </c>
      <c r="X19" s="619">
        <v>5230.7491664102563</v>
      </c>
      <c r="Y19" s="620">
        <v>3813.28078</v>
      </c>
      <c r="Z19" s="619">
        <v>2182.08</v>
      </c>
      <c r="AA19" s="619">
        <v>1951.64</v>
      </c>
      <c r="AB19" s="619">
        <v>2824.73</v>
      </c>
      <c r="AC19" s="619">
        <v>2787.47</v>
      </c>
      <c r="AD19" s="619">
        <v>2232.88</v>
      </c>
      <c r="AE19" s="619">
        <v>1649.06</v>
      </c>
      <c r="AF19" s="619">
        <v>1890</v>
      </c>
      <c r="AG19" s="619">
        <v>2629.08</v>
      </c>
      <c r="AH19" s="619">
        <v>2898.31</v>
      </c>
      <c r="AI19" s="321">
        <f t="shared" si="2"/>
        <v>-0.56023475878210949</v>
      </c>
      <c r="AJ19"/>
      <c r="AK19"/>
    </row>
    <row r="20" spans="1:37" ht="15" x14ac:dyDescent="0.25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J20"/>
      <c r="AK20"/>
    </row>
    <row r="21" spans="1:37" ht="15" x14ac:dyDescent="0.25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J21"/>
      <c r="AK21"/>
    </row>
    <row r="22" spans="1:37" ht="15" x14ac:dyDescent="0.25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J22"/>
      <c r="AK22"/>
    </row>
    <row r="23" spans="1:37" ht="15" x14ac:dyDescent="0.25">
      <c r="D23" s="156"/>
      <c r="Y23" s="156"/>
      <c r="Z23" s="156"/>
      <c r="AJ23"/>
      <c r="AK23"/>
    </row>
    <row r="24" spans="1:37" ht="15" x14ac:dyDescent="0.25">
      <c r="Y24" s="156"/>
      <c r="Z24" s="156"/>
      <c r="AJ24"/>
      <c r="AK24"/>
    </row>
    <row r="25" spans="1:37" x14ac:dyDescent="0.2">
      <c r="Y25" s="156"/>
      <c r="Z25" s="156"/>
    </row>
    <row r="26" spans="1:37" x14ac:dyDescent="0.2">
      <c r="Y26" s="156"/>
      <c r="Z26" s="156"/>
    </row>
    <row r="28" spans="1:37" ht="15" x14ac:dyDescent="0.25">
      <c r="R28"/>
      <c r="S28"/>
      <c r="T28"/>
    </row>
    <row r="29" spans="1:37" ht="15" x14ac:dyDescent="0.25">
      <c r="R29"/>
      <c r="S29"/>
      <c r="T29"/>
    </row>
    <row r="30" spans="1:37" ht="15" x14ac:dyDescent="0.25">
      <c r="R30"/>
      <c r="S30"/>
      <c r="T30"/>
    </row>
    <row r="31" spans="1:37" ht="15" x14ac:dyDescent="0.25">
      <c r="R31"/>
      <c r="S31"/>
      <c r="T31"/>
    </row>
    <row r="32" spans="1:37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68"/>
  <sheetViews>
    <sheetView showGridLines="0" zoomScale="70" zoomScaleNormal="7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34" width="11.42578125" style="276" customWidth="1"/>
    <col min="35" max="35" width="13.7109375" customWidth="1"/>
    <col min="36" max="36" width="14" bestFit="1" customWidth="1"/>
  </cols>
  <sheetData>
    <row r="1" spans="1:37" x14ac:dyDescent="0.25">
      <c r="A1" s="22" t="s">
        <v>191</v>
      </c>
      <c r="U1" s="276"/>
      <c r="AI1" s="276"/>
      <c r="AJ1" s="276"/>
      <c r="AK1" s="276"/>
    </row>
    <row r="2" spans="1:37" x14ac:dyDescent="0.25">
      <c r="A2" s="22"/>
    </row>
    <row r="3" spans="1:37" x14ac:dyDescent="0.25">
      <c r="A3" s="11" t="s">
        <v>51</v>
      </c>
    </row>
    <row r="4" spans="1:37" x14ac:dyDescent="0.25">
      <c r="A4" s="36" t="s">
        <v>233</v>
      </c>
    </row>
    <row r="5" spans="1:37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37" x14ac:dyDescent="0.25">
      <c r="A6" s="643" t="s">
        <v>193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4"/>
      <c r="Z6" s="649">
        <v>2021</v>
      </c>
      <c r="AA6" s="649"/>
      <c r="AB6" s="649"/>
      <c r="AC6" s="649"/>
      <c r="AD6" s="649"/>
      <c r="AE6" s="649"/>
      <c r="AF6" s="649"/>
      <c r="AG6" s="649"/>
      <c r="AH6" s="649"/>
      <c r="AI6" s="650"/>
    </row>
    <row r="7" spans="1:37" ht="32.450000000000003" customHeight="1" x14ac:dyDescent="0.25">
      <c r="A7" s="651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22" t="s">
        <v>3</v>
      </c>
      <c r="Q7" s="229" t="s">
        <v>4</v>
      </c>
      <c r="R7" s="241" t="s">
        <v>5</v>
      </c>
      <c r="S7" s="422" t="s">
        <v>6</v>
      </c>
      <c r="T7" s="422" t="s">
        <v>7</v>
      </c>
      <c r="U7" s="422" t="s">
        <v>8</v>
      </c>
      <c r="V7" s="422" t="s">
        <v>9</v>
      </c>
      <c r="W7" s="422" t="s">
        <v>10</v>
      </c>
      <c r="X7" s="422" t="s">
        <v>11</v>
      </c>
      <c r="Y7" s="268" t="s">
        <v>12</v>
      </c>
      <c r="Z7" s="267" t="s">
        <v>1</v>
      </c>
      <c r="AA7" s="372" t="s">
        <v>2</v>
      </c>
      <c r="AB7" s="404" t="s">
        <v>3</v>
      </c>
      <c r="AC7" s="299" t="s">
        <v>4</v>
      </c>
      <c r="AD7" s="299" t="s">
        <v>5</v>
      </c>
      <c r="AE7" s="299" t="s">
        <v>6</v>
      </c>
      <c r="AF7" s="603" t="s">
        <v>7</v>
      </c>
      <c r="AG7" s="606" t="s">
        <v>8</v>
      </c>
      <c r="AH7" s="633" t="s">
        <v>266</v>
      </c>
      <c r="AI7" s="634" t="s">
        <v>270</v>
      </c>
    </row>
    <row r="8" spans="1:37" x14ac:dyDescent="0.25">
      <c r="A8" s="31" t="s">
        <v>13</v>
      </c>
      <c r="B8" s="463">
        <f t="shared" ref="B8:AD8" si="0">SUM(B9:B29)</f>
        <v>31895.000000000004</v>
      </c>
      <c r="C8" s="464">
        <f t="shared" si="0"/>
        <v>32399</v>
      </c>
      <c r="D8" s="464">
        <f t="shared" si="0"/>
        <v>34518</v>
      </c>
      <c r="E8" s="464">
        <f t="shared" si="0"/>
        <v>33105</v>
      </c>
      <c r="F8" s="464">
        <f t="shared" si="0"/>
        <v>35219</v>
      </c>
      <c r="G8" s="464">
        <f t="shared" si="0"/>
        <v>33465</v>
      </c>
      <c r="H8" s="464">
        <f t="shared" si="0"/>
        <v>33064</v>
      </c>
      <c r="I8" s="464">
        <f t="shared" si="0"/>
        <v>35490</v>
      </c>
      <c r="J8" s="464">
        <f t="shared" si="0"/>
        <v>27297</v>
      </c>
      <c r="K8" s="464">
        <f t="shared" si="0"/>
        <v>33655</v>
      </c>
      <c r="L8" s="464">
        <f t="shared" si="0"/>
        <v>32461</v>
      </c>
      <c r="M8" s="464">
        <f t="shared" si="0"/>
        <v>35426</v>
      </c>
      <c r="N8" s="463">
        <f>SUM(N9:N29)</f>
        <v>44733.962385800492</v>
      </c>
      <c r="O8" s="464">
        <f t="shared" si="0"/>
        <v>49962.567018678346</v>
      </c>
      <c r="P8" s="464">
        <f t="shared" si="0"/>
        <v>41889.472399575003</v>
      </c>
      <c r="Q8" s="464">
        <f t="shared" si="0"/>
        <v>18380.816217647898</v>
      </c>
      <c r="R8" s="464">
        <f t="shared" si="0"/>
        <v>24542.948562397527</v>
      </c>
      <c r="S8" s="464">
        <f t="shared" si="0"/>
        <v>29269.112615235117</v>
      </c>
      <c r="T8" s="464">
        <f t="shared" si="0"/>
        <v>32151.061531018138</v>
      </c>
      <c r="U8" s="464">
        <f t="shared" si="0"/>
        <v>37339.341696948039</v>
      </c>
      <c r="V8" s="464">
        <f t="shared" si="0"/>
        <v>37916.920732686929</v>
      </c>
      <c r="W8" s="464">
        <f t="shared" si="0"/>
        <v>44017.752738784809</v>
      </c>
      <c r="X8" s="464">
        <f t="shared" si="0"/>
        <v>41446.93979895697</v>
      </c>
      <c r="Y8" s="465">
        <f t="shared" si="0"/>
        <v>40194.387346415795</v>
      </c>
      <c r="Z8" s="395">
        <f t="shared" si="0"/>
        <v>38499.910000000003</v>
      </c>
      <c r="AA8" s="395">
        <f t="shared" si="0"/>
        <v>37142.490000000005</v>
      </c>
      <c r="AB8" s="395">
        <f t="shared" si="0"/>
        <v>35849.279999999992</v>
      </c>
      <c r="AC8" s="395">
        <f t="shared" si="0"/>
        <v>30825.343999999997</v>
      </c>
      <c r="AD8" s="395">
        <f t="shared" si="0"/>
        <v>30298.69</v>
      </c>
      <c r="AE8" s="395">
        <f>SUM(AE9:AE29)</f>
        <v>27110.82</v>
      </c>
      <c r="AF8" s="395">
        <f>SUM(AF9:AF29)</f>
        <v>28348.18</v>
      </c>
      <c r="AG8" s="395">
        <f>SUM(AG9:AG29)</f>
        <v>27051.67</v>
      </c>
      <c r="AH8" s="395">
        <f>SUM(AH9:AH29)</f>
        <v>27831.18</v>
      </c>
      <c r="AI8" s="322">
        <f>+IFERROR(AH8/V8-1,"-")</f>
        <v>-0.26599577544260722</v>
      </c>
    </row>
    <row r="9" spans="1:37" x14ac:dyDescent="0.25">
      <c r="A9" s="32" t="s">
        <v>21</v>
      </c>
      <c r="B9" s="466">
        <v>11.852</v>
      </c>
      <c r="C9" s="467">
        <v>9.6460000000000008</v>
      </c>
      <c r="D9" s="467">
        <v>11.976000000000001</v>
      </c>
      <c r="E9" s="467">
        <v>15.566000000000001</v>
      </c>
      <c r="F9" s="467">
        <v>14.554</v>
      </c>
      <c r="G9" s="467">
        <v>18.134</v>
      </c>
      <c r="H9" s="467">
        <v>24.89</v>
      </c>
      <c r="I9" s="467">
        <v>29.763999999999999</v>
      </c>
      <c r="J9" s="467">
        <v>35.741999999999997</v>
      </c>
      <c r="K9" s="467">
        <v>33.07800000000001</v>
      </c>
      <c r="L9" s="467">
        <v>33.23599999999999</v>
      </c>
      <c r="M9" s="467">
        <v>26.457999999999995</v>
      </c>
      <c r="N9" s="466">
        <v>6.12</v>
      </c>
      <c r="O9" s="467">
        <v>1.27</v>
      </c>
      <c r="P9" s="467">
        <v>0.78000000000000014</v>
      </c>
      <c r="Q9" s="467">
        <v>1.93</v>
      </c>
      <c r="R9" s="467">
        <v>5.4499999999999993</v>
      </c>
      <c r="S9" s="467">
        <v>2.3499999999999996</v>
      </c>
      <c r="T9" s="467">
        <v>2.11</v>
      </c>
      <c r="U9" s="467">
        <v>4.7</v>
      </c>
      <c r="V9" s="467">
        <v>9.9199999999999982</v>
      </c>
      <c r="W9" s="467">
        <v>8</v>
      </c>
      <c r="X9" s="467">
        <v>11.78</v>
      </c>
      <c r="Y9" s="468">
        <v>11.65</v>
      </c>
      <c r="Z9" s="414">
        <v>7</v>
      </c>
      <c r="AA9" s="473">
        <v>5.52</v>
      </c>
      <c r="AB9" s="473">
        <v>4.95</v>
      </c>
      <c r="AC9" s="473">
        <v>3.25</v>
      </c>
      <c r="AD9" s="473">
        <v>2.6</v>
      </c>
      <c r="AE9" s="473">
        <v>1.93</v>
      </c>
      <c r="AF9" s="473">
        <v>3</v>
      </c>
      <c r="AG9" s="473">
        <v>10.87</v>
      </c>
      <c r="AH9" s="473">
        <v>12.42</v>
      </c>
      <c r="AI9" s="320">
        <f t="shared" ref="AI8:AI29" si="1">+IFERROR(AH9/V9-1,"-")</f>
        <v>0.25201612903225823</v>
      </c>
    </row>
    <row r="10" spans="1:37" x14ac:dyDescent="0.25">
      <c r="A10" s="32" t="s">
        <v>31</v>
      </c>
      <c r="B10" s="474">
        <v>5248.7700000000013</v>
      </c>
      <c r="C10" s="467">
        <v>5052.5199999999995</v>
      </c>
      <c r="D10" s="467">
        <v>8231.4000000000033</v>
      </c>
      <c r="E10" s="467">
        <v>10566.130000000003</v>
      </c>
      <c r="F10" s="467">
        <v>9037.5999999999985</v>
      </c>
      <c r="G10" s="467">
        <v>6224.3799999999992</v>
      </c>
      <c r="H10" s="467">
        <v>1735.56</v>
      </c>
      <c r="I10" s="467">
        <v>2010.31</v>
      </c>
      <c r="J10" s="467">
        <v>1564.8</v>
      </c>
      <c r="K10" s="467">
        <v>6073.5599999999995</v>
      </c>
      <c r="L10" s="467">
        <v>10526.750000000002</v>
      </c>
      <c r="M10" s="467">
        <v>10556.410000000002</v>
      </c>
      <c r="N10" s="474">
        <v>10417.800000000001</v>
      </c>
      <c r="O10" s="467">
        <v>10593.67</v>
      </c>
      <c r="P10" s="467">
        <v>13833.62</v>
      </c>
      <c r="Q10" s="467">
        <v>5904.05</v>
      </c>
      <c r="R10" s="467">
        <v>6647.7300000000023</v>
      </c>
      <c r="S10" s="467">
        <v>5055.8899999999976</v>
      </c>
      <c r="T10" s="467">
        <v>4553.5919999999987</v>
      </c>
      <c r="U10" s="467">
        <v>3774.3400000000011</v>
      </c>
      <c r="V10" s="467">
        <v>5957.6500000000024</v>
      </c>
      <c r="W10" s="467">
        <v>12344.43</v>
      </c>
      <c r="X10" s="467">
        <v>7837.1069999999982</v>
      </c>
      <c r="Y10" s="468">
        <v>9882.3119999999999</v>
      </c>
      <c r="Z10" s="475">
        <v>8680.9599999999991</v>
      </c>
      <c r="AA10" s="473">
        <v>8961.99</v>
      </c>
      <c r="AB10" s="473">
        <v>9501.59</v>
      </c>
      <c r="AC10" s="473">
        <v>8049.71</v>
      </c>
      <c r="AD10" s="475">
        <v>6128.09</v>
      </c>
      <c r="AE10" s="475">
        <v>2406.61</v>
      </c>
      <c r="AF10" s="475">
        <v>2025.56</v>
      </c>
      <c r="AG10" s="475">
        <v>1586.45</v>
      </c>
      <c r="AH10" s="475">
        <v>1381.11</v>
      </c>
      <c r="AI10" s="320">
        <f t="shared" si="1"/>
        <v>-0.76817872818980648</v>
      </c>
    </row>
    <row r="11" spans="1:37" x14ac:dyDescent="0.25">
      <c r="A11" s="32" t="s">
        <v>32</v>
      </c>
      <c r="B11" s="474">
        <v>1555.1859999999999</v>
      </c>
      <c r="C11" s="467">
        <v>3240.7184600000023</v>
      </c>
      <c r="D11" s="467">
        <v>2198.5440000000008</v>
      </c>
      <c r="E11" s="467">
        <v>473.11399999999992</v>
      </c>
      <c r="F11" s="467">
        <v>320.81700000000001</v>
      </c>
      <c r="G11" s="467">
        <v>886.06619999999998</v>
      </c>
      <c r="H11" s="467">
        <v>1296.1060000000002</v>
      </c>
      <c r="I11" s="467">
        <v>1250.0689999999997</v>
      </c>
      <c r="J11" s="467">
        <v>725.93600000000004</v>
      </c>
      <c r="K11" s="467">
        <v>847.14039999999966</v>
      </c>
      <c r="L11" s="467">
        <v>601.08499999999981</v>
      </c>
      <c r="M11" s="467">
        <v>1017.0080400000002</v>
      </c>
      <c r="N11" s="474">
        <v>1889.732</v>
      </c>
      <c r="O11" s="467">
        <v>3631.4799999999991</v>
      </c>
      <c r="P11" s="467">
        <v>2150.2600000000002</v>
      </c>
      <c r="Q11" s="467">
        <v>601.56000000000006</v>
      </c>
      <c r="R11" s="467">
        <v>635.29199999999992</v>
      </c>
      <c r="S11" s="467">
        <v>800.76900000000012</v>
      </c>
      <c r="T11" s="467">
        <v>1494.7359709999998</v>
      </c>
      <c r="U11" s="467">
        <v>1682.2629999999999</v>
      </c>
      <c r="V11" s="467">
        <v>3102.5600000000018</v>
      </c>
      <c r="W11" s="467">
        <v>4917.4300000000012</v>
      </c>
      <c r="X11" s="467">
        <v>3752.2610000000004</v>
      </c>
      <c r="Y11" s="468">
        <v>3565.3300000000008</v>
      </c>
      <c r="Z11" s="475">
        <v>3074.33</v>
      </c>
      <c r="AA11" s="473">
        <v>4323.46</v>
      </c>
      <c r="AB11" s="473">
        <v>323.32</v>
      </c>
      <c r="AC11" s="473">
        <v>2816.46</v>
      </c>
      <c r="AD11" s="475">
        <v>2265.15</v>
      </c>
      <c r="AE11" s="475">
        <v>1201.5999999999999</v>
      </c>
      <c r="AF11" s="475">
        <v>2157.08</v>
      </c>
      <c r="AG11" s="475">
        <v>1135.53</v>
      </c>
      <c r="AH11" s="475">
        <v>3624.93</v>
      </c>
      <c r="AI11" s="320">
        <f t="shared" si="1"/>
        <v>0.16836741271723921</v>
      </c>
    </row>
    <row r="12" spans="1:37" x14ac:dyDescent="0.25">
      <c r="A12" s="32" t="s">
        <v>52</v>
      </c>
      <c r="B12" s="474">
        <v>377.87</v>
      </c>
      <c r="C12" s="467">
        <v>263.64</v>
      </c>
      <c r="D12" s="467">
        <v>219.95</v>
      </c>
      <c r="E12" s="467">
        <v>78.19</v>
      </c>
      <c r="F12" s="467">
        <v>150.25</v>
      </c>
      <c r="G12" s="467">
        <v>166.35</v>
      </c>
      <c r="H12" s="467">
        <v>201.42</v>
      </c>
      <c r="I12" s="467">
        <v>269.51</v>
      </c>
      <c r="J12" s="467">
        <v>339.09</v>
      </c>
      <c r="K12" s="467">
        <v>269.20999999999998</v>
      </c>
      <c r="L12" s="467">
        <v>364.34</v>
      </c>
      <c r="M12" s="467">
        <v>407.89</v>
      </c>
      <c r="N12" s="474">
        <v>377.67</v>
      </c>
      <c r="O12" s="467">
        <v>263.64</v>
      </c>
      <c r="P12" s="467">
        <v>219.94999999999996</v>
      </c>
      <c r="Q12" s="467">
        <v>114.57700000000001</v>
      </c>
      <c r="R12" s="467">
        <v>150.25</v>
      </c>
      <c r="S12" s="467">
        <v>166.34999999999997</v>
      </c>
      <c r="T12" s="467">
        <v>241.18549999999999</v>
      </c>
      <c r="U12" s="467">
        <v>269.51000000000005</v>
      </c>
      <c r="V12" s="467">
        <v>339.08999999999992</v>
      </c>
      <c r="W12" s="467">
        <v>269.20999999999992</v>
      </c>
      <c r="X12" s="467">
        <v>364.34000000000003</v>
      </c>
      <c r="Y12" s="468">
        <v>407.89</v>
      </c>
      <c r="Z12" s="475">
        <v>361.33</v>
      </c>
      <c r="AA12" s="473">
        <v>314.8</v>
      </c>
      <c r="AB12" s="473">
        <v>331.92</v>
      </c>
      <c r="AC12" s="473">
        <v>216.06</v>
      </c>
      <c r="AD12" s="475">
        <v>160.21</v>
      </c>
      <c r="AE12" s="475">
        <v>130.82</v>
      </c>
      <c r="AF12" s="475">
        <v>471</v>
      </c>
      <c r="AG12" s="475">
        <v>284.08</v>
      </c>
      <c r="AH12" s="475">
        <v>407.96</v>
      </c>
      <c r="AI12" s="320">
        <f t="shared" si="1"/>
        <v>0.2031024211861161</v>
      </c>
    </row>
    <row r="13" spans="1:37" x14ac:dyDescent="0.25">
      <c r="A13" s="32" t="s">
        <v>33</v>
      </c>
      <c r="B13" s="474">
        <v>74.5</v>
      </c>
      <c r="C13" s="467">
        <v>389.8313</v>
      </c>
      <c r="D13" s="467">
        <v>270.87999999999994</v>
      </c>
      <c r="E13" s="467">
        <v>124.58000000000001</v>
      </c>
      <c r="F13" s="467">
        <v>2393.4684999999999</v>
      </c>
      <c r="G13" s="467">
        <v>989.755</v>
      </c>
      <c r="H13" s="467">
        <v>456.50000000000006</v>
      </c>
      <c r="I13" s="467">
        <v>318.77999999999997</v>
      </c>
      <c r="J13" s="467">
        <v>216.95</v>
      </c>
      <c r="K13" s="467">
        <v>124.12799999999999</v>
      </c>
      <c r="L13" s="467">
        <v>219.85</v>
      </c>
      <c r="M13" s="467">
        <v>96.070000000000022</v>
      </c>
      <c r="N13" s="474">
        <v>109.64</v>
      </c>
      <c r="O13" s="467">
        <v>204.72299999999996</v>
      </c>
      <c r="P13" s="467">
        <v>105.5245</v>
      </c>
      <c r="Q13" s="467">
        <v>19.363999999999994</v>
      </c>
      <c r="R13" s="467">
        <v>151.5630000000001</v>
      </c>
      <c r="S13" s="467">
        <v>169.22450000000001</v>
      </c>
      <c r="T13" s="467">
        <v>139.21599999999998</v>
      </c>
      <c r="U13" s="467">
        <v>73.099999999999994</v>
      </c>
      <c r="V13" s="467">
        <v>42.65</v>
      </c>
      <c r="W13" s="467">
        <v>8.4999999999999982</v>
      </c>
      <c r="X13" s="467">
        <v>0.70500000000000007</v>
      </c>
      <c r="Y13" s="468">
        <v>10.626000000000001</v>
      </c>
      <c r="Z13" s="475">
        <v>1.1499999999999999</v>
      </c>
      <c r="AA13" s="473">
        <v>14.7</v>
      </c>
      <c r="AB13" s="473">
        <v>19.72</v>
      </c>
      <c r="AC13" s="473">
        <v>32.409999999999997</v>
      </c>
      <c r="AD13" s="473">
        <v>21.32</v>
      </c>
      <c r="AE13" s="473">
        <v>39.44</v>
      </c>
      <c r="AF13" s="473">
        <v>26.73</v>
      </c>
      <c r="AG13" s="473">
        <v>4.8499999999999996</v>
      </c>
      <c r="AH13" s="473">
        <v>4.42</v>
      </c>
      <c r="AI13" s="320">
        <f t="shared" si="1"/>
        <v>-0.89636576787807742</v>
      </c>
    </row>
    <row r="14" spans="1:37" x14ac:dyDescent="0.25">
      <c r="A14" s="32" t="s">
        <v>53</v>
      </c>
      <c r="B14" s="474">
        <v>327.79800000000006</v>
      </c>
      <c r="C14" s="467">
        <v>914.18200000000002</v>
      </c>
      <c r="D14" s="467">
        <v>589.86999999999978</v>
      </c>
      <c r="E14" s="467">
        <v>777.90300000000002</v>
      </c>
      <c r="F14" s="467">
        <v>260.44100000000003</v>
      </c>
      <c r="G14" s="467">
        <v>132.32099999999997</v>
      </c>
      <c r="H14" s="467">
        <v>136.75</v>
      </c>
      <c r="I14" s="467">
        <v>156.48099999999999</v>
      </c>
      <c r="J14" s="467">
        <v>229.57840000000002</v>
      </c>
      <c r="K14" s="467">
        <v>192.61800000000002</v>
      </c>
      <c r="L14" s="467">
        <v>63.450000000000017</v>
      </c>
      <c r="M14" s="467">
        <v>2375.3529999999996</v>
      </c>
      <c r="N14" s="474">
        <v>246.45449999999994</v>
      </c>
      <c r="O14" s="467">
        <v>201.49950000000004</v>
      </c>
      <c r="P14" s="467">
        <v>242.03699999999998</v>
      </c>
      <c r="Q14" s="467">
        <v>210.62599999999998</v>
      </c>
      <c r="R14" s="467">
        <v>209.459</v>
      </c>
      <c r="S14" s="467">
        <v>398.17049999999989</v>
      </c>
      <c r="T14" s="467">
        <v>434.3535</v>
      </c>
      <c r="U14" s="467">
        <v>358.93000000000018</v>
      </c>
      <c r="V14" s="467">
        <v>135.31700000000001</v>
      </c>
      <c r="W14" s="467">
        <v>140.80500000000001</v>
      </c>
      <c r="X14" s="467">
        <v>183.12949999999995</v>
      </c>
      <c r="Y14" s="468">
        <v>450.548</v>
      </c>
      <c r="Z14" s="475">
        <v>234.98</v>
      </c>
      <c r="AA14" s="473">
        <v>156.44</v>
      </c>
      <c r="AB14" s="473">
        <v>205.18</v>
      </c>
      <c r="AC14" s="473">
        <v>210.93</v>
      </c>
      <c r="AD14" s="475">
        <v>218.6</v>
      </c>
      <c r="AE14" s="475">
        <v>128.38999999999999</v>
      </c>
      <c r="AF14" s="475">
        <v>142.59</v>
      </c>
      <c r="AG14" s="475">
        <v>111.61</v>
      </c>
      <c r="AH14" s="475">
        <v>138.9</v>
      </c>
      <c r="AI14" s="320">
        <f t="shared" si="1"/>
        <v>2.6478565147025179E-2</v>
      </c>
    </row>
    <row r="15" spans="1:37" x14ac:dyDescent="0.25">
      <c r="A15" s="32" t="s">
        <v>54</v>
      </c>
      <c r="B15" s="474">
        <v>212.99600000000001</v>
      </c>
      <c r="C15" s="467">
        <v>115.14300000000001</v>
      </c>
      <c r="D15" s="467">
        <v>164.96599999999998</v>
      </c>
      <c r="E15" s="467">
        <v>262.065</v>
      </c>
      <c r="F15" s="467">
        <v>137.82</v>
      </c>
      <c r="G15" s="467">
        <v>96.388999999999996</v>
      </c>
      <c r="H15" s="467">
        <v>93.112000000000009</v>
      </c>
      <c r="I15" s="467">
        <v>140.52900000000002</v>
      </c>
      <c r="J15" s="467">
        <v>117.54700000000001</v>
      </c>
      <c r="K15" s="467">
        <v>115.08699999999999</v>
      </c>
      <c r="L15" s="467">
        <v>116.24299999999999</v>
      </c>
      <c r="M15" s="467">
        <v>129.94999999999999</v>
      </c>
      <c r="N15" s="474">
        <v>120.9371</v>
      </c>
      <c r="O15" s="467">
        <v>123.75615999999999</v>
      </c>
      <c r="P15" s="467">
        <v>52.073319999999995</v>
      </c>
      <c r="Q15" s="467">
        <v>17.544440000000002</v>
      </c>
      <c r="R15" s="467">
        <v>15.603199999999999</v>
      </c>
      <c r="S15" s="467">
        <v>71.042000000000002</v>
      </c>
      <c r="T15" s="467">
        <v>147.30000000000001</v>
      </c>
      <c r="U15" s="467">
        <v>193.83539999999996</v>
      </c>
      <c r="V15" s="467">
        <v>104.11698800000001</v>
      </c>
      <c r="W15" s="467">
        <v>136.932188</v>
      </c>
      <c r="X15" s="467">
        <v>95.920239999999993</v>
      </c>
      <c r="Y15" s="468">
        <v>144.283388</v>
      </c>
      <c r="Z15" s="475">
        <v>132.03</v>
      </c>
      <c r="AA15" s="473">
        <v>67.5</v>
      </c>
      <c r="AB15" s="473">
        <v>81.25</v>
      </c>
      <c r="AC15" s="473">
        <v>23.43</v>
      </c>
      <c r="AD15" s="476">
        <v>50.15</v>
      </c>
      <c r="AE15" s="473">
        <v>29.92</v>
      </c>
      <c r="AF15" s="473">
        <v>54.47</v>
      </c>
      <c r="AG15" s="473">
        <v>52.97</v>
      </c>
      <c r="AH15" s="473">
        <v>21.44</v>
      </c>
      <c r="AI15" s="320">
        <f t="shared" si="1"/>
        <v>-0.7940777925692587</v>
      </c>
    </row>
    <row r="16" spans="1:37" x14ac:dyDescent="0.25">
      <c r="A16" s="32" t="s">
        <v>41</v>
      </c>
      <c r="B16" s="474">
        <v>113.84000000000002</v>
      </c>
      <c r="C16" s="467">
        <v>40.924999999999997</v>
      </c>
      <c r="D16" s="467">
        <v>67.365804800593679</v>
      </c>
      <c r="E16" s="467">
        <v>130.77500000000003</v>
      </c>
      <c r="F16" s="467">
        <v>81.803253376897729</v>
      </c>
      <c r="G16" s="467">
        <v>226.9</v>
      </c>
      <c r="H16" s="467">
        <v>58.851127074424397</v>
      </c>
      <c r="I16" s="467">
        <v>134.57999999999998</v>
      </c>
      <c r="J16" s="467">
        <v>81.720776603692286</v>
      </c>
      <c r="K16" s="467">
        <v>162.71400000000003</v>
      </c>
      <c r="L16" s="467">
        <v>58.346031501045132</v>
      </c>
      <c r="M16" s="467">
        <v>68.700000000000017</v>
      </c>
      <c r="N16" s="474">
        <v>70.11</v>
      </c>
      <c r="O16" s="467">
        <v>96.670000000000016</v>
      </c>
      <c r="P16" s="467">
        <v>65.37</v>
      </c>
      <c r="Q16" s="467">
        <v>4.01</v>
      </c>
      <c r="R16" s="467">
        <v>9.6399999999999988</v>
      </c>
      <c r="S16" s="467">
        <v>73.67</v>
      </c>
      <c r="T16" s="467">
        <v>60.776666666666664</v>
      </c>
      <c r="U16" s="467">
        <v>42.370000000000005</v>
      </c>
      <c r="V16" s="467">
        <v>47.91</v>
      </c>
      <c r="W16" s="467">
        <v>67.000000000000014</v>
      </c>
      <c r="X16" s="467">
        <v>48.02</v>
      </c>
      <c r="Y16" s="468">
        <v>31.149999999999995</v>
      </c>
      <c r="Z16" s="477">
        <v>70.5</v>
      </c>
      <c r="AA16" s="415">
        <v>43.37</v>
      </c>
      <c r="AB16" s="415">
        <v>29.06</v>
      </c>
      <c r="AC16" s="473">
        <v>26.38</v>
      </c>
      <c r="AD16" s="415">
        <v>21.19</v>
      </c>
      <c r="AE16" s="473">
        <v>24.62</v>
      </c>
      <c r="AF16" s="473">
        <v>35.450000000000003</v>
      </c>
      <c r="AG16" s="473">
        <v>42.04</v>
      </c>
      <c r="AH16" s="473">
        <v>27.5</v>
      </c>
      <c r="AI16" s="320">
        <f t="shared" si="1"/>
        <v>-0.4260070966395324</v>
      </c>
    </row>
    <row r="17" spans="1:41" x14ac:dyDescent="0.25">
      <c r="A17" s="32" t="s">
        <v>34</v>
      </c>
      <c r="B17" s="474">
        <v>2952.3599999999997</v>
      </c>
      <c r="C17" s="467">
        <v>4632.5000000000009</v>
      </c>
      <c r="D17" s="467">
        <v>2680.0300000000007</v>
      </c>
      <c r="E17" s="467">
        <v>220.36599999999999</v>
      </c>
      <c r="F17" s="467">
        <v>1082.0346</v>
      </c>
      <c r="G17" s="467">
        <v>3884.1300000000028</v>
      </c>
      <c r="H17" s="467">
        <v>6871.2199999999993</v>
      </c>
      <c r="I17" s="467">
        <v>7657.6400000000012</v>
      </c>
      <c r="J17" s="467">
        <v>3476.29</v>
      </c>
      <c r="K17" s="467">
        <v>5073.6900000000005</v>
      </c>
      <c r="L17" s="467">
        <v>1707.06</v>
      </c>
      <c r="M17" s="467">
        <v>561.37999999999977</v>
      </c>
      <c r="N17" s="474">
        <v>4664.5999999999995</v>
      </c>
      <c r="O17" s="467">
        <v>10904.390000000001</v>
      </c>
      <c r="P17" s="467">
        <v>4065.7399999999993</v>
      </c>
      <c r="Q17" s="467">
        <v>417.33000000000021</v>
      </c>
      <c r="R17" s="467">
        <v>1846.0360000000005</v>
      </c>
      <c r="S17" s="467">
        <v>2783.6799999999989</v>
      </c>
      <c r="T17" s="467">
        <v>3698.5200000000018</v>
      </c>
      <c r="U17" s="467">
        <v>5604.094000000001</v>
      </c>
      <c r="V17" s="467">
        <v>5894.4300000000012</v>
      </c>
      <c r="W17" s="467">
        <v>4334.4110000000001</v>
      </c>
      <c r="X17" s="467">
        <v>5473.5359999999991</v>
      </c>
      <c r="Y17" s="468">
        <v>2964.9999999999986</v>
      </c>
      <c r="Z17" s="477">
        <v>3951.71</v>
      </c>
      <c r="AA17" s="473">
        <v>6582.37</v>
      </c>
      <c r="AB17" s="473">
        <v>3323.6</v>
      </c>
      <c r="AC17" s="473">
        <v>3068.0039999999999</v>
      </c>
      <c r="AD17" s="475">
        <v>3906.27</v>
      </c>
      <c r="AE17" s="475">
        <v>4576.3999999999996</v>
      </c>
      <c r="AF17" s="475">
        <v>3263.97</v>
      </c>
      <c r="AG17" s="475">
        <v>0</v>
      </c>
      <c r="AH17" s="475">
        <v>5843.56</v>
      </c>
      <c r="AI17" s="320">
        <f t="shared" si="1"/>
        <v>-8.6301813746199052E-3</v>
      </c>
    </row>
    <row r="18" spans="1:41" x14ac:dyDescent="0.25">
      <c r="A18" s="32" t="s">
        <v>42</v>
      </c>
      <c r="B18" s="474">
        <v>656.20935266240008</v>
      </c>
      <c r="C18" s="467">
        <v>559.03462325160001</v>
      </c>
      <c r="D18" s="467">
        <v>704.41661075140007</v>
      </c>
      <c r="E18" s="467">
        <v>815.58539880000001</v>
      </c>
      <c r="F18" s="467">
        <v>722.59866000000011</v>
      </c>
      <c r="G18" s="467">
        <v>606.08158820512813</v>
      </c>
      <c r="H18" s="467">
        <v>823.43303299352954</v>
      </c>
      <c r="I18" s="467">
        <v>684.12890999999991</v>
      </c>
      <c r="J18" s="467">
        <v>660.87280941176482</v>
      </c>
      <c r="K18" s="467">
        <v>732.32197375565624</v>
      </c>
      <c r="L18" s="467">
        <v>613.40576176470586</v>
      </c>
      <c r="M18" s="467">
        <v>383.8960776470588</v>
      </c>
      <c r="N18" s="474">
        <v>620.49000000000012</v>
      </c>
      <c r="O18" s="467">
        <v>639.89999999999986</v>
      </c>
      <c r="P18" s="467">
        <v>304.2</v>
      </c>
      <c r="Q18" s="467">
        <v>63.45</v>
      </c>
      <c r="R18" s="467">
        <v>97.300000000000011</v>
      </c>
      <c r="S18" s="467">
        <v>156.93</v>
      </c>
      <c r="T18" s="467">
        <v>216.21125000000001</v>
      </c>
      <c r="U18" s="467">
        <v>241.91</v>
      </c>
      <c r="V18" s="467">
        <v>264.69</v>
      </c>
      <c r="W18" s="467">
        <v>258.02000000000004</v>
      </c>
      <c r="X18" s="467">
        <v>388.02000000000004</v>
      </c>
      <c r="Y18" s="468">
        <v>419.01000000000005</v>
      </c>
      <c r="Z18" s="475">
        <v>339.63</v>
      </c>
      <c r="AA18" s="473">
        <v>250.84</v>
      </c>
      <c r="AB18" s="473">
        <v>344.17</v>
      </c>
      <c r="AC18" s="473">
        <v>266.5</v>
      </c>
      <c r="AD18" s="475">
        <v>285.79000000000002</v>
      </c>
      <c r="AE18" s="475">
        <v>285.97000000000003</v>
      </c>
      <c r="AF18" s="475">
        <v>284.29000000000002</v>
      </c>
      <c r="AG18" s="475">
        <v>251.11</v>
      </c>
      <c r="AH18" s="475">
        <v>211.91</v>
      </c>
      <c r="AI18" s="320">
        <f t="shared" si="1"/>
        <v>-0.19940307529562884</v>
      </c>
    </row>
    <row r="19" spans="1:41" x14ac:dyDescent="0.25">
      <c r="A19" s="32" t="s">
        <v>48</v>
      </c>
      <c r="B19" s="474">
        <v>1401.3800000000003</v>
      </c>
      <c r="C19" s="467">
        <v>1523.4800000000007</v>
      </c>
      <c r="D19" s="467">
        <v>1701.9000000000003</v>
      </c>
      <c r="E19" s="467">
        <v>1967.2700000000002</v>
      </c>
      <c r="F19" s="467">
        <v>2060.92</v>
      </c>
      <c r="G19" s="467">
        <v>2452.2199999999993</v>
      </c>
      <c r="H19" s="467">
        <v>1510.63</v>
      </c>
      <c r="I19" s="467">
        <v>2008.7</v>
      </c>
      <c r="J19" s="467">
        <v>3445.7199999999993</v>
      </c>
      <c r="K19" s="467">
        <v>2043.88</v>
      </c>
      <c r="L19" s="467">
        <v>1752.0300000000002</v>
      </c>
      <c r="M19" s="467">
        <v>2161.6899999999996</v>
      </c>
      <c r="N19" s="474">
        <v>2226.7492000000007</v>
      </c>
      <c r="O19" s="467">
        <v>1335.5921000000003</v>
      </c>
      <c r="P19" s="467">
        <v>1056.3468</v>
      </c>
      <c r="Q19" s="467">
        <v>595.35789999999986</v>
      </c>
      <c r="R19" s="467">
        <v>1245.8022999999998</v>
      </c>
      <c r="S19" s="467">
        <v>958.48449999999991</v>
      </c>
      <c r="T19" s="467">
        <v>1140.644</v>
      </c>
      <c r="U19" s="467">
        <v>1336.5177999999999</v>
      </c>
      <c r="V19" s="467">
        <v>1463.5139000000001</v>
      </c>
      <c r="W19" s="467">
        <v>1554.6635000000001</v>
      </c>
      <c r="X19" s="467">
        <v>1164.7943000000002</v>
      </c>
      <c r="Y19" s="468">
        <v>1103.2184</v>
      </c>
      <c r="Z19" s="475">
        <v>1177.8399999999999</v>
      </c>
      <c r="AA19" s="473">
        <v>1987.98</v>
      </c>
      <c r="AB19" s="473">
        <v>1659.07</v>
      </c>
      <c r="AC19" s="473">
        <v>1997.44</v>
      </c>
      <c r="AD19" s="475">
        <v>1853.8</v>
      </c>
      <c r="AE19" s="475">
        <v>1039.71</v>
      </c>
      <c r="AF19" s="475">
        <v>1377.59</v>
      </c>
      <c r="AG19" s="475">
        <v>1553.21</v>
      </c>
      <c r="AH19" s="475">
        <v>942.2</v>
      </c>
      <c r="AI19" s="320">
        <f t="shared" si="1"/>
        <v>-0.35620700288531604</v>
      </c>
    </row>
    <row r="20" spans="1:41" x14ac:dyDescent="0.25">
      <c r="A20" s="32" t="s">
        <v>55</v>
      </c>
      <c r="B20" s="474">
        <v>328.63000000000005</v>
      </c>
      <c r="C20" s="467">
        <v>230</v>
      </c>
      <c r="D20" s="467">
        <v>428.5</v>
      </c>
      <c r="E20" s="467">
        <v>125.11199999999999</v>
      </c>
      <c r="F20" s="467">
        <v>345.72</v>
      </c>
      <c r="G20" s="467">
        <v>217.21400000000006</v>
      </c>
      <c r="H20" s="467">
        <v>231.78299999999999</v>
      </c>
      <c r="I20" s="467">
        <v>261.00000000000006</v>
      </c>
      <c r="J20" s="467">
        <v>354.12137999999987</v>
      </c>
      <c r="K20" s="467">
        <v>303.80900000000008</v>
      </c>
      <c r="L20" s="467">
        <v>277.73700000000002</v>
      </c>
      <c r="M20" s="467">
        <v>202.25000000000003</v>
      </c>
      <c r="N20" s="474">
        <v>319.08849999999995</v>
      </c>
      <c r="O20" s="467">
        <v>266.50200000000007</v>
      </c>
      <c r="P20" s="467">
        <v>280.07549999999998</v>
      </c>
      <c r="Q20" s="467">
        <v>86.066999999999993</v>
      </c>
      <c r="R20" s="467">
        <v>157.68600000000006</v>
      </c>
      <c r="S20" s="467">
        <v>173.09099999999998</v>
      </c>
      <c r="T20" s="467">
        <v>356.334</v>
      </c>
      <c r="U20" s="467">
        <v>180.624</v>
      </c>
      <c r="V20" s="467">
        <v>353.09500000000003</v>
      </c>
      <c r="W20" s="467">
        <v>321.17099999999988</v>
      </c>
      <c r="X20" s="467">
        <v>365.74900000000008</v>
      </c>
      <c r="Y20" s="468">
        <v>214.226</v>
      </c>
      <c r="Z20" s="475">
        <v>116.01</v>
      </c>
      <c r="AA20" s="473">
        <v>95.33</v>
      </c>
      <c r="AB20" s="473">
        <v>85.81</v>
      </c>
      <c r="AC20" s="473">
        <v>33.69</v>
      </c>
      <c r="AD20" s="473">
        <v>65.55</v>
      </c>
      <c r="AE20" s="473">
        <v>73.239999999999995</v>
      </c>
      <c r="AF20" s="473">
        <v>184.69</v>
      </c>
      <c r="AG20" s="473">
        <v>166.36</v>
      </c>
      <c r="AH20" s="473">
        <v>190.35</v>
      </c>
      <c r="AI20" s="320">
        <f t="shared" si="1"/>
        <v>-0.46090995341197138</v>
      </c>
    </row>
    <row r="21" spans="1:41" x14ac:dyDescent="0.25">
      <c r="A21" s="32" t="s">
        <v>35</v>
      </c>
      <c r="B21" s="474">
        <v>194.00000000000006</v>
      </c>
      <c r="C21" s="467">
        <v>80.780000000000015</v>
      </c>
      <c r="D21" s="467">
        <v>226.50999999999982</v>
      </c>
      <c r="E21" s="467">
        <v>199.50000000000003</v>
      </c>
      <c r="F21" s="467">
        <v>108.99999999999999</v>
      </c>
      <c r="G21" s="467">
        <v>148.94999999999996</v>
      </c>
      <c r="H21" s="467">
        <v>142.10999999999996</v>
      </c>
      <c r="I21" s="467">
        <v>172.31000000000009</v>
      </c>
      <c r="J21" s="467">
        <v>186.21098999999998</v>
      </c>
      <c r="K21" s="467">
        <v>138.00000000000006</v>
      </c>
      <c r="L21" s="467">
        <v>88.750000000000043</v>
      </c>
      <c r="M21" s="467">
        <v>106.00000000000004</v>
      </c>
      <c r="N21" s="474">
        <v>82.750000000000014</v>
      </c>
      <c r="O21" s="467">
        <v>313.12</v>
      </c>
      <c r="P21" s="467">
        <v>113.15999999999997</v>
      </c>
      <c r="Q21" s="467">
        <v>64.260999999999996</v>
      </c>
      <c r="R21" s="467">
        <v>239.76300000000001</v>
      </c>
      <c r="S21" s="467">
        <v>606.57599999999991</v>
      </c>
      <c r="T21" s="467">
        <v>493.84500000000008</v>
      </c>
      <c r="U21" s="467">
        <v>423.60499999999996</v>
      </c>
      <c r="V21" s="467">
        <v>378.51300000000003</v>
      </c>
      <c r="W21" s="467">
        <v>161.01499999999999</v>
      </c>
      <c r="X21" s="467">
        <v>108.666</v>
      </c>
      <c r="Y21" s="468">
        <v>123.52000000000005</v>
      </c>
      <c r="Z21" s="475">
        <v>157.55000000000001</v>
      </c>
      <c r="AA21" s="473">
        <v>93.75</v>
      </c>
      <c r="AB21" s="473">
        <v>65.09</v>
      </c>
      <c r="AC21" s="473">
        <v>124.5</v>
      </c>
      <c r="AD21" s="475">
        <v>111.22</v>
      </c>
      <c r="AE21" s="473">
        <v>125.11</v>
      </c>
      <c r="AF21" s="473">
        <v>160.93</v>
      </c>
      <c r="AG21" s="473">
        <v>87.62</v>
      </c>
      <c r="AH21" s="473">
        <v>133.84</v>
      </c>
      <c r="AI21" s="320">
        <f t="shared" si="1"/>
        <v>-0.64640580376367529</v>
      </c>
    </row>
    <row r="22" spans="1:41" x14ac:dyDescent="0.25">
      <c r="A22" s="32" t="s">
        <v>43</v>
      </c>
      <c r="B22" s="474">
        <v>2315.5746700000004</v>
      </c>
      <c r="C22" s="467">
        <v>1593.6132800000003</v>
      </c>
      <c r="D22" s="467">
        <v>2554.1266299999997</v>
      </c>
      <c r="E22" s="467">
        <v>2777.1326899999999</v>
      </c>
      <c r="F22" s="467">
        <v>2605.9617900000003</v>
      </c>
      <c r="G22" s="467">
        <v>2648.54079</v>
      </c>
      <c r="H22" s="467">
        <v>2682.3632899999998</v>
      </c>
      <c r="I22" s="467">
        <v>2979.6394099999998</v>
      </c>
      <c r="J22" s="467">
        <v>1689.6650299999994</v>
      </c>
      <c r="K22" s="467">
        <v>1672.6077000000002</v>
      </c>
      <c r="L22" s="467">
        <v>932.82247499999983</v>
      </c>
      <c r="M22" s="467">
        <v>1058.5637400000003</v>
      </c>
      <c r="N22" s="474">
        <v>968.67000000000007</v>
      </c>
      <c r="O22" s="467">
        <v>482.85</v>
      </c>
      <c r="P22" s="467">
        <v>450.81</v>
      </c>
      <c r="Q22" s="467">
        <v>223.10999999999999</v>
      </c>
      <c r="R22" s="467">
        <v>732.77</v>
      </c>
      <c r="S22" s="467">
        <v>930.67999999999984</v>
      </c>
      <c r="T22" s="467">
        <v>1835.7679999999998</v>
      </c>
      <c r="U22" s="467">
        <v>1793.5700000000002</v>
      </c>
      <c r="V22" s="467">
        <v>1208.6299999999999</v>
      </c>
      <c r="W22" s="467">
        <v>706.92150000000004</v>
      </c>
      <c r="X22" s="467">
        <v>815.51899999999989</v>
      </c>
      <c r="Y22" s="468">
        <v>911.43000000000018</v>
      </c>
      <c r="Z22" s="475">
        <v>1398.23</v>
      </c>
      <c r="AA22" s="473">
        <v>1212.07</v>
      </c>
      <c r="AB22" s="473">
        <v>1511.28</v>
      </c>
      <c r="AC22" s="473">
        <v>1081.08</v>
      </c>
      <c r="AD22" s="475">
        <v>925.13</v>
      </c>
      <c r="AE22" s="475">
        <v>1055.6500000000001</v>
      </c>
      <c r="AF22" s="475">
        <v>1254.96</v>
      </c>
      <c r="AG22" s="475">
        <v>1604.84</v>
      </c>
      <c r="AH22" s="475">
        <v>793.59</v>
      </c>
      <c r="AI22" s="320">
        <f t="shared" si="1"/>
        <v>-0.3433970694091657</v>
      </c>
    </row>
    <row r="23" spans="1:41" x14ac:dyDescent="0.25">
      <c r="A23" s="32" t="s">
        <v>44</v>
      </c>
      <c r="B23" s="474">
        <v>288.30700000000007</v>
      </c>
      <c r="C23" s="467">
        <v>237.51899999999998</v>
      </c>
      <c r="D23" s="467">
        <v>278.49999999999983</v>
      </c>
      <c r="E23" s="467">
        <v>569.20399999999995</v>
      </c>
      <c r="F23" s="467">
        <v>390.68000000000006</v>
      </c>
      <c r="G23" s="467">
        <v>218.76199999999997</v>
      </c>
      <c r="H23" s="467">
        <v>320.95000000000005</v>
      </c>
      <c r="I23" s="467">
        <v>503.97699999999992</v>
      </c>
      <c r="J23" s="467">
        <v>177.00000000000006</v>
      </c>
      <c r="K23" s="467">
        <v>105.857</v>
      </c>
      <c r="L23" s="467">
        <v>228.80000000000004</v>
      </c>
      <c r="M23" s="467">
        <v>114.20400000000001</v>
      </c>
      <c r="N23" s="474">
        <v>147.02479712650933</v>
      </c>
      <c r="O23" s="467">
        <v>142.89793500055248</v>
      </c>
      <c r="P23" s="467">
        <v>135.4987540841291</v>
      </c>
      <c r="Q23" s="467">
        <v>113.7524664525294</v>
      </c>
      <c r="R23" s="467">
        <v>239.92609129981852</v>
      </c>
      <c r="S23" s="467">
        <v>260.50796138584172</v>
      </c>
      <c r="T23" s="467">
        <v>352.46643389472018</v>
      </c>
      <c r="U23" s="467">
        <v>522.81135690316478</v>
      </c>
      <c r="V23" s="467">
        <v>348.68777063846585</v>
      </c>
      <c r="W23" s="467">
        <v>263.50299539262886</v>
      </c>
      <c r="X23" s="467">
        <v>190.85145645963226</v>
      </c>
      <c r="Y23" s="468">
        <v>118.78511507852575</v>
      </c>
      <c r="Z23" s="475">
        <v>275.33</v>
      </c>
      <c r="AA23" s="473">
        <v>220.27</v>
      </c>
      <c r="AB23" s="473">
        <v>261.95999999999998</v>
      </c>
      <c r="AC23" s="473">
        <v>211.87</v>
      </c>
      <c r="AD23" s="475">
        <v>279.11</v>
      </c>
      <c r="AE23" s="475">
        <v>307.18</v>
      </c>
      <c r="AF23" s="475">
        <v>445.3</v>
      </c>
      <c r="AG23" s="475">
        <v>471.74</v>
      </c>
      <c r="AH23" s="475">
        <v>130.76</v>
      </c>
      <c r="AI23" s="320">
        <f t="shared" si="1"/>
        <v>-0.62499401754018646</v>
      </c>
    </row>
    <row r="24" spans="1:41" x14ac:dyDescent="0.25">
      <c r="A24" s="32" t="s">
        <v>45</v>
      </c>
      <c r="B24" s="474">
        <v>3424.7929999999997</v>
      </c>
      <c r="C24" s="467">
        <v>1439.4109999999998</v>
      </c>
      <c r="D24" s="467">
        <v>1752.000189999997</v>
      </c>
      <c r="E24" s="467">
        <v>757.49048000000016</v>
      </c>
      <c r="F24" s="467">
        <v>6.5320000000000009</v>
      </c>
      <c r="G24" s="467">
        <v>1.7607999999999999</v>
      </c>
      <c r="H24" s="467">
        <v>1.4150000000000003</v>
      </c>
      <c r="I24" s="467">
        <v>3.5926</v>
      </c>
      <c r="J24" s="467">
        <v>0.42600000000000005</v>
      </c>
      <c r="K24" s="467">
        <v>1311.1641</v>
      </c>
      <c r="L24" s="467">
        <v>2473.9779600000002</v>
      </c>
      <c r="M24" s="467">
        <v>5491.8539700000001</v>
      </c>
      <c r="N24" s="474">
        <v>5484.58</v>
      </c>
      <c r="O24" s="467">
        <v>3950.2400000000002</v>
      </c>
      <c r="P24" s="467">
        <v>2400.5100000000002</v>
      </c>
      <c r="Q24" s="467">
        <v>447.57000000000005</v>
      </c>
      <c r="R24" s="467">
        <v>142.25</v>
      </c>
      <c r="S24" s="467">
        <v>14.629999999999997</v>
      </c>
      <c r="T24" s="467">
        <v>108.43</v>
      </c>
      <c r="U24" s="467">
        <v>57.77</v>
      </c>
      <c r="V24" s="467">
        <v>257.15899999999999</v>
      </c>
      <c r="W24" s="467">
        <v>1491.8400000000001</v>
      </c>
      <c r="X24" s="467">
        <v>1759.3900000000003</v>
      </c>
      <c r="Y24" s="468">
        <v>3648.8899999999994</v>
      </c>
      <c r="Z24" s="475">
        <v>5327.82</v>
      </c>
      <c r="AA24" s="473">
        <v>3511.26</v>
      </c>
      <c r="AB24" s="473">
        <v>2081.19</v>
      </c>
      <c r="AC24" s="473">
        <v>998.96</v>
      </c>
      <c r="AD24" s="475">
        <v>6.75</v>
      </c>
      <c r="AE24" s="473">
        <v>0.2</v>
      </c>
      <c r="AF24" s="473">
        <v>5.49</v>
      </c>
      <c r="AG24" s="473">
        <v>5.61</v>
      </c>
      <c r="AH24" s="473">
        <v>0.1</v>
      </c>
      <c r="AI24" s="320">
        <f t="shared" si="1"/>
        <v>-0.99961113552315883</v>
      </c>
    </row>
    <row r="25" spans="1:41" s="154" customFormat="1" x14ac:dyDescent="0.25">
      <c r="A25" s="222" t="s">
        <v>36</v>
      </c>
      <c r="B25" s="478">
        <v>2920.6799999999989</v>
      </c>
      <c r="C25" s="469">
        <v>2677.6799999999994</v>
      </c>
      <c r="D25" s="469">
        <v>3500.690000000001</v>
      </c>
      <c r="E25" s="469">
        <v>3732.8024414548308</v>
      </c>
      <c r="F25" s="469">
        <v>3526.91</v>
      </c>
      <c r="G25" s="469">
        <v>3344.639999999999</v>
      </c>
      <c r="H25" s="469">
        <v>4122.6499999999987</v>
      </c>
      <c r="I25" s="469">
        <v>4762.6899999999987</v>
      </c>
      <c r="J25" s="469">
        <v>3587.5099999999989</v>
      </c>
      <c r="K25" s="469">
        <v>3421.5007541465061</v>
      </c>
      <c r="L25" s="469">
        <v>3225.4399999999991</v>
      </c>
      <c r="M25" s="469">
        <v>3701.54</v>
      </c>
      <c r="N25" s="478">
        <v>3894.31</v>
      </c>
      <c r="O25" s="469">
        <v>4406.2899999999981</v>
      </c>
      <c r="P25" s="469">
        <v>2965.2799999999997</v>
      </c>
      <c r="Q25" s="469">
        <v>428.49999999999989</v>
      </c>
      <c r="R25" s="469">
        <v>626.35000000000025</v>
      </c>
      <c r="S25" s="469">
        <v>1217.45</v>
      </c>
      <c r="T25" s="469">
        <v>3023.7560000000003</v>
      </c>
      <c r="U25" s="469">
        <v>2756.9399999999991</v>
      </c>
      <c r="V25" s="469">
        <v>3667.9000000000005</v>
      </c>
      <c r="W25" s="469">
        <v>3444.47</v>
      </c>
      <c r="X25" s="469">
        <v>3247.3800000000006</v>
      </c>
      <c r="Y25" s="470">
        <v>3736.9599999999991</v>
      </c>
      <c r="Z25" s="475">
        <v>3869.65</v>
      </c>
      <c r="AA25" s="473">
        <v>3549.65</v>
      </c>
      <c r="AB25" s="473">
        <v>3427.16</v>
      </c>
      <c r="AC25" s="473">
        <v>3103.56</v>
      </c>
      <c r="AD25" s="475">
        <v>2847.46</v>
      </c>
      <c r="AE25" s="475">
        <v>3215.87</v>
      </c>
      <c r="AF25" s="475">
        <v>3221.49</v>
      </c>
      <c r="AG25" s="475">
        <v>3575.45</v>
      </c>
      <c r="AH25" s="475">
        <v>3322.28</v>
      </c>
      <c r="AI25" s="320">
        <f t="shared" si="1"/>
        <v>-9.4228305024673609E-2</v>
      </c>
      <c r="AJ25" s="16"/>
      <c r="AK25"/>
      <c r="AL25"/>
      <c r="AM25"/>
      <c r="AN25"/>
      <c r="AO25"/>
    </row>
    <row r="26" spans="1:41" x14ac:dyDescent="0.25">
      <c r="A26" s="32" t="s">
        <v>49</v>
      </c>
      <c r="B26" s="474">
        <v>108.00000000000003</v>
      </c>
      <c r="C26" s="467">
        <v>38.154000000000018</v>
      </c>
      <c r="D26" s="467">
        <v>55.83</v>
      </c>
      <c r="E26" s="467">
        <v>88.879999999999981</v>
      </c>
      <c r="F26" s="467">
        <v>92.130000000000024</v>
      </c>
      <c r="G26" s="467">
        <v>75.093999999999994</v>
      </c>
      <c r="H26" s="467">
        <v>60.439</v>
      </c>
      <c r="I26" s="467">
        <v>474.41500000000008</v>
      </c>
      <c r="J26" s="467">
        <v>31.089999999999996</v>
      </c>
      <c r="K26" s="467">
        <v>95.149999999999977</v>
      </c>
      <c r="L26" s="467">
        <v>28.567</v>
      </c>
      <c r="M26" s="467">
        <v>94.134000000000015</v>
      </c>
      <c r="N26" s="474">
        <v>86.788000000000011</v>
      </c>
      <c r="O26" s="467">
        <v>70.259999999999934</v>
      </c>
      <c r="P26" s="467">
        <v>46.458000000000013</v>
      </c>
      <c r="Q26" s="467">
        <v>27.349999999999994</v>
      </c>
      <c r="R26" s="467">
        <v>33.794000000000004</v>
      </c>
      <c r="S26" s="467">
        <v>142.38499999999996</v>
      </c>
      <c r="T26" s="467">
        <v>55.835999999999999</v>
      </c>
      <c r="U26" s="467">
        <v>50.05</v>
      </c>
      <c r="V26" s="467">
        <v>95.792999999999992</v>
      </c>
      <c r="W26" s="467">
        <v>59.089999999999996</v>
      </c>
      <c r="X26" s="467">
        <v>90.453999999999994</v>
      </c>
      <c r="Y26" s="468">
        <v>111.81699999999999</v>
      </c>
      <c r="Z26" s="477">
        <v>54.25</v>
      </c>
      <c r="AA26" s="473">
        <v>40.22</v>
      </c>
      <c r="AB26" s="473">
        <v>76.760000000000005</v>
      </c>
      <c r="AC26" s="473">
        <v>81.23</v>
      </c>
      <c r="AD26" s="473">
        <v>67.260000000000005</v>
      </c>
      <c r="AE26" s="473">
        <v>53.75</v>
      </c>
      <c r="AF26" s="473">
        <v>44.58</v>
      </c>
      <c r="AG26" s="473">
        <v>75.239999999999995</v>
      </c>
      <c r="AH26" s="473">
        <v>69.06</v>
      </c>
      <c r="AI26" s="320">
        <f t="shared" si="1"/>
        <v>-0.2790704957564748</v>
      </c>
    </row>
    <row r="27" spans="1:41" x14ac:dyDescent="0.25">
      <c r="A27" s="32" t="s">
        <v>56</v>
      </c>
      <c r="B27" s="474">
        <v>0</v>
      </c>
      <c r="C27" s="467">
        <v>0</v>
      </c>
      <c r="D27" s="467">
        <v>0</v>
      </c>
      <c r="E27" s="467">
        <v>0</v>
      </c>
      <c r="F27" s="467">
        <v>0</v>
      </c>
      <c r="G27" s="467">
        <v>0</v>
      </c>
      <c r="H27" s="467">
        <v>0</v>
      </c>
      <c r="I27" s="467">
        <v>0</v>
      </c>
      <c r="J27" s="467">
        <v>0</v>
      </c>
      <c r="K27" s="467">
        <v>0</v>
      </c>
      <c r="L27" s="467">
        <v>0</v>
      </c>
      <c r="M27" s="467">
        <v>0</v>
      </c>
      <c r="N27" s="474">
        <v>265.39699999999999</v>
      </c>
      <c r="O27" s="467">
        <v>235.77799999999999</v>
      </c>
      <c r="P27" s="467">
        <v>255.73099999999999</v>
      </c>
      <c r="Q27" s="467">
        <v>70.034999999999997</v>
      </c>
      <c r="R27" s="467">
        <v>94.384</v>
      </c>
      <c r="S27" s="467">
        <v>117.428</v>
      </c>
      <c r="T27" s="467">
        <v>219.21199999999999</v>
      </c>
      <c r="U27" s="467">
        <v>212.05100000000002</v>
      </c>
      <c r="V27" s="467">
        <v>211.33</v>
      </c>
      <c r="W27" s="467">
        <v>188.10300000000001</v>
      </c>
      <c r="X27" s="467">
        <v>164.733</v>
      </c>
      <c r="Y27" s="468">
        <v>209.29100000000003</v>
      </c>
      <c r="Z27" s="414">
        <v>0</v>
      </c>
      <c r="AA27" s="414">
        <v>0</v>
      </c>
      <c r="AB27" s="414">
        <v>0</v>
      </c>
      <c r="AC27" s="414">
        <v>0</v>
      </c>
      <c r="AD27" s="414">
        <v>0</v>
      </c>
      <c r="AE27" s="473">
        <v>0</v>
      </c>
      <c r="AF27" s="473">
        <v>0</v>
      </c>
      <c r="AG27" s="473">
        <v>0</v>
      </c>
      <c r="AH27" s="473">
        <v>0</v>
      </c>
      <c r="AI27" s="320">
        <f t="shared" si="1"/>
        <v>-1</v>
      </c>
    </row>
    <row r="28" spans="1:41" s="301" customFormat="1" x14ac:dyDescent="0.25">
      <c r="A28" s="300" t="s">
        <v>57</v>
      </c>
      <c r="B28" s="479">
        <v>2243.5006999999996</v>
      </c>
      <c r="C28" s="479">
        <v>1728.6025899999995</v>
      </c>
      <c r="D28" s="479">
        <v>1753.5972999999999</v>
      </c>
      <c r="E28" s="479">
        <v>1822.1125</v>
      </c>
      <c r="F28" s="479">
        <v>1455.3704999999995</v>
      </c>
      <c r="G28" s="479">
        <v>1854.4122</v>
      </c>
      <c r="H28" s="479">
        <v>1652.1717999999998</v>
      </c>
      <c r="I28" s="479">
        <v>1407.7287999999999</v>
      </c>
      <c r="J28" s="479">
        <v>1209.4490999999998</v>
      </c>
      <c r="K28" s="479">
        <v>1443.1273600000004</v>
      </c>
      <c r="L28" s="479">
        <v>1785.2142000000003</v>
      </c>
      <c r="M28" s="479">
        <v>1031.0785999999998</v>
      </c>
      <c r="N28" s="480">
        <v>871.36751428571404</v>
      </c>
      <c r="O28" s="479">
        <v>831.41234571428572</v>
      </c>
      <c r="P28" s="479">
        <v>414.51604000000003</v>
      </c>
      <c r="Q28" s="479">
        <v>167.00147999999996</v>
      </c>
      <c r="R28" s="479">
        <v>279.54761142857143</v>
      </c>
      <c r="S28" s="479">
        <v>874.31705142857163</v>
      </c>
      <c r="T28" s="479">
        <v>895.1919228571428</v>
      </c>
      <c r="U28" s="479">
        <v>833.14984285714286</v>
      </c>
      <c r="V28" s="479">
        <v>613.01706285714295</v>
      </c>
      <c r="W28" s="479">
        <v>1245.1517428571428</v>
      </c>
      <c r="X28" s="479">
        <v>1174.7044514285712</v>
      </c>
      <c r="Y28" s="481">
        <v>863.4754771428569</v>
      </c>
      <c r="Z28" s="473">
        <v>586.13</v>
      </c>
      <c r="AA28" s="473">
        <v>578.32000000000005</v>
      </c>
      <c r="AB28" s="473">
        <v>456.53</v>
      </c>
      <c r="AC28" s="473">
        <v>213.08</v>
      </c>
      <c r="AD28" s="473">
        <v>250.22</v>
      </c>
      <c r="AE28" s="473">
        <v>309.14</v>
      </c>
      <c r="AF28" s="473">
        <v>347.48</v>
      </c>
      <c r="AG28" s="473">
        <v>1432.22</v>
      </c>
      <c r="AH28" s="473">
        <v>310.52</v>
      </c>
      <c r="AI28" s="320">
        <f t="shared" si="1"/>
        <v>-0.49345618774013911</v>
      </c>
    </row>
    <row r="29" spans="1:41" x14ac:dyDescent="0.25">
      <c r="A29" s="33" t="s">
        <v>58</v>
      </c>
      <c r="B29" s="482">
        <v>7138.7532773376006</v>
      </c>
      <c r="C29" s="471">
        <v>7631.619746748398</v>
      </c>
      <c r="D29" s="471">
        <v>7126.9474644479997</v>
      </c>
      <c r="E29" s="471">
        <v>7601.2214897451668</v>
      </c>
      <c r="F29" s="471">
        <v>10424.388696623104</v>
      </c>
      <c r="G29" s="471">
        <v>9272.8994217948712</v>
      </c>
      <c r="H29" s="471">
        <v>10641.64574993205</v>
      </c>
      <c r="I29" s="471">
        <v>10264.155280000006</v>
      </c>
      <c r="J29" s="471">
        <v>9167.2805139845441</v>
      </c>
      <c r="K29" s="471">
        <v>9496.3567120978405</v>
      </c>
      <c r="L29" s="471">
        <v>7363.8955717342469</v>
      </c>
      <c r="M29" s="471">
        <v>5841.5705723529318</v>
      </c>
      <c r="N29" s="482">
        <v>11863.683774388259</v>
      </c>
      <c r="O29" s="471">
        <v>11266.6259779635</v>
      </c>
      <c r="P29" s="471">
        <v>12731.531485490881</v>
      </c>
      <c r="Q29" s="471">
        <v>8803.369931195366</v>
      </c>
      <c r="R29" s="471">
        <v>10982.352359669136</v>
      </c>
      <c r="S29" s="471">
        <v>14295.487102420704</v>
      </c>
      <c r="T29" s="471">
        <v>12681.577286599606</v>
      </c>
      <c r="U29" s="471">
        <v>16927.200297187734</v>
      </c>
      <c r="V29" s="471">
        <v>13420.948011191305</v>
      </c>
      <c r="W29" s="471">
        <v>12097.085812535044</v>
      </c>
      <c r="X29" s="471">
        <v>14209.879851068765</v>
      </c>
      <c r="Y29" s="472">
        <v>11264.974966194413</v>
      </c>
      <c r="Z29" s="471">
        <v>8683.48</v>
      </c>
      <c r="AA29" s="471">
        <v>5132.6499999999996</v>
      </c>
      <c r="AB29" s="471">
        <v>12059.67</v>
      </c>
      <c r="AC29" s="471">
        <v>8266.7999999999993</v>
      </c>
      <c r="AD29" s="471">
        <v>10832.82</v>
      </c>
      <c r="AE29" s="471">
        <v>12105.27</v>
      </c>
      <c r="AF29" s="471">
        <v>12841.53</v>
      </c>
      <c r="AG29" s="471">
        <v>14599.87</v>
      </c>
      <c r="AH29" s="471">
        <v>10264.33</v>
      </c>
      <c r="AI29" s="323">
        <f t="shared" si="1"/>
        <v>-0.23520082251709051</v>
      </c>
    </row>
    <row r="30" spans="1:41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"/>
    </row>
    <row r="31" spans="1:41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</row>
    <row r="32" spans="1:41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K41"/>
  <sheetViews>
    <sheetView showGridLines="0" zoomScaleNormal="10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J24" sqref="AJ24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34" width="9.85546875" style="276" customWidth="1"/>
    <col min="35" max="35" width="10" customWidth="1"/>
    <col min="36" max="36" width="14" bestFit="1" customWidth="1"/>
  </cols>
  <sheetData>
    <row r="1" spans="1:36" x14ac:dyDescent="0.25">
      <c r="A1" s="22" t="s">
        <v>191</v>
      </c>
      <c r="AI1" s="276"/>
      <c r="AJ1" s="276"/>
    </row>
    <row r="2" spans="1:36" x14ac:dyDescent="0.25">
      <c r="A2" s="22"/>
    </row>
    <row r="3" spans="1:36" x14ac:dyDescent="0.25">
      <c r="A3" s="38" t="s">
        <v>59</v>
      </c>
    </row>
    <row r="4" spans="1:36" x14ac:dyDescent="0.25">
      <c r="A4" s="36" t="s">
        <v>234</v>
      </c>
    </row>
    <row r="5" spans="1:36" x14ac:dyDescent="0.25">
      <c r="A5" s="37" t="s">
        <v>201</v>
      </c>
    </row>
    <row r="6" spans="1:36" x14ac:dyDescent="0.25">
      <c r="A6" s="655" t="s">
        <v>26</v>
      </c>
      <c r="B6" s="657">
        <v>2019</v>
      </c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9"/>
      <c r="N6" s="657">
        <v>2020</v>
      </c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9"/>
      <c r="Z6" s="657">
        <v>2021</v>
      </c>
      <c r="AA6" s="658"/>
      <c r="AB6" s="658"/>
      <c r="AC6" s="658"/>
      <c r="AD6" s="658"/>
      <c r="AE6" s="658"/>
      <c r="AF6" s="658"/>
      <c r="AG6" s="658"/>
      <c r="AH6" s="658"/>
      <c r="AI6" s="659"/>
    </row>
    <row r="7" spans="1:36" ht="25.5" x14ac:dyDescent="0.25">
      <c r="A7" s="656"/>
      <c r="B7" s="421" t="s">
        <v>1</v>
      </c>
      <c r="C7" s="421" t="s">
        <v>2</v>
      </c>
      <c r="D7" s="421" t="s">
        <v>3</v>
      </c>
      <c r="E7" s="421" t="s">
        <v>4</v>
      </c>
      <c r="F7" s="24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1" t="s">
        <v>12</v>
      </c>
      <c r="N7" s="421" t="s">
        <v>1</v>
      </c>
      <c r="O7" s="421" t="s">
        <v>2</v>
      </c>
      <c r="P7" s="421" t="s">
        <v>3</v>
      </c>
      <c r="Q7" s="421" t="s">
        <v>4</v>
      </c>
      <c r="R7" s="241" t="s">
        <v>5</v>
      </c>
      <c r="S7" s="421" t="s">
        <v>6</v>
      </c>
      <c r="T7" s="421" t="s">
        <v>7</v>
      </c>
      <c r="U7" s="421" t="s">
        <v>8</v>
      </c>
      <c r="V7" s="421" t="s">
        <v>9</v>
      </c>
      <c r="W7" s="421" t="s">
        <v>10</v>
      </c>
      <c r="X7" s="421" t="s">
        <v>11</v>
      </c>
      <c r="Y7" s="421" t="s">
        <v>12</v>
      </c>
      <c r="Z7" s="420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0" t="s">
        <v>6</v>
      </c>
      <c r="AF7" s="603" t="s">
        <v>7</v>
      </c>
      <c r="AG7" s="606" t="s">
        <v>8</v>
      </c>
      <c r="AH7" s="633" t="s">
        <v>266</v>
      </c>
      <c r="AI7" s="634" t="s">
        <v>270</v>
      </c>
    </row>
    <row r="8" spans="1:36" x14ac:dyDescent="0.25">
      <c r="A8" s="119" t="s">
        <v>13</v>
      </c>
      <c r="B8" s="324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86">
        <f t="shared" si="0"/>
        <v>9488.1547399999999</v>
      </c>
      <c r="N8" s="324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86">
        <f t="shared" si="1"/>
        <v>16373.053995431377</v>
      </c>
      <c r="Z8" s="118">
        <f>SUM(Z9:Z23)</f>
        <v>13713.38</v>
      </c>
      <c r="AA8" s="25">
        <f t="shared" ref="AA8:AF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25">
        <f t="shared" si="2"/>
        <v>6244.64</v>
      </c>
      <c r="AG8" s="25">
        <f>SUM(AG9:AG23)</f>
        <v>8142.65</v>
      </c>
      <c r="AH8" s="25">
        <f>SUM(AH9:AH23)</f>
        <v>4376.97</v>
      </c>
      <c r="AI8" s="327">
        <f>+IFERROR((AH8/V8-1),"-")</f>
        <v>-0.69184001726755362</v>
      </c>
    </row>
    <row r="9" spans="1:36" x14ac:dyDescent="0.25">
      <c r="A9" s="69" t="s">
        <v>60</v>
      </c>
      <c r="B9" s="487">
        <v>3320.3049000000001</v>
      </c>
      <c r="C9" s="416">
        <v>1937.3595</v>
      </c>
      <c r="D9" s="416">
        <v>2097.23</v>
      </c>
      <c r="E9" s="416">
        <v>2163.0909999999999</v>
      </c>
      <c r="F9" s="416">
        <v>2071.8976999999995</v>
      </c>
      <c r="G9" s="416">
        <v>1703.3809999999999</v>
      </c>
      <c r="H9" s="416">
        <v>2353.8625000000002</v>
      </c>
      <c r="I9" s="416">
        <v>2273.7536</v>
      </c>
      <c r="J9" s="416">
        <v>2459.0452999999993</v>
      </c>
      <c r="K9" s="416">
        <v>1714.9145599999999</v>
      </c>
      <c r="L9" s="416">
        <v>1229.9839999999997</v>
      </c>
      <c r="M9" s="488">
        <v>1223.6820000000002</v>
      </c>
      <c r="N9" s="487">
        <v>1523.1929438428858</v>
      </c>
      <c r="O9" s="416">
        <v>1456.7834992963303</v>
      </c>
      <c r="P9" s="416">
        <v>1809.5198494086239</v>
      </c>
      <c r="Q9" s="416">
        <v>1347.9877135894324</v>
      </c>
      <c r="R9" s="416">
        <v>880.13862614515926</v>
      </c>
      <c r="S9" s="416">
        <v>2139.9561954727528</v>
      </c>
      <c r="T9" s="416">
        <v>2141.9012619581322</v>
      </c>
      <c r="U9" s="416">
        <v>3660.2624600000008</v>
      </c>
      <c r="V9" s="416">
        <v>2188.5603800000004</v>
      </c>
      <c r="W9" s="416">
        <v>2162.9379299999996</v>
      </c>
      <c r="X9" s="416">
        <v>1935.2000244284441</v>
      </c>
      <c r="Y9" s="488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406">
        <f t="shared" ref="AI8:AI23" si="3">+IFERROR((AH9/V9-1),"-")</f>
        <v>0.15325125277101082</v>
      </c>
    </row>
    <row r="10" spans="1:36" x14ac:dyDescent="0.25">
      <c r="A10" s="69" t="s">
        <v>61</v>
      </c>
      <c r="B10" s="487">
        <v>410.52</v>
      </c>
      <c r="C10" s="416">
        <v>276.9153</v>
      </c>
      <c r="D10" s="416">
        <v>214.12899999999999</v>
      </c>
      <c r="E10" s="416">
        <v>118.72550000000001</v>
      </c>
      <c r="F10" s="416">
        <v>238.3801</v>
      </c>
      <c r="G10" s="416">
        <v>118.69799999999999</v>
      </c>
      <c r="H10" s="416">
        <v>237.41399999999999</v>
      </c>
      <c r="I10" s="416">
        <v>177.16499999999999</v>
      </c>
      <c r="J10" s="416">
        <v>121.66200000000001</v>
      </c>
      <c r="K10" s="416">
        <v>60.168500000000002</v>
      </c>
      <c r="L10" s="416">
        <v>43.308999999999997</v>
      </c>
      <c r="M10" s="488">
        <v>21.619499999999999</v>
      </c>
      <c r="N10" s="487">
        <v>0</v>
      </c>
      <c r="O10" s="416">
        <v>18.222000000000001</v>
      </c>
      <c r="P10" s="416">
        <v>24.221</v>
      </c>
      <c r="Q10" s="416">
        <v>184.63499999999999</v>
      </c>
      <c r="R10" s="416">
        <v>81.978999999999999</v>
      </c>
      <c r="S10" s="416">
        <v>0</v>
      </c>
      <c r="T10" s="416">
        <v>162.226</v>
      </c>
      <c r="U10" s="416">
        <v>17.128499999999999</v>
      </c>
      <c r="V10" s="416">
        <v>128.42500000000001</v>
      </c>
      <c r="W10" s="416">
        <v>115.309</v>
      </c>
      <c r="X10" s="416">
        <v>0</v>
      </c>
      <c r="Y10" s="488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406">
        <f t="shared" si="3"/>
        <v>-0.82300953864123028</v>
      </c>
    </row>
    <row r="11" spans="1:36" s="301" customFormat="1" x14ac:dyDescent="0.25">
      <c r="A11" s="100" t="s">
        <v>254</v>
      </c>
      <c r="B11" s="489">
        <v>0.80500000000000005</v>
      </c>
      <c r="C11" s="490">
        <v>7.6850000000000005</v>
      </c>
      <c r="D11" s="490">
        <v>821.05399999999997</v>
      </c>
      <c r="E11" s="490">
        <v>818.20559999999989</v>
      </c>
      <c r="F11" s="490">
        <v>346.0856</v>
      </c>
      <c r="G11" s="490">
        <v>422.56119999999999</v>
      </c>
      <c r="H11" s="490">
        <v>184.73599999999999</v>
      </c>
      <c r="I11" s="490">
        <v>683.53620000000001</v>
      </c>
      <c r="J11" s="490">
        <v>0</v>
      </c>
      <c r="K11" s="490">
        <v>6.75</v>
      </c>
      <c r="L11" s="490">
        <v>846.96100000000001</v>
      </c>
      <c r="M11" s="491">
        <v>261.46100000000001</v>
      </c>
      <c r="N11" s="489">
        <v>180.20000000000002</v>
      </c>
      <c r="O11" s="490">
        <v>68.744500000000002</v>
      </c>
      <c r="P11" s="490">
        <v>668.60549999999989</v>
      </c>
      <c r="Q11" s="490">
        <v>386.572</v>
      </c>
      <c r="R11" s="490">
        <v>219.30099999999999</v>
      </c>
      <c r="S11" s="490">
        <v>6.5359999999999996</v>
      </c>
      <c r="T11" s="490">
        <v>10.506</v>
      </c>
      <c r="U11" s="490">
        <v>13.488</v>
      </c>
      <c r="V11" s="490">
        <v>90.244</v>
      </c>
      <c r="W11" s="490">
        <v>22.023</v>
      </c>
      <c r="X11" s="490">
        <v>5.657</v>
      </c>
      <c r="Y11" s="491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406">
        <f t="shared" si="3"/>
        <v>0.23055272372678504</v>
      </c>
    </row>
    <row r="12" spans="1:36" x14ac:dyDescent="0.25">
      <c r="A12" s="69" t="s">
        <v>62</v>
      </c>
      <c r="B12" s="487">
        <v>818.44799999999998</v>
      </c>
      <c r="C12" s="416">
        <v>2175.1620000000003</v>
      </c>
      <c r="D12" s="416">
        <v>2540.3553999999999</v>
      </c>
      <c r="E12" s="416">
        <v>335.58199999999999</v>
      </c>
      <c r="F12" s="416">
        <v>289.33</v>
      </c>
      <c r="G12" s="416">
        <v>787.00299999999993</v>
      </c>
      <c r="H12" s="416">
        <v>1315.248</v>
      </c>
      <c r="I12" s="416">
        <v>157.78620000000001</v>
      </c>
      <c r="J12" s="416">
        <v>5.4960000000000004</v>
      </c>
      <c r="K12" s="416">
        <v>2043.8700000000003</v>
      </c>
      <c r="L12" s="416">
        <v>10</v>
      </c>
      <c r="M12" s="488">
        <v>66.569999999999993</v>
      </c>
      <c r="N12" s="487">
        <v>985.69249999999988</v>
      </c>
      <c r="O12" s="416">
        <v>4050.9713999999999</v>
      </c>
      <c r="P12" s="416">
        <v>1208.5684999999999</v>
      </c>
      <c r="Q12" s="416">
        <v>0</v>
      </c>
      <c r="R12" s="416">
        <v>386.19400000000002</v>
      </c>
      <c r="S12" s="416">
        <v>707.77699999999993</v>
      </c>
      <c r="T12" s="416">
        <v>745.95800000000008</v>
      </c>
      <c r="U12" s="416">
        <v>205.75299999999999</v>
      </c>
      <c r="V12" s="416">
        <v>707.62699999999995</v>
      </c>
      <c r="W12" s="416">
        <v>1096.4940000000001</v>
      </c>
      <c r="X12" s="416">
        <v>652.92199999999991</v>
      </c>
      <c r="Y12" s="488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406">
        <f t="shared" si="3"/>
        <v>-1</v>
      </c>
    </row>
    <row r="13" spans="1:36" x14ac:dyDescent="0.25">
      <c r="A13" s="69" t="s">
        <v>63</v>
      </c>
      <c r="B13" s="487">
        <v>7036.978000000001</v>
      </c>
      <c r="C13" s="416">
        <v>11336.515899999999</v>
      </c>
      <c r="D13" s="416">
        <v>11375.46342</v>
      </c>
      <c r="E13" s="416">
        <v>5098.3624999999993</v>
      </c>
      <c r="F13" s="416">
        <v>4788.8937999999998</v>
      </c>
      <c r="G13" s="416">
        <v>8166.3741</v>
      </c>
      <c r="H13" s="416">
        <v>4438.2724600000001</v>
      </c>
      <c r="I13" s="416">
        <v>4117.6546000000008</v>
      </c>
      <c r="J13" s="416">
        <v>1378.6962999999998</v>
      </c>
      <c r="K13" s="416">
        <v>5021.8403399999997</v>
      </c>
      <c r="L13" s="416">
        <v>6051.6610000000001</v>
      </c>
      <c r="M13" s="488">
        <v>2320.8313999999996</v>
      </c>
      <c r="N13" s="487">
        <v>3011.1750000000006</v>
      </c>
      <c r="O13" s="416">
        <v>9021.0163000000011</v>
      </c>
      <c r="P13" s="416">
        <v>2403.4915000000001</v>
      </c>
      <c r="Q13" s="416">
        <v>1783.8517000000002</v>
      </c>
      <c r="R13" s="416">
        <v>3841.1555000000003</v>
      </c>
      <c r="S13" s="416">
        <v>5880.1105000000007</v>
      </c>
      <c r="T13" s="416">
        <v>5077.2945000000018</v>
      </c>
      <c r="U13" s="416">
        <v>5013.3863999999994</v>
      </c>
      <c r="V13" s="416">
        <v>8005.6554500000011</v>
      </c>
      <c r="W13" s="416">
        <v>11162.884799999993</v>
      </c>
      <c r="X13" s="416">
        <v>6991.9609000000037</v>
      </c>
      <c r="Y13" s="488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406">
        <f t="shared" si="3"/>
        <v>-0.87534062560736359</v>
      </c>
    </row>
    <row r="14" spans="1:36" x14ac:dyDescent="0.25">
      <c r="A14" s="69" t="s">
        <v>64</v>
      </c>
      <c r="B14" s="487">
        <v>0</v>
      </c>
      <c r="C14" s="416">
        <v>0</v>
      </c>
      <c r="D14" s="416">
        <v>460.74</v>
      </c>
      <c r="E14" s="416">
        <v>212.03399999999999</v>
      </c>
      <c r="F14" s="416">
        <v>486.14040000000006</v>
      </c>
      <c r="G14" s="416">
        <v>84.039999999999992</v>
      </c>
      <c r="H14" s="416">
        <v>0</v>
      </c>
      <c r="I14" s="416">
        <v>0</v>
      </c>
      <c r="J14" s="416">
        <v>0</v>
      </c>
      <c r="K14" s="416">
        <v>17.442</v>
      </c>
      <c r="L14" s="416">
        <v>0</v>
      </c>
      <c r="M14" s="488">
        <v>25.280999999999999</v>
      </c>
      <c r="N14" s="487">
        <v>0</v>
      </c>
      <c r="O14" s="416">
        <v>0</v>
      </c>
      <c r="P14" s="416">
        <v>22.827999999999999</v>
      </c>
      <c r="Q14" s="416">
        <v>0</v>
      </c>
      <c r="R14" s="416">
        <v>56.464999999999996</v>
      </c>
      <c r="S14" s="416">
        <v>0</v>
      </c>
      <c r="T14" s="416">
        <v>27.527000000000001</v>
      </c>
      <c r="U14" s="416">
        <v>174.13524999999998</v>
      </c>
      <c r="V14" s="416">
        <v>167.36664999999999</v>
      </c>
      <c r="W14" s="416">
        <v>0</v>
      </c>
      <c r="X14" s="416">
        <v>0</v>
      </c>
      <c r="Y14" s="488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406">
        <f t="shared" si="3"/>
        <v>-1</v>
      </c>
    </row>
    <row r="15" spans="1:36" x14ac:dyDescent="0.25">
      <c r="A15" s="69" t="s">
        <v>65</v>
      </c>
      <c r="B15" s="487">
        <v>0</v>
      </c>
      <c r="C15" s="416">
        <v>22.970860000000002</v>
      </c>
      <c r="D15" s="416">
        <v>0</v>
      </c>
      <c r="E15" s="416">
        <v>0</v>
      </c>
      <c r="F15" s="416">
        <v>0</v>
      </c>
      <c r="G15" s="416">
        <v>27.1128</v>
      </c>
      <c r="H15" s="416">
        <v>62.417639999999999</v>
      </c>
      <c r="I15" s="416">
        <v>21.982320000000001</v>
      </c>
      <c r="J15" s="416">
        <v>10.398</v>
      </c>
      <c r="K15" s="416">
        <v>10.51</v>
      </c>
      <c r="L15" s="416">
        <v>0</v>
      </c>
      <c r="M15" s="488">
        <v>58.265000000000001</v>
      </c>
      <c r="N15" s="487">
        <v>90.827560000000005</v>
      </c>
      <c r="O15" s="416">
        <v>42.722000000000001</v>
      </c>
      <c r="P15" s="416">
        <v>10.823</v>
      </c>
      <c r="Q15" s="416">
        <v>0</v>
      </c>
      <c r="R15" s="416">
        <v>3.5419999999999998</v>
      </c>
      <c r="S15" s="416">
        <v>0</v>
      </c>
      <c r="T15" s="416">
        <v>0</v>
      </c>
      <c r="U15" s="416">
        <v>24.053599999999999</v>
      </c>
      <c r="V15" s="416">
        <v>17.616</v>
      </c>
      <c r="W15" s="416">
        <v>35.164000000000001</v>
      </c>
      <c r="X15" s="416">
        <v>0</v>
      </c>
      <c r="Y15" s="488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406">
        <f t="shared" si="3"/>
        <v>-1</v>
      </c>
    </row>
    <row r="16" spans="1:36" x14ac:dyDescent="0.25">
      <c r="A16" s="69" t="s">
        <v>66</v>
      </c>
      <c r="B16" s="487">
        <v>8.7753599999999992</v>
      </c>
      <c r="C16" s="416">
        <v>36.823999999999998</v>
      </c>
      <c r="D16" s="416">
        <v>0</v>
      </c>
      <c r="E16" s="416">
        <v>14.734999999999999</v>
      </c>
      <c r="F16" s="416">
        <v>0</v>
      </c>
      <c r="G16" s="416">
        <v>0</v>
      </c>
      <c r="H16" s="416">
        <v>18.1645</v>
      </c>
      <c r="I16" s="416">
        <v>246.70247999999998</v>
      </c>
      <c r="J16" s="416">
        <v>30.1526</v>
      </c>
      <c r="K16" s="416">
        <v>6.46</v>
      </c>
      <c r="L16" s="416">
        <v>45.893000000000001</v>
      </c>
      <c r="M16" s="488">
        <v>215.65708000000001</v>
      </c>
      <c r="N16" s="487">
        <v>81.337500000000006</v>
      </c>
      <c r="O16" s="416">
        <v>78.213999999999999</v>
      </c>
      <c r="P16" s="416">
        <v>86.130499999999998</v>
      </c>
      <c r="Q16" s="416">
        <v>12.7866</v>
      </c>
      <c r="R16" s="416">
        <v>0</v>
      </c>
      <c r="S16" s="416">
        <v>16.510300000000001</v>
      </c>
      <c r="T16" s="416">
        <v>0</v>
      </c>
      <c r="U16" s="416">
        <v>0</v>
      </c>
      <c r="V16" s="416">
        <v>29.73</v>
      </c>
      <c r="W16" s="416">
        <v>212.22705000000002</v>
      </c>
      <c r="X16" s="416">
        <v>157.7355</v>
      </c>
      <c r="Y16" s="488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406">
        <f t="shared" si="3"/>
        <v>-0.4978136562394887</v>
      </c>
    </row>
    <row r="17" spans="1:37" x14ac:dyDescent="0.25">
      <c r="A17" s="69" t="s">
        <v>67</v>
      </c>
      <c r="B17" s="487">
        <v>0</v>
      </c>
      <c r="C17" s="416">
        <v>297.89600000000002</v>
      </c>
      <c r="D17" s="416">
        <v>0</v>
      </c>
      <c r="E17" s="416">
        <v>0</v>
      </c>
      <c r="F17" s="416">
        <v>0</v>
      </c>
      <c r="G17" s="416">
        <v>0</v>
      </c>
      <c r="H17" s="416">
        <v>0</v>
      </c>
      <c r="I17" s="416">
        <v>0</v>
      </c>
      <c r="J17" s="416">
        <v>0</v>
      </c>
      <c r="K17" s="416">
        <v>0</v>
      </c>
      <c r="L17" s="416">
        <v>0</v>
      </c>
      <c r="M17" s="488">
        <v>53.46</v>
      </c>
      <c r="N17" s="487">
        <v>0</v>
      </c>
      <c r="O17" s="416">
        <v>0</v>
      </c>
      <c r="P17" s="416">
        <v>0</v>
      </c>
      <c r="Q17" s="416">
        <v>0</v>
      </c>
      <c r="R17" s="416">
        <v>0</v>
      </c>
      <c r="S17" s="416">
        <v>0</v>
      </c>
      <c r="T17" s="416">
        <v>0</v>
      </c>
      <c r="U17" s="416">
        <v>10.464</v>
      </c>
      <c r="V17" s="416">
        <v>0</v>
      </c>
      <c r="W17" s="416">
        <v>0</v>
      </c>
      <c r="X17" s="416">
        <v>0</v>
      </c>
      <c r="Y17" s="488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406" t="str">
        <f t="shared" si="3"/>
        <v>-</v>
      </c>
    </row>
    <row r="18" spans="1:37" x14ac:dyDescent="0.25">
      <c r="A18" s="69" t="s">
        <v>68</v>
      </c>
      <c r="B18" s="487">
        <v>2181.9613399999998</v>
      </c>
      <c r="C18" s="416">
        <v>2487.18084</v>
      </c>
      <c r="D18" s="416">
        <v>934.47000000000014</v>
      </c>
      <c r="E18" s="416">
        <v>306.48473999999999</v>
      </c>
      <c r="F18" s="416">
        <v>804.03297999999995</v>
      </c>
      <c r="G18" s="416">
        <v>845.61955999999998</v>
      </c>
      <c r="H18" s="416">
        <v>482.94471999999996</v>
      </c>
      <c r="I18" s="416">
        <v>1006.12118</v>
      </c>
      <c r="J18" s="416">
        <v>106.91848</v>
      </c>
      <c r="K18" s="416">
        <v>1397.3542</v>
      </c>
      <c r="L18" s="416">
        <v>1330.3529999999998</v>
      </c>
      <c r="M18" s="488">
        <v>1546.3048800000001</v>
      </c>
      <c r="N18" s="487">
        <v>2091.7187600000007</v>
      </c>
      <c r="O18" s="416">
        <v>5731.4614499999998</v>
      </c>
      <c r="P18" s="416">
        <v>1503.8363999999995</v>
      </c>
      <c r="Q18" s="416">
        <v>635.29729999999984</v>
      </c>
      <c r="R18" s="416">
        <v>28.897999999999996</v>
      </c>
      <c r="S18" s="416">
        <v>44.941499999999998</v>
      </c>
      <c r="T18" s="416">
        <v>437.69189999999998</v>
      </c>
      <c r="U18" s="416">
        <v>138.65745000000001</v>
      </c>
      <c r="V18" s="416">
        <v>1411.8226500000001</v>
      </c>
      <c r="W18" s="416">
        <v>1478.2473999999997</v>
      </c>
      <c r="X18" s="416">
        <v>260.47085518</v>
      </c>
      <c r="Y18" s="488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406">
        <f t="shared" si="3"/>
        <v>-0.95782756424824322</v>
      </c>
    </row>
    <row r="19" spans="1:37" x14ac:dyDescent="0.25">
      <c r="A19" s="69" t="s">
        <v>69</v>
      </c>
      <c r="B19" s="487">
        <v>453.77391999999998</v>
      </c>
      <c r="C19" s="416">
        <v>2189.3019599999998</v>
      </c>
      <c r="D19" s="416">
        <v>193.81400000000002</v>
      </c>
      <c r="E19" s="416">
        <v>696.21399999999994</v>
      </c>
      <c r="F19" s="416">
        <v>72.953000000000003</v>
      </c>
      <c r="G19" s="416">
        <v>35.944400000000002</v>
      </c>
      <c r="H19" s="416">
        <v>344.92160000000001</v>
      </c>
      <c r="I19" s="416">
        <v>282.08749999999998</v>
      </c>
      <c r="J19" s="416">
        <v>236.37700000000001</v>
      </c>
      <c r="K19" s="416">
        <v>140.84099999999998</v>
      </c>
      <c r="L19" s="416">
        <v>145.99031999999997</v>
      </c>
      <c r="M19" s="488">
        <v>431.45339999999999</v>
      </c>
      <c r="N19" s="487">
        <v>652.63299999999992</v>
      </c>
      <c r="O19" s="416">
        <v>643.50741600000015</v>
      </c>
      <c r="P19" s="416">
        <v>154.64139999999998</v>
      </c>
      <c r="Q19" s="416">
        <v>0</v>
      </c>
      <c r="R19" s="416">
        <v>71.208500000000001</v>
      </c>
      <c r="S19" s="416">
        <v>60.8</v>
      </c>
      <c r="T19" s="416">
        <v>113.4522</v>
      </c>
      <c r="U19" s="416">
        <v>20.4192</v>
      </c>
      <c r="V19" s="416">
        <v>0</v>
      </c>
      <c r="W19" s="416">
        <v>18.405000000000001</v>
      </c>
      <c r="X19" s="416">
        <v>258.65200000000004</v>
      </c>
      <c r="Y19" s="488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406" t="str">
        <f t="shared" si="3"/>
        <v>-</v>
      </c>
    </row>
    <row r="20" spans="1:37" s="154" customFormat="1" x14ac:dyDescent="0.25">
      <c r="A20" s="138" t="s">
        <v>83</v>
      </c>
      <c r="B20" s="487">
        <v>22.237000000000002</v>
      </c>
      <c r="C20" s="416">
        <v>0</v>
      </c>
      <c r="D20" s="416">
        <v>0</v>
      </c>
      <c r="E20" s="416">
        <v>0</v>
      </c>
      <c r="F20" s="416">
        <v>92.304000000000002</v>
      </c>
      <c r="G20" s="416">
        <v>0</v>
      </c>
      <c r="H20" s="416">
        <v>80.015600000000006</v>
      </c>
      <c r="I20" s="416">
        <v>62.307500000000005</v>
      </c>
      <c r="J20" s="416">
        <v>0</v>
      </c>
      <c r="K20" s="416">
        <v>0</v>
      </c>
      <c r="L20" s="416">
        <v>131.12200000000001</v>
      </c>
      <c r="M20" s="488">
        <v>86.13600000000001</v>
      </c>
      <c r="N20" s="487">
        <v>153.43950000000001</v>
      </c>
      <c r="O20" s="416">
        <v>0</v>
      </c>
      <c r="P20" s="416">
        <v>0</v>
      </c>
      <c r="Q20" s="416">
        <v>13.144</v>
      </c>
      <c r="R20" s="416">
        <v>0</v>
      </c>
      <c r="S20" s="416">
        <v>0</v>
      </c>
      <c r="T20" s="416">
        <v>0</v>
      </c>
      <c r="U20" s="416">
        <v>0</v>
      </c>
      <c r="V20" s="416">
        <v>78.706000000000003</v>
      </c>
      <c r="W20" s="416">
        <v>740.21859999999992</v>
      </c>
      <c r="X20" s="416">
        <v>511.79860000000002</v>
      </c>
      <c r="Y20" s="488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406">
        <f t="shared" si="3"/>
        <v>-1</v>
      </c>
      <c r="AJ20" s="276"/>
      <c r="AK20" s="276"/>
    </row>
    <row r="21" spans="1:37" x14ac:dyDescent="0.25">
      <c r="A21" s="69" t="s">
        <v>70</v>
      </c>
      <c r="B21" s="487">
        <v>0</v>
      </c>
      <c r="C21" s="416">
        <v>0</v>
      </c>
      <c r="D21" s="416">
        <v>18.762</v>
      </c>
      <c r="E21" s="416">
        <v>43.29</v>
      </c>
      <c r="F21" s="416">
        <v>0</v>
      </c>
      <c r="G21" s="416">
        <v>14.298999999999999</v>
      </c>
      <c r="H21" s="416">
        <v>898.7</v>
      </c>
      <c r="I21" s="416">
        <v>519.71630888890002</v>
      </c>
      <c r="J21" s="416">
        <v>27.37238</v>
      </c>
      <c r="K21" s="416">
        <v>32.933</v>
      </c>
      <c r="L21" s="416">
        <v>790.95700000000011</v>
      </c>
      <c r="M21" s="488">
        <v>1899.3580000000002</v>
      </c>
      <c r="N21" s="487">
        <v>415.44450000000006</v>
      </c>
      <c r="O21" s="416">
        <v>25.778500000000001</v>
      </c>
      <c r="P21" s="416">
        <v>92.542000000000002</v>
      </c>
      <c r="Q21" s="416">
        <v>0</v>
      </c>
      <c r="R21" s="416">
        <v>41.841000000000001</v>
      </c>
      <c r="S21" s="416">
        <v>7.4530000000000003</v>
      </c>
      <c r="T21" s="416">
        <v>0</v>
      </c>
      <c r="U21" s="416">
        <v>83.384150000000005</v>
      </c>
      <c r="V21" s="416">
        <v>101.762</v>
      </c>
      <c r="W21" s="416">
        <v>1323.3844500000002</v>
      </c>
      <c r="X21" s="416">
        <v>837.2981000000002</v>
      </c>
      <c r="Y21" s="488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406">
        <f t="shared" si="3"/>
        <v>1.2560484267211729</v>
      </c>
    </row>
    <row r="22" spans="1:37" x14ac:dyDescent="0.25">
      <c r="A22" s="69" t="s">
        <v>218</v>
      </c>
      <c r="B22" s="487">
        <v>50.15</v>
      </c>
      <c r="C22" s="416">
        <v>22.5</v>
      </c>
      <c r="D22" s="416">
        <v>0</v>
      </c>
      <c r="E22" s="416">
        <v>0</v>
      </c>
      <c r="F22" s="416">
        <v>0</v>
      </c>
      <c r="G22" s="416">
        <v>0</v>
      </c>
      <c r="H22" s="416">
        <v>29.135000000000002</v>
      </c>
      <c r="I22" s="416">
        <v>23.957444444400004</v>
      </c>
      <c r="J22" s="416">
        <v>0</v>
      </c>
      <c r="K22" s="416">
        <v>6.8</v>
      </c>
      <c r="L22" s="416">
        <v>402.25700000000006</v>
      </c>
      <c r="M22" s="488">
        <v>486.7885</v>
      </c>
      <c r="N22" s="487">
        <v>211.28549999999998</v>
      </c>
      <c r="O22" s="416">
        <v>0.71</v>
      </c>
      <c r="P22" s="416">
        <v>0.94625000000000004</v>
      </c>
      <c r="Q22" s="416">
        <v>0</v>
      </c>
      <c r="R22" s="416">
        <v>0</v>
      </c>
      <c r="S22" s="416">
        <v>0</v>
      </c>
      <c r="T22" s="416">
        <v>0</v>
      </c>
      <c r="U22" s="416">
        <v>0</v>
      </c>
      <c r="V22" s="416">
        <v>22.002500000000001</v>
      </c>
      <c r="W22" s="416">
        <v>165.43230000000003</v>
      </c>
      <c r="X22" s="416">
        <v>51.067000000000007</v>
      </c>
      <c r="Y22" s="488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406">
        <f t="shared" si="3"/>
        <v>-0.83820020452221344</v>
      </c>
    </row>
    <row r="23" spans="1:37" x14ac:dyDescent="0.25">
      <c r="A23" s="397" t="s">
        <v>72</v>
      </c>
      <c r="B23" s="483">
        <v>248.3750000000002</v>
      </c>
      <c r="C23" s="484">
        <v>111.77100000000064</v>
      </c>
      <c r="D23" s="484">
        <v>225.85360000000219</v>
      </c>
      <c r="E23" s="484">
        <v>532.80099999999766</v>
      </c>
      <c r="F23" s="484">
        <v>311.43000000000211</v>
      </c>
      <c r="G23" s="484">
        <v>1106.7706200000011</v>
      </c>
      <c r="H23" s="484">
        <v>494.23699999999519</v>
      </c>
      <c r="I23" s="484">
        <v>1907.7698999999986</v>
      </c>
      <c r="J23" s="484">
        <v>404.32510000000087</v>
      </c>
      <c r="K23" s="484">
        <v>612.05559999999969</v>
      </c>
      <c r="L23" s="484">
        <v>524.70100000000093</v>
      </c>
      <c r="M23" s="492">
        <v>791.28697999999963</v>
      </c>
      <c r="N23" s="483">
        <v>1341.9640000000127</v>
      </c>
      <c r="O23" s="484">
        <v>933.79470000000583</v>
      </c>
      <c r="P23" s="484">
        <v>1545.2631999999976</v>
      </c>
      <c r="Q23" s="484">
        <v>703.65849999999955</v>
      </c>
      <c r="R23" s="484">
        <v>576.33800000000065</v>
      </c>
      <c r="S23" s="484">
        <v>763.17229999999836</v>
      </c>
      <c r="T23" s="484">
        <v>1268.189550000001</v>
      </c>
      <c r="U23" s="484">
        <v>1403.6393000000007</v>
      </c>
      <c r="V23" s="484">
        <v>1254.0462500000031</v>
      </c>
      <c r="W23" s="484">
        <v>1077.8738000000012</v>
      </c>
      <c r="X23" s="484">
        <v>881.64470000000074</v>
      </c>
      <c r="Y23" s="492">
        <v>1191.0271999999986</v>
      </c>
      <c r="Z23" s="483">
        <v>694.93</v>
      </c>
      <c r="AA23" s="484">
        <v>692.12</v>
      </c>
      <c r="AB23" s="484">
        <v>1440.59</v>
      </c>
      <c r="AC23" s="484">
        <v>1234.8499999999999</v>
      </c>
      <c r="AD23" s="484">
        <v>2284.27</v>
      </c>
      <c r="AE23" s="484">
        <v>1676.85</v>
      </c>
      <c r="AF23" s="484">
        <v>1644.29</v>
      </c>
      <c r="AG23" s="484">
        <v>1063.06</v>
      </c>
      <c r="AH23" s="484">
        <v>234.82</v>
      </c>
      <c r="AI23" s="485">
        <f t="shared" si="3"/>
        <v>-0.81275012783619471</v>
      </c>
      <c r="AJ23" s="16"/>
    </row>
    <row r="24" spans="1:37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37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I25" s="276"/>
      <c r="AJ25" s="276"/>
      <c r="AK25" s="276"/>
    </row>
    <row r="26" spans="1:37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37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37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37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37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37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37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I38"/>
  <sheetViews>
    <sheetView showGridLines="0" zoomScale="85" zoomScaleNormal="85" zoomScaleSheetLayoutView="50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34" width="10.5703125" style="276" customWidth="1"/>
    <col min="35" max="35" width="12" bestFit="1" customWidth="1"/>
  </cols>
  <sheetData>
    <row r="1" spans="1:35" x14ac:dyDescent="0.25">
      <c r="A1" s="22" t="s">
        <v>191</v>
      </c>
    </row>
    <row r="3" spans="1:35" x14ac:dyDescent="0.25">
      <c r="A3" s="11" t="s">
        <v>73</v>
      </c>
    </row>
    <row r="4" spans="1:35" x14ac:dyDescent="0.25">
      <c r="A4" s="36" t="s">
        <v>235</v>
      </c>
    </row>
    <row r="5" spans="1:35" x14ac:dyDescent="0.25">
      <c r="A5" s="37" t="s">
        <v>201</v>
      </c>
    </row>
    <row r="6" spans="1:35" x14ac:dyDescent="0.25">
      <c r="A6" s="642" t="s">
        <v>26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4"/>
      <c r="Z6" s="644">
        <v>2021</v>
      </c>
      <c r="AA6" s="645"/>
      <c r="AB6" s="645"/>
      <c r="AC6" s="645"/>
      <c r="AD6" s="645"/>
      <c r="AE6" s="645"/>
      <c r="AF6" s="645"/>
      <c r="AG6" s="645"/>
      <c r="AH6" s="645"/>
      <c r="AI6" s="648"/>
    </row>
    <row r="7" spans="1:35" ht="27.75" customHeight="1" x14ac:dyDescent="0.25">
      <c r="A7" s="643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3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4" t="s">
        <v>12</v>
      </c>
      <c r="Z7" s="299" t="s">
        <v>1</v>
      </c>
      <c r="AA7" s="420" t="s">
        <v>2</v>
      </c>
      <c r="AB7" s="420" t="s">
        <v>3</v>
      </c>
      <c r="AC7" s="420" t="s">
        <v>4</v>
      </c>
      <c r="AD7" s="420" t="s">
        <v>5</v>
      </c>
      <c r="AE7" s="420" t="s">
        <v>6</v>
      </c>
      <c r="AF7" s="603" t="s">
        <v>7</v>
      </c>
      <c r="AG7" s="626" t="s">
        <v>8</v>
      </c>
      <c r="AH7" s="633" t="s">
        <v>266</v>
      </c>
      <c r="AI7" s="634" t="s">
        <v>270</v>
      </c>
    </row>
    <row r="8" spans="1:35" x14ac:dyDescent="0.25">
      <c r="A8" s="27" t="s">
        <v>13</v>
      </c>
      <c r="B8" s="330">
        <f t="shared" ref="B8:G8" si="0">+SUM(B9:B33)</f>
        <v>91513.749304517798</v>
      </c>
      <c r="C8" s="331">
        <f t="shared" si="0"/>
        <v>118732.30602379628</v>
      </c>
      <c r="D8" s="331">
        <f t="shared" si="0"/>
        <v>97105.98755223515</v>
      </c>
      <c r="E8" s="331">
        <f t="shared" si="0"/>
        <v>51910.710418272043</v>
      </c>
      <c r="F8" s="331">
        <f t="shared" si="0"/>
        <v>50066.603736103876</v>
      </c>
      <c r="G8" s="331">
        <f t="shared" si="0"/>
        <v>73571.188136387063</v>
      </c>
      <c r="H8" s="331">
        <f t="shared" ref="H8:M8" si="1">+SUM(H9:H33)</f>
        <v>75791.711877721813</v>
      </c>
      <c r="I8" s="331">
        <f t="shared" si="1"/>
        <v>62646.993186489417</v>
      </c>
      <c r="J8" s="331">
        <f t="shared" si="1"/>
        <v>48172.730082566777</v>
      </c>
      <c r="K8" s="331">
        <f t="shared" si="1"/>
        <v>54576.575450665187</v>
      </c>
      <c r="L8" s="331">
        <f t="shared" si="1"/>
        <v>37792.491803940895</v>
      </c>
      <c r="M8" s="331">
        <f t="shared" si="1"/>
        <v>32416.167938548464</v>
      </c>
      <c r="N8" s="330">
        <f>+SUM(N9:N33)</f>
        <v>58244.747129241463</v>
      </c>
      <c r="O8" s="331">
        <f t="shared" ref="O8:S8" si="2">+SUM(O9:O33)</f>
        <v>81782.809390977171</v>
      </c>
      <c r="P8" s="331">
        <f t="shared" si="2"/>
        <v>24510.784335884957</v>
      </c>
      <c r="Q8" s="331">
        <f t="shared" si="2"/>
        <v>10312.934749667707</v>
      </c>
      <c r="R8" s="331">
        <f t="shared" si="2"/>
        <v>12654.07763009558</v>
      </c>
      <c r="S8" s="331">
        <f t="shared" si="2"/>
        <v>47758.328230647385</v>
      </c>
      <c r="T8" s="331">
        <f t="shared" ref="T8:Y8" si="3">+SUM(T9:T33)</f>
        <v>96557.852160145063</v>
      </c>
      <c r="U8" s="331">
        <f t="shared" si="3"/>
        <v>81172.322639388003</v>
      </c>
      <c r="V8" s="331">
        <f t="shared" si="3"/>
        <v>116549.47576991709</v>
      </c>
      <c r="W8" s="331">
        <f t="shared" si="3"/>
        <v>101772.96314505377</v>
      </c>
      <c r="X8" s="331">
        <f t="shared" si="3"/>
        <v>54489.073606766688</v>
      </c>
      <c r="Y8" s="495">
        <f t="shared" si="3"/>
        <v>63535.447676193005</v>
      </c>
      <c r="Z8" s="29">
        <f t="shared" ref="Z8:AG8" si="4">SUM(Z9:Z33)</f>
        <v>61646.759999999987</v>
      </c>
      <c r="AA8" s="25">
        <f t="shared" si="4"/>
        <v>127218.70000000001</v>
      </c>
      <c r="AB8" s="25">
        <f t="shared" si="4"/>
        <v>83055.5</v>
      </c>
      <c r="AC8" s="25">
        <f t="shared" si="4"/>
        <v>54433.350000000006</v>
      </c>
      <c r="AD8" s="25">
        <f t="shared" si="4"/>
        <v>70794.489999999991</v>
      </c>
      <c r="AE8" s="25">
        <f t="shared" si="4"/>
        <v>77804.189999999988</v>
      </c>
      <c r="AF8" s="25">
        <f t="shared" si="4"/>
        <v>61622.219999999994</v>
      </c>
      <c r="AG8" s="25">
        <f t="shared" si="4"/>
        <v>57767.169999999991</v>
      </c>
      <c r="AH8" s="25">
        <f>SUM(AH9:AH33)</f>
        <v>30255.030000000002</v>
      </c>
      <c r="AI8" s="502">
        <f>+IFERROR((AH8/V8-1),"-")</f>
        <v>-0.74041041540395147</v>
      </c>
    </row>
    <row r="9" spans="1:35" x14ac:dyDescent="0.25">
      <c r="A9" s="34" t="s">
        <v>74</v>
      </c>
      <c r="B9" s="325">
        <v>1466.8469230727619</v>
      </c>
      <c r="C9" s="325">
        <v>1113.9904324089594</v>
      </c>
      <c r="D9" s="325">
        <v>1001.1600769239496</v>
      </c>
      <c r="E9" s="325">
        <v>1642.0353392284198</v>
      </c>
      <c r="F9" s="325">
        <v>987.94681077468886</v>
      </c>
      <c r="G9" s="325">
        <v>1016.4896300000001</v>
      </c>
      <c r="H9" s="325">
        <v>953.87271715977886</v>
      </c>
      <c r="I9" s="325">
        <v>1046.8249221282128</v>
      </c>
      <c r="J9" s="325">
        <v>880.74786999797993</v>
      </c>
      <c r="K9" s="325">
        <v>1262.2851046153844</v>
      </c>
      <c r="L9" s="325">
        <v>1144.6305618934912</v>
      </c>
      <c r="M9" s="325">
        <v>1190.6126015384614</v>
      </c>
      <c r="N9" s="496">
        <v>1251.9213538461536</v>
      </c>
      <c r="O9" s="416">
        <v>1608.888569076923</v>
      </c>
      <c r="P9" s="416">
        <v>896.51680553846211</v>
      </c>
      <c r="Q9" s="416">
        <v>1722.292837230769</v>
      </c>
      <c r="R9" s="416">
        <v>930.6977108626254</v>
      </c>
      <c r="S9" s="416">
        <v>1262.8751117057329</v>
      </c>
      <c r="T9" s="416">
        <v>852.15832807692334</v>
      </c>
      <c r="U9" s="416">
        <v>866.03124895104906</v>
      </c>
      <c r="V9" s="416">
        <v>472.77458769230782</v>
      </c>
      <c r="W9" s="416">
        <v>1027.5280121538462</v>
      </c>
      <c r="X9" s="416">
        <v>1146.2784538461533</v>
      </c>
      <c r="Y9" s="497">
        <v>1331.1169846153855</v>
      </c>
      <c r="Z9" s="503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504">
        <f t="shared" ref="AI8:AI33" si="5">+IFERROR((AH9/V9-1),"-")</f>
        <v>1.4591846310417007</v>
      </c>
    </row>
    <row r="10" spans="1:35" x14ac:dyDescent="0.25">
      <c r="A10" s="34" t="s">
        <v>214</v>
      </c>
      <c r="B10" s="325">
        <v>2508.534923073315</v>
      </c>
      <c r="C10" s="325">
        <v>2000.2815562130177</v>
      </c>
      <c r="D10" s="325">
        <v>1947.9342307688776</v>
      </c>
      <c r="E10" s="325">
        <v>1708.9054900713602</v>
      </c>
      <c r="F10" s="325">
        <v>2028.4448953879639</v>
      </c>
      <c r="G10" s="325">
        <v>1573.3205189940825</v>
      </c>
      <c r="H10" s="325">
        <v>2118.4193905326315</v>
      </c>
      <c r="I10" s="325">
        <v>1529.3784583442039</v>
      </c>
      <c r="J10" s="325">
        <v>2788.8552161582002</v>
      </c>
      <c r="K10" s="325">
        <v>1307.4583523076928</v>
      </c>
      <c r="L10" s="325">
        <v>1708.4111093491131</v>
      </c>
      <c r="M10" s="325">
        <v>1506.580090769231</v>
      </c>
      <c r="N10" s="496">
        <v>1686.2781284615385</v>
      </c>
      <c r="O10" s="416">
        <v>1529.9529000000009</v>
      </c>
      <c r="P10" s="416">
        <v>1100.71028623077</v>
      </c>
      <c r="Q10" s="416">
        <v>2003.8202815384634</v>
      </c>
      <c r="R10" s="416">
        <v>1601.6512940354287</v>
      </c>
      <c r="S10" s="416">
        <v>1240.1027920328138</v>
      </c>
      <c r="T10" s="416">
        <v>551.32702384615402</v>
      </c>
      <c r="U10" s="416">
        <v>1171.6843397692305</v>
      </c>
      <c r="V10" s="416">
        <v>657.5323507692309</v>
      </c>
      <c r="W10" s="416">
        <v>998.33174100000053</v>
      </c>
      <c r="X10" s="416">
        <v>1035.5298461538462</v>
      </c>
      <c r="Y10" s="497">
        <v>512.61438461538455</v>
      </c>
      <c r="Z10" s="503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504">
        <f t="shared" si="5"/>
        <v>0.15157832023651818</v>
      </c>
    </row>
    <row r="11" spans="1:35" x14ac:dyDescent="0.25">
      <c r="A11" s="34" t="s">
        <v>75</v>
      </c>
      <c r="B11" s="325">
        <v>139.76650000000001</v>
      </c>
      <c r="C11" s="325">
        <v>209.5325</v>
      </c>
      <c r="D11" s="325">
        <v>1354.6495500000001</v>
      </c>
      <c r="E11" s="325">
        <v>340.33634999999998</v>
      </c>
      <c r="F11" s="325">
        <v>405.1035</v>
      </c>
      <c r="G11" s="325">
        <v>43.811199999999999</v>
      </c>
      <c r="H11" s="325">
        <v>81.837699999999998</v>
      </c>
      <c r="I11" s="325">
        <v>47.413000000000004</v>
      </c>
      <c r="J11" s="325">
        <v>42.194000000000003</v>
      </c>
      <c r="K11" s="325">
        <v>46.874000000000002</v>
      </c>
      <c r="L11" s="325">
        <v>78.051050000000004</v>
      </c>
      <c r="M11" s="325">
        <v>46.52</v>
      </c>
      <c r="N11" s="496">
        <v>97.314999999999998</v>
      </c>
      <c r="O11" s="416">
        <v>28.436</v>
      </c>
      <c r="P11" s="416">
        <v>0</v>
      </c>
      <c r="Q11" s="416">
        <v>55.618000000000002</v>
      </c>
      <c r="R11" s="416">
        <v>1.0189999999999999</v>
      </c>
      <c r="S11" s="416">
        <v>458.09949999999998</v>
      </c>
      <c r="T11" s="416">
        <v>52.464550000000003</v>
      </c>
      <c r="U11" s="416">
        <v>86.066999999999993</v>
      </c>
      <c r="V11" s="416">
        <v>162.8994252</v>
      </c>
      <c r="W11" s="416">
        <v>255.88993509999997</v>
      </c>
      <c r="X11" s="416">
        <v>310.26626959999999</v>
      </c>
      <c r="Y11" s="497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504">
        <f t="shared" si="5"/>
        <v>-0.94518089926323445</v>
      </c>
    </row>
    <row r="12" spans="1:35" x14ac:dyDescent="0.25">
      <c r="A12" s="34" t="s">
        <v>60</v>
      </c>
      <c r="B12" s="325">
        <v>53328.51223719999</v>
      </c>
      <c r="C12" s="325">
        <v>53875.677353815081</v>
      </c>
      <c r="D12" s="325">
        <v>66718.707594800027</v>
      </c>
      <c r="E12" s="325">
        <v>35209.695269000003</v>
      </c>
      <c r="F12" s="325">
        <v>25383.348196153838</v>
      </c>
      <c r="G12" s="325">
        <v>25497.679340384613</v>
      </c>
      <c r="H12" s="325">
        <v>37345.284619230995</v>
      </c>
      <c r="I12" s="325">
        <v>26745.474484615381</v>
      </c>
      <c r="J12" s="325">
        <v>16875.953549999998</v>
      </c>
      <c r="K12" s="325">
        <v>14551.026009199997</v>
      </c>
      <c r="L12" s="325">
        <v>16769.459951692308</v>
      </c>
      <c r="M12" s="325">
        <v>12885.867453000004</v>
      </c>
      <c r="N12" s="496">
        <v>13231.790000249994</v>
      </c>
      <c r="O12" s="416">
        <v>7483.0066177036706</v>
      </c>
      <c r="P12" s="416">
        <v>6358.9840105913745</v>
      </c>
      <c r="Q12" s="416">
        <v>3371.2851902567213</v>
      </c>
      <c r="R12" s="416">
        <v>3732.6092638548412</v>
      </c>
      <c r="S12" s="416">
        <v>23977.431546834938</v>
      </c>
      <c r="T12" s="416">
        <v>67868.423887041849</v>
      </c>
      <c r="U12" s="416">
        <v>52954.123910999988</v>
      </c>
      <c r="V12" s="416">
        <v>76943.278066516199</v>
      </c>
      <c r="W12" s="416">
        <v>63298.228567186787</v>
      </c>
      <c r="X12" s="416">
        <v>37828.716665000007</v>
      </c>
      <c r="Y12" s="497">
        <v>43840.871343668616</v>
      </c>
      <c r="Z12" s="503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504">
        <f t="shared" si="5"/>
        <v>-0.7524041023631608</v>
      </c>
    </row>
    <row r="13" spans="1:35" x14ac:dyDescent="0.25">
      <c r="A13" s="34" t="s">
        <v>61</v>
      </c>
      <c r="B13" s="325">
        <v>1838.8325500000001</v>
      </c>
      <c r="C13" s="325">
        <v>901.48350000000005</v>
      </c>
      <c r="D13" s="325">
        <v>2158.8328000000001</v>
      </c>
      <c r="E13" s="325">
        <v>785.21810000000005</v>
      </c>
      <c r="F13" s="325">
        <v>257.81765000000001</v>
      </c>
      <c r="G13" s="325">
        <v>193.17190000000002</v>
      </c>
      <c r="H13" s="325">
        <v>896.65389999999991</v>
      </c>
      <c r="I13" s="325">
        <v>328.53539999999992</v>
      </c>
      <c r="J13" s="325">
        <v>278.6925</v>
      </c>
      <c r="K13" s="325">
        <v>315.24149999999997</v>
      </c>
      <c r="L13" s="325">
        <v>205.01200000000003</v>
      </c>
      <c r="M13" s="325">
        <v>47.525500000000001</v>
      </c>
      <c r="N13" s="496">
        <v>3524.263436157818</v>
      </c>
      <c r="O13" s="416">
        <v>3179.9259999999999</v>
      </c>
      <c r="P13" s="416">
        <v>1763.0236300000001</v>
      </c>
      <c r="Q13" s="416">
        <v>119.7964272</v>
      </c>
      <c r="R13" s="416">
        <v>233.7166656</v>
      </c>
      <c r="S13" s="416">
        <v>1128.4845</v>
      </c>
      <c r="T13" s="416">
        <v>2020.9312843999999</v>
      </c>
      <c r="U13" s="416">
        <v>7950.6353899999995</v>
      </c>
      <c r="V13" s="416">
        <v>8205.7457599999998</v>
      </c>
      <c r="W13" s="416">
        <v>11210.936859999998</v>
      </c>
      <c r="X13" s="416">
        <v>7483.2359799999995</v>
      </c>
      <c r="Y13" s="497">
        <v>3861.4343239999998</v>
      </c>
      <c r="Z13" s="503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504">
        <f t="shared" si="5"/>
        <v>-0.79254414531117523</v>
      </c>
    </row>
    <row r="14" spans="1:35" x14ac:dyDescent="0.25">
      <c r="A14" s="34" t="s">
        <v>76</v>
      </c>
      <c r="B14" s="325">
        <v>0</v>
      </c>
      <c r="C14" s="325">
        <v>829.48149999999987</v>
      </c>
      <c r="D14" s="325">
        <v>1611.5235</v>
      </c>
      <c r="E14" s="325">
        <v>1979.7010149999999</v>
      </c>
      <c r="F14" s="325">
        <v>166.24599999999998</v>
      </c>
      <c r="G14" s="325">
        <v>265.38679999999999</v>
      </c>
      <c r="H14" s="325">
        <v>2204.4295499999998</v>
      </c>
      <c r="I14" s="325">
        <v>518.84325000000001</v>
      </c>
      <c r="J14" s="325">
        <v>7.31</v>
      </c>
      <c r="K14" s="325">
        <v>176.8886</v>
      </c>
      <c r="L14" s="325">
        <v>1314.36625</v>
      </c>
      <c r="M14" s="325">
        <v>304.36799999999999</v>
      </c>
      <c r="N14" s="496">
        <v>582.673</v>
      </c>
      <c r="O14" s="416">
        <v>67.900999999999996</v>
      </c>
      <c r="P14" s="416">
        <v>293.25400000000002</v>
      </c>
      <c r="Q14" s="416">
        <v>62.188000000000002</v>
      </c>
      <c r="R14" s="416">
        <v>0</v>
      </c>
      <c r="S14" s="416">
        <v>206.7185432</v>
      </c>
      <c r="T14" s="416">
        <v>1977.7173750000002</v>
      </c>
      <c r="U14" s="416">
        <v>2948.0995885000002</v>
      </c>
      <c r="V14" s="416">
        <v>4312.3874000000005</v>
      </c>
      <c r="W14" s="416">
        <v>2286.2248499999996</v>
      </c>
      <c r="X14" s="416">
        <v>777.67208000000005</v>
      </c>
      <c r="Y14" s="497">
        <v>1529.8264552999997</v>
      </c>
      <c r="Z14" s="503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504">
        <f t="shared" si="5"/>
        <v>-0.81899585366565164</v>
      </c>
    </row>
    <row r="15" spans="1:35" s="154" customFormat="1" x14ac:dyDescent="0.25">
      <c r="A15" s="34" t="s">
        <v>223</v>
      </c>
      <c r="B15" s="325">
        <v>1121.9739999999999</v>
      </c>
      <c r="C15" s="325">
        <v>1228.82</v>
      </c>
      <c r="D15" s="325">
        <v>1410.99</v>
      </c>
      <c r="E15" s="325">
        <v>606.28100000000006</v>
      </c>
      <c r="F15" s="325">
        <v>233.57999999999998</v>
      </c>
      <c r="G15" s="325">
        <v>185.637</v>
      </c>
      <c r="H15" s="325">
        <v>176.67</v>
      </c>
      <c r="I15" s="325">
        <v>208.57</v>
      </c>
      <c r="J15" s="325">
        <v>150.78</v>
      </c>
      <c r="K15" s="325">
        <v>209.51400000000001</v>
      </c>
      <c r="L15" s="325">
        <v>500.06249999999994</v>
      </c>
      <c r="M15" s="325">
        <v>133.80549999999999</v>
      </c>
      <c r="N15" s="496">
        <v>182.78</v>
      </c>
      <c r="O15" s="416">
        <v>192.37099999999998</v>
      </c>
      <c r="P15" s="416">
        <v>110.712</v>
      </c>
      <c r="Q15" s="416">
        <v>10.313000000000001</v>
      </c>
      <c r="R15" s="416">
        <v>129.66499999999999</v>
      </c>
      <c r="S15" s="416">
        <v>58.000999999999998</v>
      </c>
      <c r="T15" s="416">
        <v>59.927</v>
      </c>
      <c r="U15" s="416">
        <v>162.51499999999999</v>
      </c>
      <c r="V15" s="416">
        <v>1263.374</v>
      </c>
      <c r="W15" s="416">
        <v>1144.0385000000003</v>
      </c>
      <c r="X15" s="416">
        <v>548.43099999999993</v>
      </c>
      <c r="Y15" s="497">
        <v>535.63499999999999</v>
      </c>
      <c r="Z15" s="503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504">
        <f t="shared" si="5"/>
        <v>-0.55664751688731917</v>
      </c>
    </row>
    <row r="16" spans="1:35" s="154" customFormat="1" x14ac:dyDescent="0.25">
      <c r="A16" s="34" t="s">
        <v>62</v>
      </c>
      <c r="B16" s="325">
        <v>3261.6659999999997</v>
      </c>
      <c r="C16" s="325">
        <v>9007.14</v>
      </c>
      <c r="D16" s="325">
        <v>3006.54</v>
      </c>
      <c r="E16" s="325">
        <v>0</v>
      </c>
      <c r="F16" s="325">
        <v>382.971</v>
      </c>
      <c r="G16" s="325">
        <v>456.95400000000001</v>
      </c>
      <c r="H16" s="325">
        <v>839.02500000000009</v>
      </c>
      <c r="I16" s="325">
        <v>479.51499999999999</v>
      </c>
      <c r="J16" s="325">
        <v>0</v>
      </c>
      <c r="K16" s="325">
        <v>1150.047</v>
      </c>
      <c r="L16" s="325">
        <v>0</v>
      </c>
      <c r="M16" s="325">
        <v>0</v>
      </c>
      <c r="N16" s="496">
        <v>6176.7420000000002</v>
      </c>
      <c r="O16" s="416">
        <v>15405.553</v>
      </c>
      <c r="P16" s="416">
        <v>1195.5420000000004</v>
      </c>
      <c r="Q16" s="416">
        <v>0</v>
      </c>
      <c r="R16" s="416">
        <v>0</v>
      </c>
      <c r="S16" s="416">
        <v>0</v>
      </c>
      <c r="T16" s="416">
        <v>0</v>
      </c>
      <c r="U16" s="416">
        <v>0</v>
      </c>
      <c r="V16" s="416">
        <v>2609.1229999999996</v>
      </c>
      <c r="W16" s="416">
        <v>4338.5360000000001</v>
      </c>
      <c r="X16" s="416">
        <v>0</v>
      </c>
      <c r="Y16" s="497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504">
        <f t="shared" si="5"/>
        <v>-1</v>
      </c>
    </row>
    <row r="17" spans="1:35" s="154" customFormat="1" x14ac:dyDescent="0.25">
      <c r="A17" s="34" t="s">
        <v>63</v>
      </c>
      <c r="B17" s="325">
        <v>605.05050000000006</v>
      </c>
      <c r="C17" s="325">
        <v>819.46216140000001</v>
      </c>
      <c r="D17" s="325">
        <v>785.12657224999998</v>
      </c>
      <c r="E17" s="325">
        <v>934.06252620000009</v>
      </c>
      <c r="F17" s="325">
        <v>4828.3648499999999</v>
      </c>
      <c r="G17" s="325">
        <v>22194.191650000001</v>
      </c>
      <c r="H17" s="325">
        <v>10776.90185</v>
      </c>
      <c r="I17" s="325">
        <v>10996.009699999999</v>
      </c>
      <c r="J17" s="325">
        <v>6234.912875</v>
      </c>
      <c r="K17" s="325">
        <v>7347.7900560999988</v>
      </c>
      <c r="L17" s="325">
        <v>2477.6576534999999</v>
      </c>
      <c r="M17" s="325">
        <v>2971.643</v>
      </c>
      <c r="N17" s="496">
        <v>1066.0296122000002</v>
      </c>
      <c r="O17" s="416">
        <v>2033.6697104500001</v>
      </c>
      <c r="P17" s="416">
        <v>827.01746209999988</v>
      </c>
      <c r="Q17" s="416">
        <v>55.07289999999999</v>
      </c>
      <c r="R17" s="416">
        <v>892.00305000000003</v>
      </c>
      <c r="S17" s="416">
        <v>5984.6530899999989</v>
      </c>
      <c r="T17" s="416">
        <v>6134.1550749999997</v>
      </c>
      <c r="U17" s="416">
        <v>2967.6478749999997</v>
      </c>
      <c r="V17" s="416">
        <v>1407.1681249999999</v>
      </c>
      <c r="W17" s="416">
        <v>1890.7501750000001</v>
      </c>
      <c r="X17" s="416">
        <v>764.77496999999994</v>
      </c>
      <c r="Y17" s="497">
        <v>807.05126499999994</v>
      </c>
      <c r="Z17" s="503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504">
        <f t="shared" si="5"/>
        <v>-0.34041285933761467</v>
      </c>
    </row>
    <row r="18" spans="1:35" s="154" customFormat="1" x14ac:dyDescent="0.25">
      <c r="A18" s="34" t="s">
        <v>64</v>
      </c>
      <c r="B18" s="325">
        <v>0</v>
      </c>
      <c r="C18" s="325">
        <v>0</v>
      </c>
      <c r="D18" s="325">
        <v>1771.8899999999999</v>
      </c>
      <c r="E18" s="325">
        <v>2.8264999999999998</v>
      </c>
      <c r="F18" s="325">
        <v>2074.3696</v>
      </c>
      <c r="G18" s="325">
        <v>5195.487000000001</v>
      </c>
      <c r="H18" s="325">
        <v>1063.8787</v>
      </c>
      <c r="I18" s="325">
        <v>1547.7344999999998</v>
      </c>
      <c r="J18" s="325">
        <v>491.23099999999999</v>
      </c>
      <c r="K18" s="325">
        <v>297.35899999999998</v>
      </c>
      <c r="L18" s="325">
        <v>14.2765</v>
      </c>
      <c r="M18" s="325">
        <v>147.63150000000002</v>
      </c>
      <c r="N18" s="496">
        <v>731.70729039215735</v>
      </c>
      <c r="O18" s="416">
        <v>207.09367470588231</v>
      </c>
      <c r="P18" s="416">
        <v>231.74376882352939</v>
      </c>
      <c r="Q18" s="416">
        <v>115.5693605882353</v>
      </c>
      <c r="R18" s="416">
        <v>27.335364705882402</v>
      </c>
      <c r="S18" s="416">
        <v>401.282507764706</v>
      </c>
      <c r="T18" s="416">
        <v>1284.815591069281</v>
      </c>
      <c r="U18" s="416">
        <v>427.45699999999999</v>
      </c>
      <c r="V18" s="416">
        <v>394.99713677385671</v>
      </c>
      <c r="W18" s="416">
        <v>493.18060296993451</v>
      </c>
      <c r="X18" s="416">
        <v>433.60549596862779</v>
      </c>
      <c r="Y18" s="497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504">
        <f t="shared" si="5"/>
        <v>-0.77959333905287653</v>
      </c>
    </row>
    <row r="19" spans="1:35" s="154" customFormat="1" x14ac:dyDescent="0.25">
      <c r="A19" s="34" t="s">
        <v>77</v>
      </c>
      <c r="B19" s="325">
        <v>0</v>
      </c>
      <c r="C19" s="325">
        <v>0</v>
      </c>
      <c r="D19" s="325">
        <v>0</v>
      </c>
      <c r="E19" s="325">
        <v>0</v>
      </c>
      <c r="F19" s="325">
        <v>0</v>
      </c>
      <c r="G19" s="325">
        <v>0</v>
      </c>
      <c r="H19" s="325">
        <v>103.021</v>
      </c>
      <c r="I19" s="325">
        <v>0</v>
      </c>
      <c r="J19" s="325">
        <v>0</v>
      </c>
      <c r="K19" s="325">
        <v>0</v>
      </c>
      <c r="L19" s="325">
        <v>5.03</v>
      </c>
      <c r="M19" s="325">
        <v>0</v>
      </c>
      <c r="N19" s="496">
        <v>582.47351222222198</v>
      </c>
      <c r="O19" s="416">
        <v>596.15998999999999</v>
      </c>
      <c r="P19" s="416">
        <v>441.92757999999998</v>
      </c>
      <c r="Q19" s="416">
        <v>326.55700000000002</v>
      </c>
      <c r="R19" s="416">
        <v>462.98611</v>
      </c>
      <c r="S19" s="416">
        <v>280.20555333333363</v>
      </c>
      <c r="T19" s="416">
        <v>207.71310999999997</v>
      </c>
      <c r="U19" s="416">
        <v>294.07400000000001</v>
      </c>
      <c r="V19" s="416">
        <v>461.12288888888867</v>
      </c>
      <c r="W19" s="416">
        <v>660.06666666666638</v>
      </c>
      <c r="X19" s="416">
        <v>766.56620711990706</v>
      </c>
      <c r="Y19" s="497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504">
        <f t="shared" si="5"/>
        <v>-1</v>
      </c>
    </row>
    <row r="20" spans="1:35" s="154" customFormat="1" x14ac:dyDescent="0.25">
      <c r="A20" s="34" t="s">
        <v>78</v>
      </c>
      <c r="B20" s="325">
        <v>0</v>
      </c>
      <c r="C20" s="325">
        <v>0</v>
      </c>
      <c r="D20" s="325">
        <v>0</v>
      </c>
      <c r="E20" s="325">
        <v>97.713999999999999</v>
      </c>
      <c r="F20" s="325">
        <v>207.63499999999999</v>
      </c>
      <c r="G20" s="325">
        <v>0</v>
      </c>
      <c r="H20" s="325">
        <v>43.148600000000002</v>
      </c>
      <c r="I20" s="325">
        <v>2.4990000000000001</v>
      </c>
      <c r="J20" s="325">
        <v>0</v>
      </c>
      <c r="K20" s="325">
        <v>0</v>
      </c>
      <c r="L20" s="325">
        <v>0</v>
      </c>
      <c r="M20" s="325">
        <v>0</v>
      </c>
      <c r="N20" s="496">
        <v>0</v>
      </c>
      <c r="O20" s="416">
        <v>0</v>
      </c>
      <c r="P20" s="416">
        <v>0</v>
      </c>
      <c r="Q20" s="416">
        <v>0</v>
      </c>
      <c r="R20" s="416">
        <v>0</v>
      </c>
      <c r="S20" s="416">
        <v>0</v>
      </c>
      <c r="T20" s="416">
        <v>0</v>
      </c>
      <c r="U20" s="416">
        <v>0</v>
      </c>
      <c r="V20" s="416">
        <v>0</v>
      </c>
      <c r="W20" s="416">
        <v>11.2279</v>
      </c>
      <c r="X20" s="416">
        <v>0</v>
      </c>
      <c r="Y20" s="497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504" t="str">
        <f t="shared" si="5"/>
        <v>-</v>
      </c>
    </row>
    <row r="21" spans="1:35" s="154" customFormat="1" x14ac:dyDescent="0.25">
      <c r="A21" s="34" t="s">
        <v>79</v>
      </c>
      <c r="B21" s="334">
        <v>0</v>
      </c>
      <c r="C21" s="326">
        <v>0</v>
      </c>
      <c r="D21" s="326">
        <v>0</v>
      </c>
      <c r="E21" s="326">
        <v>0</v>
      </c>
      <c r="F21" s="326">
        <v>0</v>
      </c>
      <c r="G21" s="326">
        <v>0</v>
      </c>
      <c r="H21" s="326">
        <v>0</v>
      </c>
      <c r="I21" s="326">
        <v>0</v>
      </c>
      <c r="J21" s="326">
        <v>0</v>
      </c>
      <c r="K21" s="326">
        <v>0</v>
      </c>
      <c r="L21" s="326">
        <v>0</v>
      </c>
      <c r="M21" s="326">
        <v>0</v>
      </c>
      <c r="N21" s="334"/>
      <c r="O21" s="326">
        <v>124.64</v>
      </c>
      <c r="P21" s="326">
        <v>96.427599999999998</v>
      </c>
      <c r="Q21" s="326"/>
      <c r="R21" s="326">
        <v>37.433</v>
      </c>
      <c r="S21" s="326">
        <v>0</v>
      </c>
      <c r="T21" s="326">
        <v>0</v>
      </c>
      <c r="U21" s="326">
        <v>0</v>
      </c>
      <c r="V21" s="326">
        <v>0</v>
      </c>
      <c r="W21" s="326">
        <v>138.2835</v>
      </c>
      <c r="X21" s="326">
        <v>0</v>
      </c>
      <c r="Y21" s="498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504" t="str">
        <f t="shared" si="5"/>
        <v>-</v>
      </c>
    </row>
    <row r="22" spans="1:35" s="154" customFormat="1" x14ac:dyDescent="0.25">
      <c r="A22" s="34" t="s">
        <v>68</v>
      </c>
      <c r="B22" s="325">
        <v>10318.978000002446</v>
      </c>
      <c r="C22" s="325">
        <v>25203.487000000001</v>
      </c>
      <c r="D22" s="325">
        <v>5897.6320000000005</v>
      </c>
      <c r="E22" s="325">
        <v>221.21132560000001</v>
      </c>
      <c r="F22" s="325">
        <v>1391.2629499999998</v>
      </c>
      <c r="G22" s="325">
        <v>1577.2809999999999</v>
      </c>
      <c r="H22" s="325">
        <v>1219.3175000000001</v>
      </c>
      <c r="I22" s="325">
        <v>1914.7072000000001</v>
      </c>
      <c r="J22" s="325">
        <v>541.27299999999991</v>
      </c>
      <c r="K22" s="325">
        <v>4022.9335000000001</v>
      </c>
      <c r="L22" s="325">
        <v>320.00239999999991</v>
      </c>
      <c r="M22" s="325">
        <v>393.67699999999991</v>
      </c>
      <c r="N22" s="496">
        <v>13189.9725</v>
      </c>
      <c r="O22" s="416">
        <v>29284.08669</v>
      </c>
      <c r="P22" s="416">
        <v>3411.6487999999995</v>
      </c>
      <c r="Q22" s="416">
        <v>0</v>
      </c>
      <c r="R22" s="416">
        <v>101.453</v>
      </c>
      <c r="S22" s="416">
        <v>2651.7384999999999</v>
      </c>
      <c r="T22" s="416">
        <v>1544.8420000000001</v>
      </c>
      <c r="U22" s="416">
        <v>1166.473</v>
      </c>
      <c r="V22" s="416">
        <v>9064.7473000000009</v>
      </c>
      <c r="W22" s="416">
        <v>4721.5222999999969</v>
      </c>
      <c r="X22" s="416">
        <v>119.3175</v>
      </c>
      <c r="Y22" s="497">
        <v>46.429699999999997</v>
      </c>
      <c r="Z22" s="503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504">
        <f t="shared" si="5"/>
        <v>-0.97697453739278539</v>
      </c>
    </row>
    <row r="23" spans="1:35" s="154" customFormat="1" x14ac:dyDescent="0.25">
      <c r="A23" s="34" t="s">
        <v>215</v>
      </c>
      <c r="B23" s="325">
        <v>50.6150381</v>
      </c>
      <c r="C23" s="325">
        <v>70.179999999999993</v>
      </c>
      <c r="D23" s="325">
        <v>76.106155599999994</v>
      </c>
      <c r="E23" s="325">
        <v>25.939999999999998</v>
      </c>
      <c r="F23" s="325">
        <v>233.36750000000001</v>
      </c>
      <c r="G23" s="325">
        <v>713.49497500000007</v>
      </c>
      <c r="H23" s="325">
        <v>74.166499999999999</v>
      </c>
      <c r="I23" s="325">
        <v>756.94757500000003</v>
      </c>
      <c r="J23" s="325">
        <v>336.62292499999995</v>
      </c>
      <c r="K23" s="325">
        <v>226.4810804</v>
      </c>
      <c r="L23" s="325">
        <v>43.818049999999999</v>
      </c>
      <c r="M23" s="325">
        <v>63.206499999999998</v>
      </c>
      <c r="N23" s="496">
        <v>105.07330715000001</v>
      </c>
      <c r="O23" s="416">
        <v>41.999295149999995</v>
      </c>
      <c r="P23" s="416">
        <v>230.78142220000001</v>
      </c>
      <c r="Q23" s="416">
        <v>0</v>
      </c>
      <c r="R23" s="416">
        <v>32.006500000000003</v>
      </c>
      <c r="S23" s="416">
        <v>149.47309999999999</v>
      </c>
      <c r="T23" s="416">
        <v>27.2834</v>
      </c>
      <c r="U23" s="416">
        <v>0</v>
      </c>
      <c r="V23" s="416">
        <v>0.27250000000000002</v>
      </c>
      <c r="W23" s="416">
        <v>0.20200000000000001</v>
      </c>
      <c r="X23" s="416">
        <v>1.1924999999999999</v>
      </c>
      <c r="Y23" s="497">
        <v>92.526500000000013</v>
      </c>
      <c r="Z23" s="503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504">
        <f t="shared" si="5"/>
        <v>44.577981651376142</v>
      </c>
    </row>
    <row r="24" spans="1:35" s="154" customFormat="1" x14ac:dyDescent="0.25">
      <c r="A24" s="34" t="s">
        <v>260</v>
      </c>
      <c r="B24" s="334">
        <v>0</v>
      </c>
      <c r="C24" s="326">
        <v>0</v>
      </c>
      <c r="D24" s="326">
        <v>0</v>
      </c>
      <c r="E24" s="326">
        <v>0</v>
      </c>
      <c r="F24" s="326">
        <v>0</v>
      </c>
      <c r="G24" s="326">
        <v>0</v>
      </c>
      <c r="H24" s="326">
        <v>0</v>
      </c>
      <c r="I24" s="326">
        <v>0</v>
      </c>
      <c r="J24" s="326">
        <v>0</v>
      </c>
      <c r="K24" s="326">
        <v>0</v>
      </c>
      <c r="L24" s="326">
        <v>0</v>
      </c>
      <c r="M24" s="326">
        <v>0</v>
      </c>
      <c r="N24" s="334">
        <v>0</v>
      </c>
      <c r="O24" s="326">
        <v>0</v>
      </c>
      <c r="P24" s="326">
        <v>0</v>
      </c>
      <c r="Q24" s="326">
        <v>0</v>
      </c>
      <c r="R24" s="326">
        <v>0</v>
      </c>
      <c r="S24" s="326">
        <v>0</v>
      </c>
      <c r="T24" s="326">
        <v>0</v>
      </c>
      <c r="U24" s="326">
        <v>0</v>
      </c>
      <c r="V24" s="326">
        <v>0</v>
      </c>
      <c r="W24" s="326">
        <v>0</v>
      </c>
      <c r="X24" s="326">
        <v>0</v>
      </c>
      <c r="Y24" s="498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504" t="str">
        <f t="shared" si="5"/>
        <v>-</v>
      </c>
    </row>
    <row r="25" spans="1:35" s="154" customFormat="1" x14ac:dyDescent="0.25">
      <c r="A25" s="34" t="s">
        <v>69</v>
      </c>
      <c r="B25" s="325">
        <v>907.68950000000007</v>
      </c>
      <c r="C25" s="325">
        <v>11711.979500000001</v>
      </c>
      <c r="D25" s="325">
        <v>3919.2824999999998</v>
      </c>
      <c r="E25" s="325">
        <v>2021.7755</v>
      </c>
      <c r="F25" s="325">
        <v>1882.2984755509669</v>
      </c>
      <c r="G25" s="325">
        <v>1960.806</v>
      </c>
      <c r="H25" s="325">
        <v>3439.6585499999997</v>
      </c>
      <c r="I25" s="325">
        <v>3226.7667000000001</v>
      </c>
      <c r="J25" s="325">
        <v>5378.65265</v>
      </c>
      <c r="K25" s="325">
        <v>8893.1459000000013</v>
      </c>
      <c r="L25" s="325">
        <v>1143.6494999999998</v>
      </c>
      <c r="M25" s="325">
        <v>2512.2691500000001</v>
      </c>
      <c r="N25" s="496">
        <v>2779.8706230999996</v>
      </c>
      <c r="O25" s="416">
        <v>2660.7304818500002</v>
      </c>
      <c r="P25" s="416">
        <v>1940.5240000000001</v>
      </c>
      <c r="Q25" s="416">
        <v>130.13199999999998</v>
      </c>
      <c r="R25" s="416">
        <v>1048.3023000000001</v>
      </c>
      <c r="S25" s="416">
        <v>1996.6995099999999</v>
      </c>
      <c r="T25" s="416">
        <v>2057.0041999999999</v>
      </c>
      <c r="U25" s="416">
        <v>1777.6605999999997</v>
      </c>
      <c r="V25" s="416">
        <v>1364.5429999999999</v>
      </c>
      <c r="W25" s="416">
        <v>1592.0251000000001</v>
      </c>
      <c r="X25" s="416">
        <v>205.49130000000002</v>
      </c>
      <c r="Y25" s="497">
        <v>465.67220999999995</v>
      </c>
      <c r="Z25" s="503">
        <v>762.52</v>
      </c>
      <c r="AA25" s="21">
        <v>1576</v>
      </c>
      <c r="AB25" s="21">
        <v>1319.49</v>
      </c>
      <c r="AC25" s="21">
        <v>2018.15</v>
      </c>
      <c r="AD25" s="21">
        <v>3370.86</v>
      </c>
      <c r="AE25" s="21">
        <v>3737.9</v>
      </c>
      <c r="AF25" s="21">
        <v>3013.09</v>
      </c>
      <c r="AG25" s="21">
        <v>877.05</v>
      </c>
      <c r="AH25" s="21">
        <v>2418.66</v>
      </c>
      <c r="AI25" s="504">
        <f t="shared" si="5"/>
        <v>0.77250552016316099</v>
      </c>
    </row>
    <row r="26" spans="1:35" s="154" customFormat="1" x14ac:dyDescent="0.25">
      <c r="A26" s="34" t="s">
        <v>81</v>
      </c>
      <c r="B26" s="325">
        <v>0</v>
      </c>
      <c r="C26" s="325">
        <v>338.43</v>
      </c>
      <c r="D26" s="325">
        <v>6.21</v>
      </c>
      <c r="E26" s="325">
        <v>0</v>
      </c>
      <c r="F26" s="325">
        <v>0</v>
      </c>
      <c r="G26" s="325">
        <v>0</v>
      </c>
      <c r="H26" s="325">
        <v>0</v>
      </c>
      <c r="I26" s="325">
        <v>0</v>
      </c>
      <c r="J26" s="325">
        <v>0</v>
      </c>
      <c r="K26" s="325">
        <v>0</v>
      </c>
      <c r="L26" s="325">
        <v>0</v>
      </c>
      <c r="M26" s="325">
        <v>0</v>
      </c>
      <c r="N26" s="496">
        <v>0</v>
      </c>
      <c r="O26" s="416">
        <v>12115.694000000001</v>
      </c>
      <c r="P26" s="416">
        <v>1849.4749999999999</v>
      </c>
      <c r="Q26" s="416">
        <v>0</v>
      </c>
      <c r="R26" s="416">
        <v>0</v>
      </c>
      <c r="S26" s="416">
        <v>0</v>
      </c>
      <c r="T26" s="416">
        <v>0</v>
      </c>
      <c r="U26" s="416">
        <v>0</v>
      </c>
      <c r="V26" s="416">
        <v>3845.0480000000002</v>
      </c>
      <c r="W26" s="416">
        <v>3033.7380000000039</v>
      </c>
      <c r="X26" s="416">
        <v>0</v>
      </c>
      <c r="Y26" s="497">
        <v>0</v>
      </c>
      <c r="Z26" s="28">
        <v>1146.45</v>
      </c>
      <c r="AA26" s="21">
        <v>15268.78</v>
      </c>
      <c r="AB26" s="21">
        <v>1864.33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504">
        <f t="shared" si="5"/>
        <v>-1</v>
      </c>
    </row>
    <row r="27" spans="1:35" s="154" customFormat="1" x14ac:dyDescent="0.25">
      <c r="A27" s="34" t="s">
        <v>224</v>
      </c>
      <c r="B27" s="325">
        <v>3206.6301999999996</v>
      </c>
      <c r="C27" s="325">
        <v>481.04300000000001</v>
      </c>
      <c r="D27" s="325">
        <v>1.5840000000000001</v>
      </c>
      <c r="E27" s="325">
        <v>20.447500000000002</v>
      </c>
      <c r="F27" s="325">
        <v>1.7715000000000001</v>
      </c>
      <c r="G27" s="325">
        <v>47.791499999999999</v>
      </c>
      <c r="H27" s="325">
        <v>30.6</v>
      </c>
      <c r="I27" s="325">
        <v>48.752000000000002</v>
      </c>
      <c r="J27" s="325">
        <v>51.110999999999997</v>
      </c>
      <c r="K27" s="325">
        <v>71.459000000000003</v>
      </c>
      <c r="L27" s="325">
        <v>5.2835000000000001</v>
      </c>
      <c r="M27" s="325">
        <v>3.484</v>
      </c>
      <c r="N27" s="496">
        <v>30.381499999999999</v>
      </c>
      <c r="O27" s="416">
        <v>2.5870000000000002</v>
      </c>
      <c r="P27" s="416">
        <v>3.3174999999999999</v>
      </c>
      <c r="Q27" s="416">
        <v>0</v>
      </c>
      <c r="R27" s="416">
        <v>0</v>
      </c>
      <c r="S27" s="416">
        <v>0</v>
      </c>
      <c r="T27" s="416">
        <v>11</v>
      </c>
      <c r="U27" s="416">
        <v>0</v>
      </c>
      <c r="V27" s="416">
        <v>0</v>
      </c>
      <c r="W27" s="416">
        <v>0</v>
      </c>
      <c r="X27" s="416">
        <v>0</v>
      </c>
      <c r="Y27" s="497">
        <v>1.31</v>
      </c>
      <c r="Z27" s="28">
        <v>21.77</v>
      </c>
      <c r="AA27" s="21">
        <v>20.25</v>
      </c>
      <c r="AB27" s="26">
        <v>0</v>
      </c>
      <c r="AC27" s="21">
        <v>9.26</v>
      </c>
      <c r="AD27" s="26">
        <v>0</v>
      </c>
      <c r="AE27" s="21">
        <v>3.37</v>
      </c>
      <c r="AF27" s="21">
        <v>0</v>
      </c>
      <c r="AG27" s="21">
        <v>0</v>
      </c>
      <c r="AH27" s="21">
        <v>0</v>
      </c>
      <c r="AI27" s="504" t="str">
        <f t="shared" si="5"/>
        <v>-</v>
      </c>
    </row>
    <row r="28" spans="1:35" s="154" customFormat="1" x14ac:dyDescent="0.25">
      <c r="A28" s="34" t="s">
        <v>82</v>
      </c>
      <c r="B28" s="325">
        <v>596.61249999999995</v>
      </c>
      <c r="C28" s="325">
        <v>83.53</v>
      </c>
      <c r="D28" s="325">
        <v>0.99150000000000005</v>
      </c>
      <c r="E28" s="325">
        <v>84.68835</v>
      </c>
      <c r="F28" s="325">
        <v>356.40670000000006</v>
      </c>
      <c r="G28" s="325">
        <v>390.59840000000003</v>
      </c>
      <c r="H28" s="325">
        <v>350.54</v>
      </c>
      <c r="I28" s="325">
        <v>167.76640000000003</v>
      </c>
      <c r="J28" s="325">
        <v>66.368499999999997</v>
      </c>
      <c r="K28" s="325">
        <v>115.57850000000001</v>
      </c>
      <c r="L28" s="325">
        <v>56.734500000000004</v>
      </c>
      <c r="M28" s="325">
        <v>158.25459999999998</v>
      </c>
      <c r="N28" s="496">
        <v>3411.3665000000001</v>
      </c>
      <c r="O28" s="416">
        <v>100.8717</v>
      </c>
      <c r="P28" s="416">
        <v>23.553000000000001</v>
      </c>
      <c r="Q28" s="416">
        <v>0</v>
      </c>
      <c r="R28" s="416">
        <v>0</v>
      </c>
      <c r="S28" s="416">
        <v>6.7320000000000002</v>
      </c>
      <c r="T28" s="416">
        <v>5.1150000000000002</v>
      </c>
      <c r="U28" s="416">
        <v>56.893000000000001</v>
      </c>
      <c r="V28" s="416">
        <v>41.173999999999999</v>
      </c>
      <c r="W28" s="416">
        <v>6.8159999999999998</v>
      </c>
      <c r="X28" s="416">
        <v>0</v>
      </c>
      <c r="Y28" s="497">
        <v>62.085099999999997</v>
      </c>
      <c r="Z28" s="503">
        <v>35.200000000000003</v>
      </c>
      <c r="AA28" s="21">
        <v>109.47</v>
      </c>
      <c r="AB28" s="21">
        <v>15.94</v>
      </c>
      <c r="AC28" s="21">
        <v>17.690000000000001</v>
      </c>
      <c r="AD28" s="21">
        <v>83.76</v>
      </c>
      <c r="AE28" s="21">
        <v>63.99</v>
      </c>
      <c r="AF28" s="21">
        <v>255.36</v>
      </c>
      <c r="AG28" s="21">
        <v>645.91999999999996</v>
      </c>
      <c r="AH28" s="21">
        <v>140.13</v>
      </c>
      <c r="AI28" s="504">
        <f t="shared" si="5"/>
        <v>2.403361344537815</v>
      </c>
    </row>
    <row r="29" spans="1:35" x14ac:dyDescent="0.25">
      <c r="A29" s="34" t="s">
        <v>83</v>
      </c>
      <c r="B29" s="325">
        <v>811.19140400000003</v>
      </c>
      <c r="C29" s="325">
        <v>349.89369970000001</v>
      </c>
      <c r="D29" s="325">
        <v>143.73955000000001</v>
      </c>
      <c r="E29" s="325">
        <v>1143.6343999999999</v>
      </c>
      <c r="F29" s="325">
        <v>1134.085</v>
      </c>
      <c r="G29" s="325">
        <v>3608.0248500000002</v>
      </c>
      <c r="H29" s="325">
        <v>2192.1995000000002</v>
      </c>
      <c r="I29" s="325">
        <v>2354.1284000000001</v>
      </c>
      <c r="J29" s="325">
        <v>2317.0670500000001</v>
      </c>
      <c r="K29" s="325">
        <v>1444.1445499999998</v>
      </c>
      <c r="L29" s="325">
        <v>1697.7631822499998</v>
      </c>
      <c r="M29" s="325">
        <v>2239.2270879999996</v>
      </c>
      <c r="N29" s="496">
        <v>1751.71486622</v>
      </c>
      <c r="O29" s="416">
        <v>1149.55381513</v>
      </c>
      <c r="P29" s="416">
        <v>221.49400000000003</v>
      </c>
      <c r="Q29" s="416">
        <v>17.809999999999999</v>
      </c>
      <c r="R29" s="416">
        <v>40.179000000000002</v>
      </c>
      <c r="S29" s="416">
        <v>234.1669</v>
      </c>
      <c r="T29" s="416">
        <v>108.029</v>
      </c>
      <c r="U29" s="416">
        <v>55.615499999999997</v>
      </c>
      <c r="V29" s="416">
        <v>18.442499999999999</v>
      </c>
      <c r="W29" s="416">
        <v>168.42149999999998</v>
      </c>
      <c r="X29" s="416">
        <v>0</v>
      </c>
      <c r="Y29" s="497">
        <v>864.15653663000001</v>
      </c>
      <c r="Z29" s="503">
        <v>1533.13</v>
      </c>
      <c r="AA29" s="21">
        <v>1064.45</v>
      </c>
      <c r="AB29" s="21">
        <v>131.34</v>
      </c>
      <c r="AC29" s="21">
        <v>236.85</v>
      </c>
      <c r="AD29" s="21">
        <v>1391.54</v>
      </c>
      <c r="AE29" s="21">
        <v>1078.9000000000001</v>
      </c>
      <c r="AF29" s="21">
        <v>1565.99</v>
      </c>
      <c r="AG29" s="21">
        <v>1511.26</v>
      </c>
      <c r="AH29" s="21">
        <v>188.05</v>
      </c>
      <c r="AI29" s="504">
        <f t="shared" si="5"/>
        <v>9.1965568659346637</v>
      </c>
    </row>
    <row r="30" spans="1:35" x14ac:dyDescent="0.25">
      <c r="A30" s="34" t="s">
        <v>194</v>
      </c>
      <c r="B30" s="325">
        <v>250.08</v>
      </c>
      <c r="C30" s="325">
        <v>54.09</v>
      </c>
      <c r="D30" s="325">
        <v>0</v>
      </c>
      <c r="E30" s="325">
        <v>0</v>
      </c>
      <c r="F30" s="325">
        <v>8.0549999999999997</v>
      </c>
      <c r="G30" s="325">
        <v>45.653999999999996</v>
      </c>
      <c r="H30" s="325">
        <v>0</v>
      </c>
      <c r="I30" s="325">
        <v>0</v>
      </c>
      <c r="J30" s="325">
        <v>0</v>
      </c>
      <c r="K30" s="325">
        <v>0</v>
      </c>
      <c r="L30" s="325">
        <v>0</v>
      </c>
      <c r="M30" s="325">
        <v>18.824999999999999</v>
      </c>
      <c r="N30" s="496">
        <v>13.74</v>
      </c>
      <c r="O30" s="416">
        <v>0</v>
      </c>
      <c r="P30" s="416">
        <v>0</v>
      </c>
      <c r="Q30" s="416">
        <v>0</v>
      </c>
      <c r="R30" s="416">
        <v>0</v>
      </c>
      <c r="S30" s="416">
        <v>0</v>
      </c>
      <c r="T30" s="416">
        <v>0</v>
      </c>
      <c r="U30" s="416">
        <v>0</v>
      </c>
      <c r="V30" s="416">
        <v>32.419800000000002</v>
      </c>
      <c r="W30" s="416">
        <v>5.49</v>
      </c>
      <c r="X30" s="416">
        <v>0</v>
      </c>
      <c r="Y30" s="497">
        <v>0</v>
      </c>
      <c r="Z30" s="28">
        <v>0</v>
      </c>
      <c r="AA30" s="26">
        <v>0</v>
      </c>
      <c r="AB30" s="26">
        <v>0</v>
      </c>
      <c r="AC30" s="26">
        <v>0</v>
      </c>
      <c r="AD30" s="21">
        <v>54.98</v>
      </c>
      <c r="AE30" s="21">
        <v>125.05</v>
      </c>
      <c r="AF30" s="21">
        <v>42.31</v>
      </c>
      <c r="AG30" s="21">
        <v>115.78</v>
      </c>
      <c r="AH30" s="21">
        <v>12.09</v>
      </c>
      <c r="AI30" s="504">
        <f t="shared" si="5"/>
        <v>-0.62707974756167528</v>
      </c>
    </row>
    <row r="31" spans="1:35" x14ac:dyDescent="0.25">
      <c r="A31" s="34" t="s">
        <v>70</v>
      </c>
      <c r="B31" s="325">
        <v>707.70699999999999</v>
      </c>
      <c r="C31" s="325">
        <v>137.85599999999999</v>
      </c>
      <c r="D31" s="325">
        <v>4.8868863999999999</v>
      </c>
      <c r="E31" s="325">
        <v>34.585999999999999</v>
      </c>
      <c r="F31" s="325">
        <v>18.86</v>
      </c>
      <c r="G31" s="325">
        <v>346.53499999999997</v>
      </c>
      <c r="H31" s="325">
        <v>335.34499999999997</v>
      </c>
      <c r="I31" s="325">
        <v>68.972000000000008</v>
      </c>
      <c r="J31" s="325">
        <v>23.903599999999997</v>
      </c>
      <c r="K31" s="325">
        <v>183.62399999999997</v>
      </c>
      <c r="L31" s="325">
        <v>169.37349999999998</v>
      </c>
      <c r="M31" s="325">
        <v>188.44599999999997</v>
      </c>
      <c r="N31" s="496">
        <v>360.59449999999998</v>
      </c>
      <c r="O31" s="416">
        <v>88.833500000000001</v>
      </c>
      <c r="P31" s="416">
        <v>109.16376975</v>
      </c>
      <c r="Q31" s="416">
        <v>32.454000000000001</v>
      </c>
      <c r="R31" s="416">
        <v>7.6209999999999996</v>
      </c>
      <c r="S31" s="416">
        <v>107.67789999999999</v>
      </c>
      <c r="T31" s="416">
        <v>339.42255000000006</v>
      </c>
      <c r="U31" s="416">
        <v>65.846499999999992</v>
      </c>
      <c r="V31" s="416">
        <v>107.67679999999999</v>
      </c>
      <c r="W31" s="416">
        <v>252.02000000000004</v>
      </c>
      <c r="X31" s="416">
        <v>168.52600000000001</v>
      </c>
      <c r="Y31" s="497">
        <v>402.04399999999998</v>
      </c>
      <c r="Z31" s="503">
        <v>210.22</v>
      </c>
      <c r="AA31" s="21">
        <v>138.28</v>
      </c>
      <c r="AB31" s="21">
        <v>121.04</v>
      </c>
      <c r="AC31" s="21">
        <v>29.57</v>
      </c>
      <c r="AD31" s="21">
        <v>50.23</v>
      </c>
      <c r="AE31" s="21">
        <v>2.12</v>
      </c>
      <c r="AF31" s="21">
        <v>65.739999999999995</v>
      </c>
      <c r="AG31" s="21">
        <v>71.36</v>
      </c>
      <c r="AH31" s="21">
        <v>265.19</v>
      </c>
      <c r="AI31" s="504">
        <f t="shared" si="5"/>
        <v>1.4628332194121669</v>
      </c>
    </row>
    <row r="32" spans="1:35" x14ac:dyDescent="0.25">
      <c r="A32" s="34" t="s">
        <v>218</v>
      </c>
      <c r="B32" s="325">
        <v>136.917</v>
      </c>
      <c r="C32" s="325">
        <v>20.439999999999998</v>
      </c>
      <c r="D32" s="325">
        <v>10.481999999999999</v>
      </c>
      <c r="E32" s="325">
        <v>34.325050000000005</v>
      </c>
      <c r="F32" s="325">
        <v>30.759999999999998</v>
      </c>
      <c r="G32" s="325">
        <v>493.89147000000003</v>
      </c>
      <c r="H32" s="325">
        <v>485.91199999999998</v>
      </c>
      <c r="I32" s="325">
        <v>962.45350000000008</v>
      </c>
      <c r="J32" s="325">
        <v>93.840499999999992</v>
      </c>
      <c r="K32" s="325">
        <v>94.516999999999996</v>
      </c>
      <c r="L32" s="325">
        <v>300.1105</v>
      </c>
      <c r="M32" s="325">
        <v>313.12455920000002</v>
      </c>
      <c r="N32" s="496">
        <v>179.32549999999998</v>
      </c>
      <c r="O32" s="416">
        <v>63.054999999999993</v>
      </c>
      <c r="P32" s="416">
        <v>7.1770000000000005</v>
      </c>
      <c r="Q32" s="416">
        <v>13.06</v>
      </c>
      <c r="R32" s="416">
        <v>38.385000000000005</v>
      </c>
      <c r="S32" s="416">
        <v>71.008400000000009</v>
      </c>
      <c r="T32" s="416">
        <v>86.616000000000014</v>
      </c>
      <c r="U32" s="416">
        <v>46.898499999999999</v>
      </c>
      <c r="V32" s="416">
        <v>50.26724999999999</v>
      </c>
      <c r="W32" s="416">
        <v>390.90809999999999</v>
      </c>
      <c r="X32" s="416">
        <v>38.228999999999999</v>
      </c>
      <c r="Y32" s="497">
        <v>867.11906596999995</v>
      </c>
      <c r="Z32" s="503">
        <v>1275.24</v>
      </c>
      <c r="AA32" s="21">
        <v>483.21</v>
      </c>
      <c r="AB32" s="21">
        <v>34.950000000000003</v>
      </c>
      <c r="AC32" s="21">
        <v>20.36</v>
      </c>
      <c r="AD32" s="21">
        <v>54.41</v>
      </c>
      <c r="AE32" s="21">
        <v>63.12</v>
      </c>
      <c r="AF32" s="21">
        <v>45.85</v>
      </c>
      <c r="AG32" s="21">
        <v>117.7</v>
      </c>
      <c r="AH32" s="21">
        <v>79.209999999999994</v>
      </c>
      <c r="AI32" s="504">
        <f t="shared" si="5"/>
        <v>0.57577746942591856</v>
      </c>
    </row>
    <row r="33" spans="1:35" x14ac:dyDescent="0.25">
      <c r="A33" s="30" t="s">
        <v>72</v>
      </c>
      <c r="B33" s="332">
        <v>10256.145029069303</v>
      </c>
      <c r="C33" s="333">
        <v>10295.507820259212</v>
      </c>
      <c r="D33" s="333">
        <v>5277.7186354922887</v>
      </c>
      <c r="E33" s="333">
        <v>5017.3267031722426</v>
      </c>
      <c r="F33" s="333">
        <v>8053.9091082364102</v>
      </c>
      <c r="G33" s="333">
        <v>7764.9819020083523</v>
      </c>
      <c r="H33" s="333">
        <v>11060.829800798405</v>
      </c>
      <c r="I33" s="333">
        <v>9695.7016964016148</v>
      </c>
      <c r="J33" s="333">
        <v>11613.21384641061</v>
      </c>
      <c r="K33" s="333">
        <v>12860.208298042111</v>
      </c>
      <c r="L33" s="333">
        <v>9838.7990952559849</v>
      </c>
      <c r="M33" s="333">
        <v>7291.1003960407652</v>
      </c>
      <c r="N33" s="499">
        <v>7308.7344992415819</v>
      </c>
      <c r="O33" s="500">
        <v>3817.799446910707</v>
      </c>
      <c r="P33" s="500">
        <v>3397.7907006508176</v>
      </c>
      <c r="Q33" s="500">
        <v>2276.9657528535181</v>
      </c>
      <c r="R33" s="500">
        <v>3337.0143710368029</v>
      </c>
      <c r="S33" s="500">
        <v>7542.9777757758638</v>
      </c>
      <c r="T33" s="500">
        <v>11368.906785710875</v>
      </c>
      <c r="U33" s="500">
        <v>8174.6001861677651</v>
      </c>
      <c r="V33" s="500">
        <v>5134.4818790765712</v>
      </c>
      <c r="W33" s="500">
        <v>3848.5968349765317</v>
      </c>
      <c r="X33" s="500">
        <v>2861.2403390781619</v>
      </c>
      <c r="Y33" s="501">
        <v>5464.5295090315194</v>
      </c>
      <c r="Z33" s="499">
        <v>4613.6000000000004</v>
      </c>
      <c r="AA33" s="500">
        <v>4509.2700000000004</v>
      </c>
      <c r="AB33" s="500">
        <v>2994.07</v>
      </c>
      <c r="AC33" s="500">
        <v>2464.2600000000002</v>
      </c>
      <c r="AD33" s="500">
        <v>3065.73</v>
      </c>
      <c r="AE33" s="500">
        <v>4884.97</v>
      </c>
      <c r="AF33" s="500">
        <v>3802.64</v>
      </c>
      <c r="AG33" s="500">
        <v>2902.38</v>
      </c>
      <c r="AH33" s="500">
        <v>1892.73</v>
      </c>
      <c r="AI33" s="505">
        <f t="shared" si="5"/>
        <v>-0.63136884215853839</v>
      </c>
    </row>
    <row r="34" spans="1:35" x14ac:dyDescent="0.25">
      <c r="A34" s="1" t="s">
        <v>23</v>
      </c>
    </row>
    <row r="35" spans="1:35" x14ac:dyDescent="0.25">
      <c r="A35" s="1" t="s">
        <v>24</v>
      </c>
      <c r="B35" s="123"/>
    </row>
    <row r="36" spans="1:35" x14ac:dyDescent="0.25">
      <c r="A36" s="2" t="s">
        <v>198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Z36" s="123"/>
      <c r="AA36" s="123"/>
      <c r="AB36" s="123"/>
      <c r="AC36" s="123"/>
      <c r="AD36" s="123"/>
      <c r="AE36" s="123"/>
      <c r="AF36" s="123"/>
      <c r="AG36" s="123"/>
      <c r="AH36" s="123"/>
    </row>
    <row r="37" spans="1:35" x14ac:dyDescent="0.25"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</row>
    <row r="38" spans="1:35" x14ac:dyDescent="0.25">
      <c r="B38" s="302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</row>
  </sheetData>
  <mergeCells count="4">
    <mergeCell ref="A6:A7"/>
    <mergeCell ref="B6:M6"/>
    <mergeCell ref="N6:Y6"/>
    <mergeCell ref="Z6:AI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L56"/>
  <sheetViews>
    <sheetView showGridLines="0" zoomScale="85" zoomScaleNormal="85" workbookViewId="0">
      <pane xSplit="1" ySplit="7" topLeftCell="V8" activePane="bottomRight" state="frozen"/>
      <selection activeCell="AD14" sqref="AD14"/>
      <selection pane="topRight" activeCell="AD14" sqref="AD14"/>
      <selection pane="bottomLeft" activeCell="AD14" sqref="AD14"/>
      <selection pane="bottomRight" activeCell="AI9" sqref="AI9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4" width="14.7109375" style="276" customWidth="1"/>
    <col min="35" max="35" width="14.28515625" customWidth="1"/>
    <col min="36" max="36" width="16.140625" bestFit="1" customWidth="1"/>
    <col min="37" max="37" width="15.85546875" bestFit="1" customWidth="1"/>
  </cols>
  <sheetData>
    <row r="1" spans="1:38" x14ac:dyDescent="0.25">
      <c r="A1" s="22" t="s">
        <v>191</v>
      </c>
    </row>
    <row r="2" spans="1:38" x14ac:dyDescent="0.25">
      <c r="A2" s="22"/>
    </row>
    <row r="3" spans="1:38" x14ac:dyDescent="0.25">
      <c r="A3" s="11" t="s">
        <v>84</v>
      </c>
    </row>
    <row r="4" spans="1:38" ht="15" customHeight="1" x14ac:dyDescent="0.25">
      <c r="A4" s="37" t="s">
        <v>236</v>
      </c>
    </row>
    <row r="5" spans="1:38" x14ac:dyDescent="0.25">
      <c r="A5" s="37" t="s">
        <v>201</v>
      </c>
      <c r="V5" s="123"/>
      <c r="W5" s="123"/>
      <c r="X5" s="123"/>
    </row>
    <row r="6" spans="1:38" x14ac:dyDescent="0.25">
      <c r="A6" s="660" t="s">
        <v>26</v>
      </c>
      <c r="B6" s="652">
        <v>2019</v>
      </c>
      <c r="C6" s="653"/>
      <c r="D6" s="653"/>
      <c r="E6" s="653"/>
      <c r="F6" s="653"/>
      <c r="G6" s="653"/>
      <c r="H6" s="653"/>
      <c r="I6" s="653"/>
      <c r="J6" s="653"/>
      <c r="K6" s="653"/>
      <c r="L6" s="653"/>
      <c r="M6" s="653"/>
      <c r="N6" s="652">
        <v>2020</v>
      </c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4"/>
      <c r="Z6" s="661">
        <v>2021</v>
      </c>
      <c r="AA6" s="662"/>
      <c r="AB6" s="662"/>
      <c r="AC6" s="662"/>
      <c r="AD6" s="662"/>
      <c r="AE6" s="662"/>
      <c r="AF6" s="662"/>
      <c r="AG6" s="662"/>
      <c r="AH6" s="662"/>
      <c r="AI6" s="663"/>
      <c r="AK6" s="123"/>
    </row>
    <row r="7" spans="1:38" ht="35.450000000000003" customHeight="1" x14ac:dyDescent="0.25">
      <c r="A7" s="660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93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94" t="s">
        <v>12</v>
      </c>
      <c r="Z7" s="512" t="s">
        <v>1</v>
      </c>
      <c r="AA7" s="420" t="s">
        <v>2</v>
      </c>
      <c r="AB7" s="420" t="s">
        <v>3</v>
      </c>
      <c r="AC7" s="339" t="s">
        <v>4</v>
      </c>
      <c r="AD7" s="339" t="s">
        <v>5</v>
      </c>
      <c r="AE7" s="339" t="s">
        <v>6</v>
      </c>
      <c r="AF7" s="603" t="s">
        <v>7</v>
      </c>
      <c r="AG7" s="626" t="s">
        <v>8</v>
      </c>
      <c r="AH7" s="633" t="s">
        <v>266</v>
      </c>
      <c r="AI7" s="634" t="s">
        <v>270</v>
      </c>
    </row>
    <row r="8" spans="1:38" x14ac:dyDescent="0.25">
      <c r="A8" s="42" t="s">
        <v>13</v>
      </c>
      <c r="B8" s="44">
        <f t="shared" ref="B8:G8" si="0">+B29+B36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+H29+H36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506">
        <f t="shared" si="1"/>
        <v>1225507.0049999999</v>
      </c>
      <c r="Z8" s="44">
        <f t="shared" ref="Z8:AE8" si="2">SUM(Z29,Z36)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45">
        <f t="shared" ref="AF8:AG8" si="3">SUM(AF29,AF36)</f>
        <v>197472.54</v>
      </c>
      <c r="AG8" s="45">
        <f t="shared" si="3"/>
        <v>2530.9900000000002</v>
      </c>
      <c r="AH8" s="45">
        <f>SUM(AH29,AH36)</f>
        <v>120.00999999999999</v>
      </c>
      <c r="AI8" s="513" t="str">
        <f>+IFERROR((AH8/V8-1),"-")</f>
        <v>-</v>
      </c>
      <c r="AJ8" s="276"/>
      <c r="AK8" s="276"/>
      <c r="AL8" s="276"/>
    </row>
    <row r="9" spans="1:38" x14ac:dyDescent="0.25">
      <c r="A9" s="43" t="s">
        <v>85</v>
      </c>
      <c r="B9" s="46">
        <f t="shared" ref="B9:G9" si="4">+SUM(B10:B19)</f>
        <v>132080.36600000001</v>
      </c>
      <c r="C9" s="9">
        <f t="shared" si="4"/>
        <v>378.96000000000004</v>
      </c>
      <c r="D9" s="9">
        <f t="shared" si="4"/>
        <v>432.32099999999997</v>
      </c>
      <c r="E9" s="9">
        <f t="shared" si="4"/>
        <v>48818.421000000002</v>
      </c>
      <c r="F9" s="9">
        <f t="shared" si="4"/>
        <v>558256.28240000003</v>
      </c>
      <c r="G9" s="9">
        <f t="shared" si="4"/>
        <v>412221.93900000001</v>
      </c>
      <c r="H9" s="9">
        <f t="shared" ref="H9:Y9" si="5">+SUM(H10:H19)</f>
        <v>199458.14100000003</v>
      </c>
      <c r="I9" s="9">
        <f t="shared" si="5"/>
        <v>619.20899999999995</v>
      </c>
      <c r="J9" s="9">
        <f t="shared" si="5"/>
        <v>69.975999999999999</v>
      </c>
      <c r="K9" s="9">
        <f t="shared" si="5"/>
        <v>6.1230000000000002</v>
      </c>
      <c r="L9" s="9">
        <f t="shared" si="5"/>
        <v>575087.30649999995</v>
      </c>
      <c r="M9" s="9">
        <f t="shared" si="5"/>
        <v>159996.70699999999</v>
      </c>
      <c r="N9" s="46">
        <f t="shared" si="5"/>
        <v>5220.5</v>
      </c>
      <c r="O9" s="9">
        <f t="shared" si="5"/>
        <v>0</v>
      </c>
      <c r="P9" s="9">
        <f t="shared" si="5"/>
        <v>0</v>
      </c>
      <c r="Q9" s="9">
        <f t="shared" si="5"/>
        <v>0</v>
      </c>
      <c r="R9" s="9">
        <f t="shared" si="5"/>
        <v>381318.38999999996</v>
      </c>
      <c r="S9" s="9">
        <f t="shared" si="5"/>
        <v>817492.20000000019</v>
      </c>
      <c r="T9" s="9">
        <f t="shared" si="5"/>
        <v>364000.84500000003</v>
      </c>
      <c r="U9" s="9">
        <f t="shared" si="5"/>
        <v>262.56</v>
      </c>
      <c r="V9" s="9">
        <f t="shared" si="5"/>
        <v>0</v>
      </c>
      <c r="W9" s="9">
        <f t="shared" si="5"/>
        <v>0</v>
      </c>
      <c r="X9" s="9">
        <f t="shared" si="5"/>
        <v>425582.91499999998</v>
      </c>
      <c r="Y9" s="507">
        <f t="shared" si="5"/>
        <v>974045.10499999998</v>
      </c>
      <c r="Z9" s="46">
        <f>SUM(Z10:Z19)</f>
        <v>388003.92000000004</v>
      </c>
      <c r="AA9" s="9">
        <f t="shared" ref="AA9:AE9" si="6">SUM(AA10:AA19)</f>
        <v>1209.02</v>
      </c>
      <c r="AB9" s="9">
        <f t="shared" si="6"/>
        <v>66.97</v>
      </c>
      <c r="AC9" s="9">
        <f t="shared" si="6"/>
        <v>172256.02</v>
      </c>
      <c r="AD9" s="9">
        <f t="shared" si="6"/>
        <v>820081.25</v>
      </c>
      <c r="AE9" s="9">
        <f t="shared" si="6"/>
        <v>526609.22</v>
      </c>
      <c r="AF9" s="9">
        <f t="shared" ref="AF9:AG9" si="7">SUM(AF10:AF19)</f>
        <v>166927.57</v>
      </c>
      <c r="AG9" s="9">
        <f t="shared" si="7"/>
        <v>373.32000000000005</v>
      </c>
      <c r="AH9" s="9">
        <f t="shared" ref="AH9" si="8">SUM(AH10:AH19)</f>
        <v>78.28</v>
      </c>
      <c r="AI9" s="514" t="str">
        <f t="shared" ref="AI8:AI35" si="9">+IFERROR((AH9/V9-1),"-")</f>
        <v>-</v>
      </c>
      <c r="AJ9" s="276"/>
      <c r="AK9" s="276"/>
      <c r="AL9" s="276"/>
    </row>
    <row r="10" spans="1:38" x14ac:dyDescent="0.25">
      <c r="A10" s="34" t="s">
        <v>60</v>
      </c>
      <c r="B10" s="335">
        <v>0</v>
      </c>
      <c r="C10" s="335">
        <v>0</v>
      </c>
      <c r="D10" s="335">
        <v>0</v>
      </c>
      <c r="E10" s="335">
        <v>0</v>
      </c>
      <c r="F10" s="335">
        <v>0</v>
      </c>
      <c r="G10" s="335">
        <v>0</v>
      </c>
      <c r="H10" s="335">
        <v>0</v>
      </c>
      <c r="I10" s="335">
        <v>0</v>
      </c>
      <c r="J10" s="335">
        <v>0</v>
      </c>
      <c r="K10" s="335">
        <v>6.1230000000000002</v>
      </c>
      <c r="L10" s="335">
        <v>103.97150000000001</v>
      </c>
      <c r="M10" s="335">
        <v>0</v>
      </c>
      <c r="N10" s="503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508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515" t="str">
        <f t="shared" si="9"/>
        <v>-</v>
      </c>
      <c r="AJ10" s="276"/>
      <c r="AK10" s="276"/>
      <c r="AL10" s="276"/>
    </row>
    <row r="11" spans="1:38" s="301" customFormat="1" x14ac:dyDescent="0.25">
      <c r="A11" s="300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509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510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515" t="str">
        <f t="shared" si="9"/>
        <v>-</v>
      </c>
    </row>
    <row r="12" spans="1:38" s="301" customFormat="1" x14ac:dyDescent="0.25">
      <c r="A12" s="300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509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510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515" t="str">
        <f t="shared" si="9"/>
        <v>-</v>
      </c>
    </row>
    <row r="13" spans="1:38" s="301" customFormat="1" x14ac:dyDescent="0.25">
      <c r="A13" s="300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509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510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515" t="str">
        <f t="shared" si="9"/>
        <v>-</v>
      </c>
    </row>
    <row r="14" spans="1:38" s="301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509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510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515" t="str">
        <f t="shared" si="9"/>
        <v>-</v>
      </c>
    </row>
    <row r="15" spans="1:38" s="301" customFormat="1" x14ac:dyDescent="0.25">
      <c r="A15" s="300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509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510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515" t="str">
        <f t="shared" si="9"/>
        <v>-</v>
      </c>
    </row>
    <row r="16" spans="1:38" s="301" customFormat="1" x14ac:dyDescent="0.25">
      <c r="A16" s="300" t="s">
        <v>63</v>
      </c>
      <c r="B16" s="150">
        <v>77196.600999999995</v>
      </c>
      <c r="C16" s="150">
        <v>191.96</v>
      </c>
      <c r="D16" s="150">
        <v>33.923999999999999</v>
      </c>
      <c r="E16" s="150">
        <v>25734.253000000001</v>
      </c>
      <c r="F16" s="150">
        <v>185841.73240000001</v>
      </c>
      <c r="G16" s="150">
        <v>73087.864000000001</v>
      </c>
      <c r="H16" s="150">
        <v>38721.961000000003</v>
      </c>
      <c r="I16" s="150">
        <v>619.20899999999995</v>
      </c>
      <c r="J16" s="150">
        <v>69.975999999999999</v>
      </c>
      <c r="K16" s="150">
        <v>0</v>
      </c>
      <c r="L16" s="150">
        <v>245041.66500000001</v>
      </c>
      <c r="M16" s="150">
        <v>48242.398999999998</v>
      </c>
      <c r="N16" s="509">
        <v>0</v>
      </c>
      <c r="O16" s="168">
        <v>0</v>
      </c>
      <c r="P16" s="168">
        <v>0</v>
      </c>
      <c r="Q16" s="168">
        <v>0</v>
      </c>
      <c r="R16" s="168">
        <v>154846.91499999998</v>
      </c>
      <c r="S16" s="168">
        <v>271568.20500000002</v>
      </c>
      <c r="T16" s="168">
        <v>67901.45</v>
      </c>
      <c r="U16" s="168">
        <v>0</v>
      </c>
      <c r="V16" s="168">
        <v>0</v>
      </c>
      <c r="W16" s="168">
        <v>0</v>
      </c>
      <c r="X16" s="168">
        <v>104315.065</v>
      </c>
      <c r="Y16" s="510">
        <v>333843.22000000003</v>
      </c>
      <c r="Z16" s="28">
        <v>140299.89000000001</v>
      </c>
      <c r="AA16" s="26">
        <v>732.84</v>
      </c>
      <c r="AB16" s="26">
        <v>0</v>
      </c>
      <c r="AC16" s="26">
        <v>68691.649999999994</v>
      </c>
      <c r="AD16" s="26">
        <v>305931.90999999997</v>
      </c>
      <c r="AE16" s="26">
        <v>129577.97</v>
      </c>
      <c r="AF16" s="26">
        <v>68152.679999999993</v>
      </c>
      <c r="AG16" s="26">
        <v>293.44</v>
      </c>
      <c r="AH16" s="26">
        <v>55.93</v>
      </c>
      <c r="AI16" s="515" t="str">
        <f t="shared" si="9"/>
        <v>-</v>
      </c>
    </row>
    <row r="17" spans="1:38" s="301" customFormat="1" x14ac:dyDescent="0.25">
      <c r="A17" s="300" t="s">
        <v>64</v>
      </c>
      <c r="B17" s="150">
        <v>4932.1000000000004</v>
      </c>
      <c r="C17" s="150">
        <v>0</v>
      </c>
      <c r="D17" s="150">
        <v>0</v>
      </c>
      <c r="E17" s="150">
        <v>1744.7349999999999</v>
      </c>
      <c r="F17" s="150">
        <v>13611</v>
      </c>
      <c r="G17" s="150">
        <v>1492</v>
      </c>
      <c r="H17" s="150">
        <v>1487.01</v>
      </c>
      <c r="I17" s="150">
        <v>0</v>
      </c>
      <c r="J17" s="150">
        <v>0</v>
      </c>
      <c r="K17" s="150">
        <v>0</v>
      </c>
      <c r="L17" s="150">
        <v>17992.455000000002</v>
      </c>
      <c r="M17" s="150">
        <v>2402.71</v>
      </c>
      <c r="N17" s="509">
        <v>0</v>
      </c>
      <c r="O17" s="168">
        <v>0</v>
      </c>
      <c r="P17" s="168">
        <v>0</v>
      </c>
      <c r="Q17" s="168">
        <v>0</v>
      </c>
      <c r="R17" s="168">
        <v>2241.31</v>
      </c>
      <c r="S17" s="168">
        <v>4459.665</v>
      </c>
      <c r="T17" s="168">
        <v>0</v>
      </c>
      <c r="U17" s="168">
        <v>0</v>
      </c>
      <c r="V17" s="168">
        <v>0</v>
      </c>
      <c r="W17" s="168">
        <v>0</v>
      </c>
      <c r="X17" s="168">
        <v>3852.665</v>
      </c>
      <c r="Y17" s="510">
        <v>23152.424999999999</v>
      </c>
      <c r="Z17" s="28">
        <v>10107.450000000001</v>
      </c>
      <c r="AA17" s="26">
        <v>0</v>
      </c>
      <c r="AB17" s="26">
        <v>0</v>
      </c>
      <c r="AC17" s="26">
        <v>2245.41</v>
      </c>
      <c r="AD17" s="26">
        <v>22059.41</v>
      </c>
      <c r="AE17" s="26">
        <v>8480.69</v>
      </c>
      <c r="AF17" s="26">
        <v>4694.38</v>
      </c>
      <c r="AG17" s="26">
        <v>0</v>
      </c>
      <c r="AH17" s="26">
        <v>0</v>
      </c>
      <c r="AI17" s="515" t="str">
        <f t="shared" si="9"/>
        <v>-</v>
      </c>
    </row>
    <row r="18" spans="1:38" s="301" customFormat="1" x14ac:dyDescent="0.25">
      <c r="A18" s="300" t="s">
        <v>226</v>
      </c>
      <c r="B18" s="150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509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510">
        <v>0</v>
      </c>
      <c r="Z18" s="28">
        <v>0</v>
      </c>
      <c r="AA18" s="26">
        <v>201.4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46.09</v>
      </c>
      <c r="AH18" s="26">
        <v>9.5500000000000007</v>
      </c>
      <c r="AI18" s="515" t="str">
        <f t="shared" si="9"/>
        <v>-</v>
      </c>
    </row>
    <row r="19" spans="1:38" s="301" customFormat="1" x14ac:dyDescent="0.25">
      <c r="A19" s="300" t="s">
        <v>78</v>
      </c>
      <c r="B19" s="150">
        <v>0</v>
      </c>
      <c r="C19" s="150">
        <v>187</v>
      </c>
      <c r="D19" s="150">
        <v>398.39699999999999</v>
      </c>
      <c r="E19" s="150">
        <v>0</v>
      </c>
      <c r="F19" s="150">
        <v>0</v>
      </c>
      <c r="G19" s="150">
        <v>408.89499999999998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509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510">
        <v>0</v>
      </c>
      <c r="Z19" s="28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515" t="str">
        <f t="shared" si="9"/>
        <v>-</v>
      </c>
      <c r="AJ19" s="276"/>
    </row>
    <row r="20" spans="1:38" x14ac:dyDescent="0.25">
      <c r="A20" s="43" t="s">
        <v>87</v>
      </c>
      <c r="B20" s="46">
        <f t="shared" ref="B20:K20" si="10">+SUM(B21:B28)</f>
        <v>37571.654999999999</v>
      </c>
      <c r="C20" s="9">
        <f t="shared" si="10"/>
        <v>0</v>
      </c>
      <c r="D20" s="9">
        <f t="shared" si="10"/>
        <v>0</v>
      </c>
      <c r="E20" s="9">
        <f t="shared" si="10"/>
        <v>62678.550999999999</v>
      </c>
      <c r="F20" s="9">
        <f t="shared" si="10"/>
        <v>491012.15600000008</v>
      </c>
      <c r="G20" s="9">
        <f t="shared" si="10"/>
        <v>228621.13099999999</v>
      </c>
      <c r="H20" s="9">
        <f t="shared" si="10"/>
        <v>594.5</v>
      </c>
      <c r="I20" s="9">
        <f t="shared" si="10"/>
        <v>39.671999999999997</v>
      </c>
      <c r="J20" s="9">
        <f t="shared" si="10"/>
        <v>0</v>
      </c>
      <c r="K20" s="9">
        <f t="shared" si="10"/>
        <v>199.03399999999999</v>
      </c>
      <c r="L20" s="9">
        <f t="shared" ref="L20:Y20" si="11">+SUM(L21:L28)</f>
        <v>126883.902</v>
      </c>
      <c r="M20" s="9">
        <f t="shared" si="11"/>
        <v>137649.95900000003</v>
      </c>
      <c r="N20" s="46">
        <f t="shared" si="11"/>
        <v>0</v>
      </c>
      <c r="O20" s="9">
        <f t="shared" si="11"/>
        <v>0</v>
      </c>
      <c r="P20" s="9">
        <f t="shared" si="11"/>
        <v>0</v>
      </c>
      <c r="Q20" s="9">
        <f t="shared" si="11"/>
        <v>0</v>
      </c>
      <c r="R20" s="9">
        <f t="shared" si="11"/>
        <v>171324.76</v>
      </c>
      <c r="S20" s="9">
        <f t="shared" si="11"/>
        <v>512725.77100000001</v>
      </c>
      <c r="T20" s="9">
        <f t="shared" si="11"/>
        <v>124621.86399999999</v>
      </c>
      <c r="U20" s="9">
        <f t="shared" si="11"/>
        <v>0</v>
      </c>
      <c r="V20" s="9">
        <f t="shared" si="11"/>
        <v>0</v>
      </c>
      <c r="W20" s="9">
        <f t="shared" si="11"/>
        <v>0</v>
      </c>
      <c r="X20" s="9">
        <f t="shared" si="11"/>
        <v>285616.91499999998</v>
      </c>
      <c r="Y20" s="507">
        <f t="shared" si="11"/>
        <v>251461.9</v>
      </c>
      <c r="Z20" s="46">
        <f>SUM(Z21:Z28)</f>
        <v>128957.37</v>
      </c>
      <c r="AA20" s="9">
        <f t="shared" ref="AA20:AH20" si="12">SUM(AA21:AA28)</f>
        <v>144.86000000000001</v>
      </c>
      <c r="AB20" s="9">
        <f t="shared" si="12"/>
        <v>21.31</v>
      </c>
      <c r="AC20" s="9">
        <f t="shared" si="12"/>
        <v>98182.35</v>
      </c>
      <c r="AD20" s="9">
        <f t="shared" si="12"/>
        <v>499433.78</v>
      </c>
      <c r="AE20" s="9">
        <f t="shared" si="12"/>
        <v>167657.97</v>
      </c>
      <c r="AF20" s="9">
        <f t="shared" si="12"/>
        <v>12019.35</v>
      </c>
      <c r="AG20" s="9">
        <f t="shared" si="12"/>
        <v>0</v>
      </c>
      <c r="AH20" s="9">
        <f t="shared" si="12"/>
        <v>0</v>
      </c>
      <c r="AI20" s="514" t="str">
        <f t="shared" si="9"/>
        <v>-</v>
      </c>
      <c r="AJ20" s="276"/>
      <c r="AK20" s="276"/>
      <c r="AL20" s="276"/>
    </row>
    <row r="21" spans="1:38" x14ac:dyDescent="0.25">
      <c r="A21" s="34" t="s">
        <v>65</v>
      </c>
      <c r="B21" s="150">
        <v>776.09</v>
      </c>
      <c r="C21" s="150">
        <v>0</v>
      </c>
      <c r="D21" s="150">
        <v>0</v>
      </c>
      <c r="E21" s="150">
        <v>12973.425999999999</v>
      </c>
      <c r="F21" s="150">
        <v>62712.165000000001</v>
      </c>
      <c r="G21" s="150">
        <v>925.62099999999998</v>
      </c>
      <c r="H21" s="150">
        <v>0</v>
      </c>
      <c r="I21" s="150">
        <v>0</v>
      </c>
      <c r="J21" s="150">
        <v>0</v>
      </c>
      <c r="K21" s="150">
        <v>0</v>
      </c>
      <c r="L21" s="150">
        <v>32237.435000000001</v>
      </c>
      <c r="M21" s="150">
        <v>33082.300000000003</v>
      </c>
      <c r="N21" s="509">
        <v>0</v>
      </c>
      <c r="O21" s="168">
        <v>0</v>
      </c>
      <c r="P21" s="168">
        <v>0</v>
      </c>
      <c r="Q21" s="168">
        <v>0</v>
      </c>
      <c r="R21" s="168">
        <v>16706.314999999999</v>
      </c>
      <c r="S21" s="168">
        <v>41932.43</v>
      </c>
      <c r="T21" s="168">
        <v>7795.6450000000004</v>
      </c>
      <c r="U21" s="168">
        <v>0</v>
      </c>
      <c r="V21" s="168">
        <v>0</v>
      </c>
      <c r="W21" s="168">
        <v>0</v>
      </c>
      <c r="X21" s="168">
        <v>28938.174999999999</v>
      </c>
      <c r="Y21" s="510">
        <v>60719.42</v>
      </c>
      <c r="Z21" s="28">
        <v>9603.9500000000007</v>
      </c>
      <c r="AA21" s="26">
        <v>0</v>
      </c>
      <c r="AB21" s="26">
        <v>0</v>
      </c>
      <c r="AC21" s="26">
        <v>6163.15</v>
      </c>
      <c r="AD21" s="26">
        <v>69651.740000000005</v>
      </c>
      <c r="AE21" s="26">
        <v>8766.51</v>
      </c>
      <c r="AF21" s="26">
        <v>0</v>
      </c>
      <c r="AG21" s="26">
        <v>0</v>
      </c>
      <c r="AH21" s="26">
        <v>0</v>
      </c>
      <c r="AI21" s="515" t="str">
        <f t="shared" si="9"/>
        <v>-</v>
      </c>
      <c r="AJ21" s="276"/>
      <c r="AK21" s="276"/>
      <c r="AL21" s="276"/>
    </row>
    <row r="22" spans="1:38" x14ac:dyDescent="0.25">
      <c r="A22" s="34" t="s">
        <v>88</v>
      </c>
      <c r="B22" s="150">
        <v>1013.27</v>
      </c>
      <c r="C22" s="150">
        <v>0</v>
      </c>
      <c r="D22" s="150">
        <v>0</v>
      </c>
      <c r="E22" s="150">
        <v>9075.08</v>
      </c>
      <c r="F22" s="150">
        <v>50646.605000000003</v>
      </c>
      <c r="G22" s="150">
        <v>0</v>
      </c>
      <c r="H22" s="150">
        <v>217.84</v>
      </c>
      <c r="I22" s="150">
        <v>0</v>
      </c>
      <c r="J22" s="150">
        <v>0</v>
      </c>
      <c r="K22" s="150">
        <v>0</v>
      </c>
      <c r="L22" s="150">
        <v>26331.215</v>
      </c>
      <c r="M22" s="150">
        <v>27473.439999999999</v>
      </c>
      <c r="N22" s="509">
        <v>0</v>
      </c>
      <c r="O22" s="168">
        <v>0</v>
      </c>
      <c r="P22" s="168">
        <v>0</v>
      </c>
      <c r="Q22" s="168">
        <v>0</v>
      </c>
      <c r="R22" s="168">
        <v>15285.455</v>
      </c>
      <c r="S22" s="168">
        <v>83491.285000000003</v>
      </c>
      <c r="T22" s="168">
        <v>27151.3</v>
      </c>
      <c r="U22" s="168">
        <v>0</v>
      </c>
      <c r="V22" s="168">
        <v>0</v>
      </c>
      <c r="W22" s="168">
        <v>0</v>
      </c>
      <c r="X22" s="168">
        <v>31175.98</v>
      </c>
      <c r="Y22" s="510">
        <v>38063.584999999999</v>
      </c>
      <c r="Z22" s="28">
        <v>16481.900000000001</v>
      </c>
      <c r="AA22" s="26">
        <v>0</v>
      </c>
      <c r="AB22" s="26">
        <v>0</v>
      </c>
      <c r="AC22" s="26">
        <v>4074.49</v>
      </c>
      <c r="AD22" s="26">
        <v>57627.59</v>
      </c>
      <c r="AE22" s="26">
        <v>12440.08</v>
      </c>
      <c r="AF22" s="26">
        <v>1941.73</v>
      </c>
      <c r="AG22" s="26">
        <v>0</v>
      </c>
      <c r="AH22" s="26">
        <v>0</v>
      </c>
      <c r="AI22" s="515" t="str">
        <f t="shared" si="9"/>
        <v>-</v>
      </c>
      <c r="AJ22" s="276"/>
      <c r="AK22" s="276"/>
      <c r="AL22" s="276"/>
    </row>
    <row r="23" spans="1:38" x14ac:dyDescent="0.25">
      <c r="A23" s="34" t="s">
        <v>79</v>
      </c>
      <c r="B23" s="150">
        <v>1000.875</v>
      </c>
      <c r="C23" s="150">
        <v>0</v>
      </c>
      <c r="D23" s="150">
        <v>0</v>
      </c>
      <c r="E23" s="150">
        <v>3372.3649999999998</v>
      </c>
      <c r="F23" s="150">
        <v>28629.68</v>
      </c>
      <c r="G23" s="150">
        <v>850.08</v>
      </c>
      <c r="H23" s="150">
        <v>0</v>
      </c>
      <c r="I23" s="150">
        <v>0</v>
      </c>
      <c r="J23" s="150">
        <v>0</v>
      </c>
      <c r="K23" s="150">
        <v>0</v>
      </c>
      <c r="L23" s="150">
        <v>13086</v>
      </c>
      <c r="M23" s="150">
        <v>644.76</v>
      </c>
      <c r="N23" s="509">
        <v>0</v>
      </c>
      <c r="O23" s="168">
        <v>0</v>
      </c>
      <c r="P23" s="168">
        <v>0</v>
      </c>
      <c r="Q23" s="168">
        <v>0</v>
      </c>
      <c r="R23" s="168">
        <v>18927.185000000001</v>
      </c>
      <c r="S23" s="168">
        <v>47047.351000000002</v>
      </c>
      <c r="T23" s="168">
        <v>20886.144</v>
      </c>
      <c r="U23" s="168">
        <v>0</v>
      </c>
      <c r="V23" s="168">
        <v>0</v>
      </c>
      <c r="W23" s="168">
        <v>0</v>
      </c>
      <c r="X23" s="168">
        <v>18601.755000000001</v>
      </c>
      <c r="Y23" s="510">
        <v>31201.71</v>
      </c>
      <c r="Z23" s="28">
        <v>18066.66</v>
      </c>
      <c r="AA23" s="26">
        <v>0</v>
      </c>
      <c r="AB23" s="26">
        <v>0</v>
      </c>
      <c r="AC23" s="26">
        <v>2236.02</v>
      </c>
      <c r="AD23" s="26">
        <v>45555.9</v>
      </c>
      <c r="AE23" s="26">
        <v>14385.85</v>
      </c>
      <c r="AF23" s="26">
        <v>2746.05</v>
      </c>
      <c r="AG23" s="26">
        <v>0</v>
      </c>
      <c r="AH23" s="26">
        <v>0</v>
      </c>
      <c r="AI23" s="515" t="str">
        <f t="shared" si="9"/>
        <v>-</v>
      </c>
      <c r="AJ23" s="276"/>
      <c r="AK23" s="276"/>
      <c r="AL23" s="276"/>
    </row>
    <row r="24" spans="1:38" x14ac:dyDescent="0.25">
      <c r="A24" s="34" t="s">
        <v>66</v>
      </c>
      <c r="B24" s="150">
        <v>0</v>
      </c>
      <c r="C24" s="150">
        <v>0</v>
      </c>
      <c r="D24" s="150">
        <v>0</v>
      </c>
      <c r="E24" s="150">
        <v>0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509">
        <v>0</v>
      </c>
      <c r="O24" s="168">
        <v>0</v>
      </c>
      <c r="P24" s="168"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0</v>
      </c>
      <c r="Y24" s="510">
        <v>0</v>
      </c>
      <c r="Z24" s="28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515" t="str">
        <f t="shared" si="9"/>
        <v>-</v>
      </c>
      <c r="AJ24" s="276"/>
      <c r="AK24" s="276"/>
      <c r="AL24" s="276"/>
    </row>
    <row r="25" spans="1:38" x14ac:dyDescent="0.25">
      <c r="A25" s="34" t="s">
        <v>67</v>
      </c>
      <c r="B25" s="150">
        <v>2680.8449999999998</v>
      </c>
      <c r="C25" s="150">
        <v>0</v>
      </c>
      <c r="D25" s="150">
        <v>0</v>
      </c>
      <c r="E25" s="150">
        <v>9303.5400000000009</v>
      </c>
      <c r="F25" s="150">
        <v>70210.645000000004</v>
      </c>
      <c r="G25" s="150">
        <v>10505.514999999999</v>
      </c>
      <c r="H25" s="150">
        <v>0</v>
      </c>
      <c r="I25" s="150">
        <v>0</v>
      </c>
      <c r="J25" s="150">
        <v>0</v>
      </c>
      <c r="K25" s="150">
        <v>0</v>
      </c>
      <c r="L25" s="150">
        <v>14908.865</v>
      </c>
      <c r="M25" s="150">
        <v>33342.355000000003</v>
      </c>
      <c r="N25" s="509">
        <v>0</v>
      </c>
      <c r="O25" s="168">
        <v>0</v>
      </c>
      <c r="P25" s="168">
        <v>0</v>
      </c>
      <c r="Q25" s="168">
        <v>0</v>
      </c>
      <c r="R25" s="168">
        <v>8815.9449999999997</v>
      </c>
      <c r="S25" s="168">
        <v>76857.53</v>
      </c>
      <c r="T25" s="168">
        <v>27010.46</v>
      </c>
      <c r="U25" s="168">
        <v>0</v>
      </c>
      <c r="V25" s="168">
        <v>0</v>
      </c>
      <c r="W25" s="168">
        <v>0</v>
      </c>
      <c r="X25" s="168">
        <v>30020.800000000003</v>
      </c>
      <c r="Y25" s="510">
        <v>28716.100000000002</v>
      </c>
      <c r="Z25" s="28">
        <v>13984.88</v>
      </c>
      <c r="AA25" s="26">
        <v>0</v>
      </c>
      <c r="AB25" s="26">
        <v>0</v>
      </c>
      <c r="AC25" s="26">
        <v>6361.44</v>
      </c>
      <c r="AD25" s="26">
        <v>57055.49</v>
      </c>
      <c r="AE25" s="26">
        <v>13521.49</v>
      </c>
      <c r="AF25" s="26">
        <v>0</v>
      </c>
      <c r="AG25" s="26">
        <v>0</v>
      </c>
      <c r="AH25" s="26">
        <v>0</v>
      </c>
      <c r="AI25" s="515" t="str">
        <f t="shared" si="9"/>
        <v>-</v>
      </c>
      <c r="AJ25" s="276"/>
      <c r="AK25" s="276"/>
      <c r="AL25" s="276"/>
    </row>
    <row r="26" spans="1:38" x14ac:dyDescent="0.25">
      <c r="A26" s="34" t="s">
        <v>68</v>
      </c>
      <c r="B26" s="150">
        <v>19452.514999999999</v>
      </c>
      <c r="C26" s="150">
        <v>0</v>
      </c>
      <c r="D26" s="150">
        <v>0</v>
      </c>
      <c r="E26" s="150">
        <v>9527.27</v>
      </c>
      <c r="F26" s="150">
        <v>124646.2</v>
      </c>
      <c r="G26" s="150">
        <v>34938.154999999999</v>
      </c>
      <c r="H26" s="150">
        <v>376.66</v>
      </c>
      <c r="I26" s="150">
        <v>39.671999999999997</v>
      </c>
      <c r="J26" s="150">
        <v>0</v>
      </c>
      <c r="K26" s="150">
        <v>199.03399999999999</v>
      </c>
      <c r="L26" s="150">
        <v>24687.526999999998</v>
      </c>
      <c r="M26" s="150">
        <v>39841.175000000003</v>
      </c>
      <c r="N26" s="509">
        <v>0</v>
      </c>
      <c r="O26" s="168">
        <v>0</v>
      </c>
      <c r="P26" s="168">
        <v>0</v>
      </c>
      <c r="Q26" s="168">
        <v>0</v>
      </c>
      <c r="R26" s="168">
        <v>72198.705000000002</v>
      </c>
      <c r="S26" s="168">
        <v>189643.38499999998</v>
      </c>
      <c r="T26" s="168">
        <v>37362.49</v>
      </c>
      <c r="U26" s="168">
        <v>0</v>
      </c>
      <c r="V26" s="168">
        <v>0</v>
      </c>
      <c r="W26" s="168">
        <v>0</v>
      </c>
      <c r="X26" s="168">
        <v>53742.325000000004</v>
      </c>
      <c r="Y26" s="510">
        <v>63963.555000000008</v>
      </c>
      <c r="Z26" s="28">
        <v>35398.400000000001</v>
      </c>
      <c r="AA26" s="26">
        <v>0</v>
      </c>
      <c r="AB26" s="26">
        <v>0</v>
      </c>
      <c r="AC26" s="26">
        <v>46785.56</v>
      </c>
      <c r="AD26" s="26">
        <v>140889.29</v>
      </c>
      <c r="AE26" s="26">
        <v>75648.42</v>
      </c>
      <c r="AF26" s="26">
        <v>7331.57</v>
      </c>
      <c r="AG26" s="26">
        <v>0</v>
      </c>
      <c r="AH26" s="26">
        <v>0</v>
      </c>
      <c r="AI26" s="515" t="str">
        <f t="shared" si="9"/>
        <v>-</v>
      </c>
      <c r="AJ26" s="276"/>
      <c r="AK26" s="276"/>
      <c r="AL26" s="276"/>
    </row>
    <row r="27" spans="1:38" x14ac:dyDescent="0.25">
      <c r="A27" s="34" t="s">
        <v>81</v>
      </c>
      <c r="B27" s="150">
        <v>1740.2750000000001</v>
      </c>
      <c r="C27" s="150">
        <v>0</v>
      </c>
      <c r="D27" s="150">
        <v>0</v>
      </c>
      <c r="E27" s="150">
        <v>4302.4849999999997</v>
      </c>
      <c r="F27" s="150">
        <v>55461.375</v>
      </c>
      <c r="G27" s="150">
        <v>53059.53</v>
      </c>
      <c r="H27" s="150">
        <v>0</v>
      </c>
      <c r="I27" s="150">
        <v>0</v>
      </c>
      <c r="J27" s="150">
        <v>0</v>
      </c>
      <c r="K27" s="150">
        <v>0</v>
      </c>
      <c r="L27" s="150">
        <v>7582.335</v>
      </c>
      <c r="M27" s="150">
        <v>1468.2750000000001</v>
      </c>
      <c r="N27" s="509">
        <v>0</v>
      </c>
      <c r="O27" s="168">
        <v>0</v>
      </c>
      <c r="P27" s="168">
        <v>0</v>
      </c>
      <c r="Q27" s="168">
        <v>0</v>
      </c>
      <c r="R27" s="168">
        <v>35425.89</v>
      </c>
      <c r="S27" s="168">
        <v>48262.334999999999</v>
      </c>
      <c r="T27" s="168">
        <v>4415.8249999999998</v>
      </c>
      <c r="U27" s="168">
        <v>0</v>
      </c>
      <c r="V27" s="168">
        <v>0</v>
      </c>
      <c r="W27" s="168">
        <v>0</v>
      </c>
      <c r="X27" s="168">
        <v>59254.345000000001</v>
      </c>
      <c r="Y27" s="510">
        <v>16921.174999999999</v>
      </c>
      <c r="Z27" s="28">
        <v>10277.51</v>
      </c>
      <c r="AA27" s="26">
        <v>0</v>
      </c>
      <c r="AB27" s="26">
        <v>0</v>
      </c>
      <c r="AC27" s="26">
        <v>12211.87</v>
      </c>
      <c r="AD27" s="26">
        <v>79285.05</v>
      </c>
      <c r="AE27" s="26">
        <v>25273.32</v>
      </c>
      <c r="AF27" s="26">
        <v>0</v>
      </c>
      <c r="AG27" s="26">
        <v>0</v>
      </c>
      <c r="AH27" s="26">
        <v>0</v>
      </c>
      <c r="AI27" s="515" t="str">
        <f t="shared" si="9"/>
        <v>-</v>
      </c>
      <c r="AJ27" s="276"/>
      <c r="AK27" s="276"/>
      <c r="AL27" s="276"/>
    </row>
    <row r="28" spans="1:38" x14ac:dyDescent="0.25">
      <c r="A28" s="34" t="s">
        <v>69</v>
      </c>
      <c r="B28" s="150">
        <v>10907.785</v>
      </c>
      <c r="C28" s="150">
        <v>0</v>
      </c>
      <c r="D28" s="150">
        <v>0</v>
      </c>
      <c r="E28" s="150">
        <v>14124.385</v>
      </c>
      <c r="F28" s="150">
        <v>98705.486000000004</v>
      </c>
      <c r="G28" s="150">
        <v>128342.23</v>
      </c>
      <c r="H28" s="150">
        <v>0</v>
      </c>
      <c r="I28" s="150">
        <v>0</v>
      </c>
      <c r="J28" s="150">
        <v>0</v>
      </c>
      <c r="K28" s="150">
        <v>0</v>
      </c>
      <c r="L28" s="150">
        <v>8050.5249999999996</v>
      </c>
      <c r="M28" s="150">
        <v>1797.654</v>
      </c>
      <c r="N28" s="509">
        <v>0</v>
      </c>
      <c r="O28" s="168">
        <v>0</v>
      </c>
      <c r="P28" s="168">
        <v>0</v>
      </c>
      <c r="Q28" s="168">
        <v>0</v>
      </c>
      <c r="R28" s="168">
        <v>3965.2649999999999</v>
      </c>
      <c r="S28" s="168">
        <v>25491.454999999998</v>
      </c>
      <c r="T28" s="168">
        <v>0</v>
      </c>
      <c r="U28" s="168">
        <v>0</v>
      </c>
      <c r="V28" s="168">
        <v>0</v>
      </c>
      <c r="W28" s="168">
        <v>0</v>
      </c>
      <c r="X28" s="168">
        <v>63883.534999999996</v>
      </c>
      <c r="Y28" s="510">
        <v>11876.355</v>
      </c>
      <c r="Z28" s="28">
        <v>25144.07</v>
      </c>
      <c r="AA28" s="26">
        <v>144.86000000000001</v>
      </c>
      <c r="AB28" s="26">
        <v>21.31</v>
      </c>
      <c r="AC28" s="26">
        <v>20349.82</v>
      </c>
      <c r="AD28" s="26">
        <v>49368.72</v>
      </c>
      <c r="AE28" s="26">
        <v>17622.3</v>
      </c>
      <c r="AF28" s="26">
        <v>0</v>
      </c>
      <c r="AG28" s="26">
        <v>0</v>
      </c>
      <c r="AH28" s="26">
        <v>0</v>
      </c>
      <c r="AI28" s="515" t="str">
        <f t="shared" si="9"/>
        <v>-</v>
      </c>
      <c r="AJ28" s="276"/>
      <c r="AK28" s="276"/>
      <c r="AL28" s="276"/>
    </row>
    <row r="29" spans="1:38" x14ac:dyDescent="0.25">
      <c r="A29" s="198" t="s">
        <v>89</v>
      </c>
      <c r="B29" s="46">
        <f t="shared" ref="B29:K29" si="13">+SUM(B20,B9)</f>
        <v>169652.02100000001</v>
      </c>
      <c r="C29" s="9">
        <f t="shared" si="13"/>
        <v>378.96000000000004</v>
      </c>
      <c r="D29" s="9">
        <f t="shared" si="13"/>
        <v>432.32099999999997</v>
      </c>
      <c r="E29" s="9">
        <f t="shared" si="13"/>
        <v>111496.97200000001</v>
      </c>
      <c r="F29" s="9">
        <f t="shared" si="13"/>
        <v>1049268.4384000001</v>
      </c>
      <c r="G29" s="9">
        <f t="shared" si="13"/>
        <v>640843.07000000007</v>
      </c>
      <c r="H29" s="9">
        <f t="shared" si="13"/>
        <v>200052.64100000003</v>
      </c>
      <c r="I29" s="9">
        <f t="shared" si="13"/>
        <v>658.88099999999997</v>
      </c>
      <c r="J29" s="9">
        <f t="shared" si="13"/>
        <v>69.975999999999999</v>
      </c>
      <c r="K29" s="9">
        <f t="shared" si="13"/>
        <v>205.15699999999998</v>
      </c>
      <c r="L29" s="9">
        <f t="shared" ref="L29:Y29" si="14">+SUM(L20,L9)</f>
        <v>701971.20849999995</v>
      </c>
      <c r="M29" s="9">
        <f t="shared" si="14"/>
        <v>297646.66600000003</v>
      </c>
      <c r="N29" s="46">
        <f t="shared" si="14"/>
        <v>5220.5</v>
      </c>
      <c r="O29" s="9">
        <f t="shared" si="14"/>
        <v>0</v>
      </c>
      <c r="P29" s="9">
        <f t="shared" si="14"/>
        <v>0</v>
      </c>
      <c r="Q29" s="9">
        <f t="shared" si="14"/>
        <v>0</v>
      </c>
      <c r="R29" s="9">
        <f t="shared" si="14"/>
        <v>552643.14999999991</v>
      </c>
      <c r="S29" s="9">
        <f t="shared" si="14"/>
        <v>1330217.9710000001</v>
      </c>
      <c r="T29" s="9">
        <f t="shared" si="14"/>
        <v>488622.70900000003</v>
      </c>
      <c r="U29" s="9">
        <f t="shared" si="14"/>
        <v>262.56</v>
      </c>
      <c r="V29" s="9">
        <f t="shared" si="14"/>
        <v>0</v>
      </c>
      <c r="W29" s="9">
        <f t="shared" si="14"/>
        <v>0</v>
      </c>
      <c r="X29" s="9">
        <f t="shared" si="14"/>
        <v>711199.83</v>
      </c>
      <c r="Y29" s="507">
        <f t="shared" si="14"/>
        <v>1225507.0049999999</v>
      </c>
      <c r="Z29" s="46">
        <f>+Z9+Z20</f>
        <v>516961.29000000004</v>
      </c>
      <c r="AA29" s="9">
        <f t="shared" ref="AA29:AH29" si="15">+AA9+AA20</f>
        <v>1353.88</v>
      </c>
      <c r="AB29" s="9">
        <f t="shared" si="15"/>
        <v>88.28</v>
      </c>
      <c r="AC29" s="9">
        <f t="shared" si="15"/>
        <v>270438.37</v>
      </c>
      <c r="AD29" s="9">
        <f t="shared" si="15"/>
        <v>1319515.03</v>
      </c>
      <c r="AE29" s="426">
        <f t="shared" si="15"/>
        <v>694267.19</v>
      </c>
      <c r="AF29" s="426">
        <f t="shared" si="15"/>
        <v>178946.92</v>
      </c>
      <c r="AG29" s="426">
        <f t="shared" si="15"/>
        <v>373.32000000000005</v>
      </c>
      <c r="AH29" s="426">
        <f t="shared" si="15"/>
        <v>78.28</v>
      </c>
      <c r="AI29" s="514" t="str">
        <f t="shared" si="9"/>
        <v>-</v>
      </c>
      <c r="AJ29" s="276"/>
      <c r="AK29" s="276"/>
      <c r="AL29" s="276"/>
    </row>
    <row r="30" spans="1:38" x14ac:dyDescent="0.25">
      <c r="A30" s="35" t="s">
        <v>82</v>
      </c>
      <c r="B30" s="335">
        <v>33214.03</v>
      </c>
      <c r="C30" s="335">
        <v>4301.97</v>
      </c>
      <c r="D30" s="335">
        <v>0</v>
      </c>
      <c r="E30" s="335">
        <v>0</v>
      </c>
      <c r="F30" s="335">
        <v>0</v>
      </c>
      <c r="G30" s="335">
        <v>5742.27</v>
      </c>
      <c r="H30" s="335">
        <v>0</v>
      </c>
      <c r="I30" s="335">
        <v>340.46499999999997</v>
      </c>
      <c r="J30" s="335">
        <v>0</v>
      </c>
      <c r="K30" s="335">
        <v>109.97499999999999</v>
      </c>
      <c r="L30" s="335">
        <v>0</v>
      </c>
      <c r="M30" s="335">
        <v>0</v>
      </c>
      <c r="N30" s="503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508">
        <v>0</v>
      </c>
      <c r="Z30" s="28">
        <v>0</v>
      </c>
      <c r="AA30" s="26">
        <v>8374.1299999999992</v>
      </c>
      <c r="AB30" s="26">
        <v>9351.5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515" t="str">
        <f t="shared" si="9"/>
        <v>-</v>
      </c>
      <c r="AJ30" s="276"/>
      <c r="AK30" s="276"/>
      <c r="AL30" s="276"/>
    </row>
    <row r="31" spans="1:38" x14ac:dyDescent="0.25">
      <c r="A31" s="35" t="s">
        <v>90</v>
      </c>
      <c r="B31" s="335">
        <v>26009.535</v>
      </c>
      <c r="C31" s="335">
        <v>4260.57</v>
      </c>
      <c r="D31" s="335">
        <v>0</v>
      </c>
      <c r="E31" s="335">
        <v>0</v>
      </c>
      <c r="F31" s="335">
        <v>0</v>
      </c>
      <c r="G31" s="335">
        <v>1155.5550000000001</v>
      </c>
      <c r="H31" s="335">
        <v>0</v>
      </c>
      <c r="I31" s="335">
        <v>88.185000000000002</v>
      </c>
      <c r="J31" s="335">
        <v>0</v>
      </c>
      <c r="K31" s="335">
        <v>0</v>
      </c>
      <c r="L31" s="335">
        <v>0</v>
      </c>
      <c r="M31" s="335">
        <v>0</v>
      </c>
      <c r="N31" s="503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508">
        <v>0</v>
      </c>
      <c r="Z31" s="28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515" t="str">
        <f t="shared" si="9"/>
        <v>-</v>
      </c>
      <c r="AJ31" s="276"/>
      <c r="AK31" s="276"/>
      <c r="AL31" s="276"/>
    </row>
    <row r="32" spans="1:38" x14ac:dyDescent="0.25">
      <c r="A32" s="35" t="s">
        <v>83</v>
      </c>
      <c r="B32" s="335">
        <v>27795.145</v>
      </c>
      <c r="C32" s="335">
        <v>8884.2800000000007</v>
      </c>
      <c r="D32" s="335">
        <v>0</v>
      </c>
      <c r="E32" s="335">
        <v>0</v>
      </c>
      <c r="F32" s="335">
        <v>0</v>
      </c>
      <c r="G32" s="335">
        <v>5706</v>
      </c>
      <c r="H32" s="335">
        <v>0</v>
      </c>
      <c r="I32" s="335">
        <v>0</v>
      </c>
      <c r="J32" s="335">
        <v>0</v>
      </c>
      <c r="K32" s="335">
        <v>1793.32</v>
      </c>
      <c r="L32" s="335">
        <v>0</v>
      </c>
      <c r="M32" s="335">
        <v>0</v>
      </c>
      <c r="N32" s="503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508">
        <v>0</v>
      </c>
      <c r="Z32" s="28">
        <v>0</v>
      </c>
      <c r="AA32" s="26">
        <v>13717.1</v>
      </c>
      <c r="AB32" s="26">
        <v>15955.41</v>
      </c>
      <c r="AC32" s="26">
        <v>531.92999999999995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515" t="str">
        <f t="shared" si="9"/>
        <v>-</v>
      </c>
      <c r="AJ32" s="276"/>
      <c r="AK32" s="276"/>
      <c r="AL32" s="276"/>
    </row>
    <row r="33" spans="1:38" x14ac:dyDescent="0.25">
      <c r="A33" s="35" t="s">
        <v>91</v>
      </c>
      <c r="B33" s="335">
        <v>26195.014999999999</v>
      </c>
      <c r="C33" s="335">
        <v>7128.22</v>
      </c>
      <c r="D33" s="335">
        <v>0</v>
      </c>
      <c r="E33" s="335">
        <v>0</v>
      </c>
      <c r="F33" s="335">
        <v>0</v>
      </c>
      <c r="G33" s="335">
        <v>4117.42</v>
      </c>
      <c r="H33" s="335">
        <v>0</v>
      </c>
      <c r="I33" s="335">
        <v>0</v>
      </c>
      <c r="J33" s="335">
        <v>0</v>
      </c>
      <c r="K33" s="335">
        <v>0</v>
      </c>
      <c r="L33" s="335">
        <v>0</v>
      </c>
      <c r="M33" s="335">
        <v>0</v>
      </c>
      <c r="N33" s="503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508">
        <v>0</v>
      </c>
      <c r="Z33" s="28">
        <v>0</v>
      </c>
      <c r="AA33" s="26">
        <v>787.05</v>
      </c>
      <c r="AB33" s="26">
        <v>10100.14</v>
      </c>
      <c r="AC33" s="26">
        <v>10411.549999999999</v>
      </c>
      <c r="AD33" s="26">
        <v>0</v>
      </c>
      <c r="AE33" s="26">
        <v>0</v>
      </c>
      <c r="AF33" s="26">
        <v>2882.64</v>
      </c>
      <c r="AG33" s="26">
        <v>0</v>
      </c>
      <c r="AH33" s="26">
        <v>0</v>
      </c>
      <c r="AI33" s="515" t="str">
        <f t="shared" si="9"/>
        <v>-</v>
      </c>
      <c r="AJ33" s="276"/>
      <c r="AK33" s="276"/>
      <c r="AL33" s="276"/>
    </row>
    <row r="34" spans="1:38" s="154" customFormat="1" x14ac:dyDescent="0.25">
      <c r="A34" s="182" t="s">
        <v>217</v>
      </c>
      <c r="B34" s="335"/>
      <c r="C34" s="335"/>
      <c r="D34" s="335">
        <v>0</v>
      </c>
      <c r="E34" s="335">
        <v>0</v>
      </c>
      <c r="F34" s="335">
        <v>0</v>
      </c>
      <c r="G34" s="335">
        <v>0</v>
      </c>
      <c r="H34" s="335">
        <v>0</v>
      </c>
      <c r="I34" s="335">
        <v>0</v>
      </c>
      <c r="J34" s="335">
        <v>0</v>
      </c>
      <c r="K34" s="335">
        <v>0</v>
      </c>
      <c r="L34" s="335">
        <v>0</v>
      </c>
      <c r="M34" s="335">
        <v>0</v>
      </c>
      <c r="N34" s="503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508">
        <v>0</v>
      </c>
      <c r="Z34" s="28">
        <v>0</v>
      </c>
      <c r="AA34" s="26">
        <v>8654.16</v>
      </c>
      <c r="AB34" s="26">
        <v>21805.599999999999</v>
      </c>
      <c r="AC34" s="26">
        <v>17582.41</v>
      </c>
      <c r="AD34" s="26">
        <v>1650.72</v>
      </c>
      <c r="AE34" s="26">
        <v>18222.38</v>
      </c>
      <c r="AF34" s="26">
        <v>10674.82</v>
      </c>
      <c r="AG34" s="26">
        <v>1917.53</v>
      </c>
      <c r="AH34" s="26">
        <v>41.73</v>
      </c>
      <c r="AI34" s="515" t="str">
        <f t="shared" si="9"/>
        <v>-</v>
      </c>
      <c r="AJ34" s="276"/>
      <c r="AK34" s="276"/>
      <c r="AL34" s="276"/>
    </row>
    <row r="35" spans="1:38" x14ac:dyDescent="0.25">
      <c r="A35" s="35" t="s">
        <v>70</v>
      </c>
      <c r="B35" s="335">
        <v>19580.36</v>
      </c>
      <c r="C35" s="335">
        <v>8329.67</v>
      </c>
      <c r="D35" s="335">
        <v>0</v>
      </c>
      <c r="E35" s="335">
        <v>0</v>
      </c>
      <c r="F35" s="335">
        <v>0</v>
      </c>
      <c r="G35" s="335">
        <v>21588.935000000001</v>
      </c>
      <c r="H35" s="335">
        <v>0</v>
      </c>
      <c r="I35" s="335">
        <v>2419.9899999999998</v>
      </c>
      <c r="J35" s="335">
        <v>0</v>
      </c>
      <c r="K35" s="335">
        <v>0</v>
      </c>
      <c r="L35" s="335">
        <v>0</v>
      </c>
      <c r="M35" s="335">
        <v>0</v>
      </c>
      <c r="N35" s="503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508">
        <v>0</v>
      </c>
      <c r="Z35" s="28">
        <v>0</v>
      </c>
      <c r="AA35" s="26">
        <v>2642.78</v>
      </c>
      <c r="AB35" s="26">
        <v>10782.7</v>
      </c>
      <c r="AC35" s="26">
        <v>5924.77</v>
      </c>
      <c r="AD35" s="26">
        <v>3024.87</v>
      </c>
      <c r="AE35" s="26">
        <v>7536.41</v>
      </c>
      <c r="AF35" s="26">
        <v>4968.16</v>
      </c>
      <c r="AG35" s="26">
        <v>240.14</v>
      </c>
      <c r="AH35" s="26">
        <v>0</v>
      </c>
      <c r="AI35" s="515" t="str">
        <f t="shared" si="9"/>
        <v>-</v>
      </c>
      <c r="AJ35" s="276"/>
      <c r="AK35" s="276"/>
      <c r="AL35" s="276"/>
    </row>
    <row r="36" spans="1:38" x14ac:dyDescent="0.25">
      <c r="A36" s="196" t="s">
        <v>92</v>
      </c>
      <c r="B36" s="336">
        <f t="shared" ref="B36:L36" si="16">+SUM(B30:B35)</f>
        <v>132794.08500000002</v>
      </c>
      <c r="C36" s="337">
        <f t="shared" si="16"/>
        <v>32904.71</v>
      </c>
      <c r="D36" s="197">
        <f t="shared" si="16"/>
        <v>0</v>
      </c>
      <c r="E36" s="197">
        <f t="shared" si="16"/>
        <v>0</v>
      </c>
      <c r="F36" s="197">
        <f t="shared" si="16"/>
        <v>0</v>
      </c>
      <c r="G36" s="197">
        <f t="shared" si="16"/>
        <v>38310.180000000008</v>
      </c>
      <c r="H36" s="197">
        <f t="shared" si="16"/>
        <v>0</v>
      </c>
      <c r="I36" s="197">
        <f t="shared" si="16"/>
        <v>2848.64</v>
      </c>
      <c r="J36" s="197">
        <f t="shared" si="16"/>
        <v>0</v>
      </c>
      <c r="K36" s="197">
        <f t="shared" si="16"/>
        <v>1903.2949999999998</v>
      </c>
      <c r="L36" s="197">
        <f t="shared" si="16"/>
        <v>0</v>
      </c>
      <c r="M36" s="197">
        <f t="shared" ref="M36:R36" si="17">+SUM(M30:M35)</f>
        <v>0</v>
      </c>
      <c r="N36" s="336">
        <f t="shared" si="17"/>
        <v>0</v>
      </c>
      <c r="O36" s="337">
        <f t="shared" si="17"/>
        <v>0</v>
      </c>
      <c r="P36" s="197">
        <f t="shared" si="17"/>
        <v>0</v>
      </c>
      <c r="Q36" s="197">
        <f t="shared" si="17"/>
        <v>0</v>
      </c>
      <c r="R36" s="197">
        <f t="shared" si="17"/>
        <v>0</v>
      </c>
      <c r="S36" s="197">
        <v>0</v>
      </c>
      <c r="T36" s="197">
        <v>0</v>
      </c>
      <c r="U36" s="197">
        <v>0</v>
      </c>
      <c r="V36" s="197">
        <v>0</v>
      </c>
      <c r="W36" s="197">
        <v>0</v>
      </c>
      <c r="X36" s="197">
        <v>0</v>
      </c>
      <c r="Y36" s="511">
        <v>0</v>
      </c>
      <c r="Z36" s="516">
        <f t="shared" ref="Z36:AE36" si="18">SUM(Z30:Z35)</f>
        <v>0</v>
      </c>
      <c r="AA36" s="197">
        <f t="shared" si="18"/>
        <v>34175.22</v>
      </c>
      <c r="AB36" s="197">
        <f t="shared" si="18"/>
        <v>67995.350000000006</v>
      </c>
      <c r="AC36" s="197">
        <f t="shared" si="18"/>
        <v>34450.660000000003</v>
      </c>
      <c r="AD36" s="197">
        <f t="shared" si="18"/>
        <v>4675.59</v>
      </c>
      <c r="AE36" s="517">
        <f t="shared" si="18"/>
        <v>25758.79</v>
      </c>
      <c r="AF36" s="517">
        <f>SUM(AF30:AF35)</f>
        <v>18525.62</v>
      </c>
      <c r="AG36" s="517">
        <f>SUM(AG30:AG35)</f>
        <v>2157.67</v>
      </c>
      <c r="AH36" s="517">
        <f>SUM(AH30:AH35)</f>
        <v>41.73</v>
      </c>
      <c r="AI36" s="518" t="str">
        <f>+IFERROR((AD36/R36-1),"-")</f>
        <v>-</v>
      </c>
      <c r="AJ36" s="276"/>
      <c r="AK36" s="276"/>
      <c r="AL36" s="276"/>
    </row>
    <row r="37" spans="1:38" ht="14.25" customHeight="1" x14ac:dyDescent="0.25">
      <c r="A37" s="1" t="s">
        <v>23</v>
      </c>
      <c r="AJ37" s="276"/>
      <c r="AK37" s="276"/>
      <c r="AL37" s="276"/>
    </row>
    <row r="38" spans="1:38" x14ac:dyDescent="0.25">
      <c r="A38" s="1" t="s">
        <v>24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AJ38" s="276"/>
      <c r="AK38" s="276"/>
      <c r="AL38" s="276"/>
    </row>
    <row r="39" spans="1:38" x14ac:dyDescent="0.25">
      <c r="A39" s="2" t="s">
        <v>198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247"/>
      <c r="M39" s="177"/>
      <c r="N39" s="177"/>
      <c r="O39" s="177"/>
      <c r="P39" s="177"/>
      <c r="Q39" s="177"/>
      <c r="R39" s="177"/>
      <c r="S39" s="177"/>
      <c r="T39" s="177"/>
      <c r="U39" s="177"/>
      <c r="AI39" s="180"/>
      <c r="AJ39" s="276"/>
      <c r="AK39" s="276"/>
      <c r="AL39" s="276"/>
    </row>
    <row r="40" spans="1:38" x14ac:dyDescent="0.25">
      <c r="A40" s="172"/>
      <c r="B40" s="177"/>
      <c r="L40" s="122"/>
      <c r="AJ40" s="276"/>
      <c r="AK40" s="276"/>
      <c r="AL40" s="276"/>
    </row>
    <row r="41" spans="1:38" x14ac:dyDescent="0.25">
      <c r="B41" s="17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8" x14ac:dyDescent="0.25">
      <c r="B42" s="177"/>
    </row>
    <row r="44" spans="1:38" ht="15.75" x14ac:dyDescent="0.25"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69"/>
    </row>
    <row r="50" spans="2:36" x14ac:dyDescent="0.25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</row>
    <row r="56" spans="2:36" ht="15.75" x14ac:dyDescent="0.25"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J56" s="169"/>
    </row>
  </sheetData>
  <mergeCells count="4">
    <mergeCell ref="A6:A7"/>
    <mergeCell ref="B6:M6"/>
    <mergeCell ref="N6:Y6"/>
    <mergeCell ref="Z6:AI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2021-12-03T15:31:34Z</dcterms:modified>
</cp:coreProperties>
</file>