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605" windowHeight="12195" tabRatio="608" activeTab="0"/>
  </bookViews>
  <sheets>
    <sheet name="Ventas" sheetId="1" r:id="rId1"/>
    <sheet name="Precios Promedio" sheetId="2" r:id="rId2"/>
    <sheet name="MMP Ventanilla" sheetId="3" r:id="rId3"/>
    <sheet name="MMP Villa Maria" sheetId="4" r:id="rId4"/>
  </sheets>
  <definedNames>
    <definedName name="_xlnm.Print_Area" localSheetId="2">'MMP Ventanilla'!$B$2:$P$84</definedName>
    <definedName name="_xlnm.Print_Area" localSheetId="3">'MMP Villa Maria'!$B$2:$R$78</definedName>
    <definedName name="_xlnm.Print_Area" localSheetId="1">'Precios Promedio'!$B$2:$Q$34</definedName>
    <definedName name="_xlnm.Print_Area" localSheetId="0">'Ventas'!$A$1:$T$89</definedName>
  </definedNames>
  <calcPr fullCalcOnLoad="1"/>
</workbook>
</file>

<file path=xl/sharedStrings.xml><?xml version="1.0" encoding="utf-8"?>
<sst xmlns="http://schemas.openxmlformats.org/spreadsheetml/2006/main" count="367" uniqueCount="118">
  <si>
    <t>1.</t>
  </si>
  <si>
    <t>2.</t>
  </si>
  <si>
    <t>(Nuevos Soles / Kg.)</t>
  </si>
  <si>
    <t>PRODUCTOS</t>
  </si>
  <si>
    <t xml:space="preserve">Ene </t>
  </si>
  <si>
    <t xml:space="preserve">Feb  </t>
  </si>
  <si>
    <t xml:space="preserve">Mar  </t>
  </si>
  <si>
    <t xml:space="preserve">Abr  </t>
  </si>
  <si>
    <t xml:space="preserve">May  </t>
  </si>
  <si>
    <t xml:space="preserve">Jun  </t>
  </si>
  <si>
    <t xml:space="preserve">Jul  </t>
  </si>
  <si>
    <t xml:space="preserve">Ago  </t>
  </si>
  <si>
    <t xml:space="preserve">Set  </t>
  </si>
  <si>
    <t xml:space="preserve">Oct  </t>
  </si>
  <si>
    <t xml:space="preserve">Nov  </t>
  </si>
  <si>
    <t xml:space="preserve">Dic  </t>
  </si>
  <si>
    <t xml:space="preserve"> </t>
  </si>
  <si>
    <t>Bonito</t>
  </si>
  <si>
    <t>Cojinova</t>
  </si>
  <si>
    <t>Jurel</t>
  </si>
  <si>
    <t>Liza</t>
  </si>
  <si>
    <t>Choro</t>
  </si>
  <si>
    <t>Carnero Chuleta</t>
  </si>
  <si>
    <t>Cerdo Chuleta</t>
  </si>
  <si>
    <t>Carne Molida</t>
  </si>
  <si>
    <t>Res Bisteck</t>
  </si>
  <si>
    <t>Res Churrasco</t>
  </si>
  <si>
    <t>Gallina eviscerada</t>
  </si>
  <si>
    <t>Pollo eviscerado</t>
  </si>
  <si>
    <t>(TMB)</t>
  </si>
  <si>
    <t>Total</t>
  </si>
  <si>
    <t>Ene</t>
  </si>
  <si>
    <t>Feb</t>
  </si>
  <si>
    <t>Mar</t>
  </si>
  <si>
    <t xml:space="preserve">Abr   </t>
  </si>
  <si>
    <t>May</t>
  </si>
  <si>
    <t>Jun</t>
  </si>
  <si>
    <t>Jul</t>
  </si>
  <si>
    <t>Ago</t>
  </si>
  <si>
    <t>Set</t>
  </si>
  <si>
    <t>Oct</t>
  </si>
  <si>
    <t>Nov</t>
  </si>
  <si>
    <t>Dic</t>
  </si>
  <si>
    <t/>
  </si>
  <si>
    <t>HARINA</t>
  </si>
  <si>
    <t>ACEITE CRUDO</t>
  </si>
  <si>
    <t>Nacional</t>
  </si>
  <si>
    <t>Importado</t>
  </si>
  <si>
    <t>Abr</t>
  </si>
  <si>
    <t>Tipo de Utilización</t>
  </si>
  <si>
    <t xml:space="preserve">           1/ Precio por lata.</t>
  </si>
  <si>
    <t>Consumo Humano Directo</t>
  </si>
  <si>
    <t>Enlatado</t>
  </si>
  <si>
    <t>Congelado</t>
  </si>
  <si>
    <t>Fresco</t>
  </si>
  <si>
    <t>Aceite Crudo</t>
  </si>
  <si>
    <t>Fresco-Refrigerado</t>
  </si>
  <si>
    <t>Otras Carnes</t>
  </si>
  <si>
    <t>Consumo Humano Indirecto</t>
  </si>
  <si>
    <t>Nota : Precios promedio de productos incluidos en la Canasta Familiar, para el cálculo del Índice de Precios al Consumidor.</t>
  </si>
  <si>
    <t>Fuente: Instituto Nacional de Estadística e Informática-Dirección Técnica de Indicadores Económicos.</t>
  </si>
  <si>
    <t>Fuente : Empresas Pesqueras, Direcciones regionales de produce(DIREPRO), Superintendencia Nacional de Administración Tributaria(SUNAt)-Oficina de Estadística</t>
  </si>
  <si>
    <r>
      <t xml:space="preserve">Curado </t>
    </r>
    <r>
      <rPr>
        <vertAlign val="superscript"/>
        <sz val="11"/>
        <rFont val="Arial"/>
        <family val="2"/>
      </rPr>
      <t xml:space="preserve"> 1/</t>
    </r>
  </si>
  <si>
    <r>
      <t xml:space="preserve">Filete de Atún  </t>
    </r>
    <r>
      <rPr>
        <vertAlign val="superscript"/>
        <sz val="11"/>
        <rFont val="Arial"/>
        <family val="2"/>
      </rPr>
      <t>1/</t>
    </r>
  </si>
  <si>
    <r>
      <t xml:space="preserve">Tollo </t>
    </r>
    <r>
      <rPr>
        <sz val="8"/>
        <rFont val="Arial"/>
        <family val="2"/>
      </rPr>
      <t>2/</t>
    </r>
  </si>
  <si>
    <t xml:space="preserve">           2/ Precio por filete</t>
  </si>
  <si>
    <t>(TM)</t>
  </si>
  <si>
    <t>PESCADOS</t>
  </si>
  <si>
    <t>JUREL</t>
  </si>
  <si>
    <t>PERICO</t>
  </si>
  <si>
    <t>BONITO</t>
  </si>
  <si>
    <t>LISA</t>
  </si>
  <si>
    <t>MERLUZA</t>
  </si>
  <si>
    <t>LORNA</t>
  </si>
  <si>
    <t>CABALLA</t>
  </si>
  <si>
    <t>CHIRI</t>
  </si>
  <si>
    <t>PEJERREY</t>
  </si>
  <si>
    <t>CACHEMA</t>
  </si>
  <si>
    <t>OTROS PESCADOS</t>
  </si>
  <si>
    <t>MARISCOS</t>
  </si>
  <si>
    <t>POTA</t>
  </si>
  <si>
    <t>CANGREJO</t>
  </si>
  <si>
    <t>CALAMAR</t>
  </si>
  <si>
    <t>CHORO</t>
  </si>
  <si>
    <t>LANGOSTINO</t>
  </si>
  <si>
    <t>CONCHA DE ABANICO</t>
  </si>
  <si>
    <t>CONCHA NEGRA</t>
  </si>
  <si>
    <t>CARACOL</t>
  </si>
  <si>
    <t>ALMEJAS</t>
  </si>
  <si>
    <t>CAMARON</t>
  </si>
  <si>
    <t>MEJILLON</t>
  </si>
  <si>
    <t>OTROS MARISCOS</t>
  </si>
  <si>
    <t>VEGETALES</t>
  </si>
  <si>
    <t>YUYOS</t>
  </si>
  <si>
    <t>CANGREJO/JAIVA</t>
  </si>
  <si>
    <t>PULPO</t>
  </si>
  <si>
    <t>OTRAS ESPECIES</t>
  </si>
  <si>
    <t>CLASIFICACIÓN / ESPECIE</t>
  </si>
  <si>
    <t>Fuente: Reportes diarios del Mercado Mayorista Pesquero de Ventanilla</t>
  </si>
  <si>
    <t>Fuente: Reportes diarios del Mercado Mayorista Pesquero de Villa María del Triunfo</t>
  </si>
  <si>
    <t>ERIZO DE MAR</t>
  </si>
  <si>
    <t>VEGETALES Y OTROS</t>
  </si>
  <si>
    <t>Harina residual</t>
  </si>
  <si>
    <t>3.</t>
  </si>
  <si>
    <t>Otros</t>
  </si>
  <si>
    <t>PEPINO DE MAR</t>
  </si>
  <si>
    <t>Harina de Pescado</t>
  </si>
  <si>
    <t>-</t>
  </si>
  <si>
    <r>
      <t xml:space="preserve">Importado </t>
    </r>
    <r>
      <rPr>
        <vertAlign val="superscript"/>
        <sz val="11"/>
        <rFont val="Arial"/>
        <family val="2"/>
      </rPr>
      <t>2/</t>
    </r>
  </si>
  <si>
    <t>1/ Salpreso, Seco Salado, Salazón.</t>
  </si>
  <si>
    <t>2/ Se considera fresco refrigerado</t>
  </si>
  <si>
    <t>Nota: incluye lo procedente de la actividad de acuicultura</t>
  </si>
  <si>
    <t>C.H.D.</t>
  </si>
  <si>
    <t>C.H.I.</t>
  </si>
  <si>
    <t>PERÚ : VENTA INTERNA DE PRODUCTOS HIDROBIOLÓGICOS MARÍTIMOS Y CONTINENTALES SEGÚN UTILIZACIÓN, 2018</t>
  </si>
  <si>
    <t>PRECIO PROMEDIO DE LOS PRINCIPALES PRODUCTOS HIDROBIOLÓGICOS Y OTRAS CARNES, 2018</t>
  </si>
  <si>
    <t>PERÚ: INGRESO DE RECURSOS HIDROBIOLÓGICOS  AL MERCADO MAYORISTA PESQUERO DE VENTANILLA SEGÚN ESPECIE, 2018</t>
  </si>
  <si>
    <t>PERÚ: INGRESO DE RECURSOS HIDROBIOLÓGICOS AL MERCADO MAYORISTA PESQUERO DE VILLA MARIA DEL TRIUNFO SEGÚN ESPECIE, 2018</t>
  </si>
</sst>
</file>

<file path=xl/styles.xml><?xml version="1.0" encoding="utf-8"?>
<styleSheet xmlns="http://schemas.openxmlformats.org/spreadsheetml/2006/main">
  <numFmts count="4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&quot;S/&quot;\ #,##0;&quot;S/&quot;\ \-#,##0"/>
    <numFmt numFmtId="177" formatCode="&quot;S/&quot;\ #,##0;[Red]&quot;S/&quot;\ \-#,##0"/>
    <numFmt numFmtId="178" formatCode="&quot;S/&quot;\ #,##0.00;&quot;S/&quot;\ \-#,##0.00"/>
    <numFmt numFmtId="179" formatCode="&quot;S/&quot;\ #,##0.00;[Red]&quot;S/&quot;\ \-#,##0.00"/>
    <numFmt numFmtId="180" formatCode="_ &quot;S/&quot;\ * #,##0_ ;_ &quot;S/&quot;\ * \-#,##0_ ;_ &quot;S/&quot;\ * &quot;-&quot;_ ;_ @_ "/>
    <numFmt numFmtId="181" formatCode="_ * #,##0_ ;_ * \-#,##0_ ;_ * &quot;-&quot;_ ;_ @_ "/>
    <numFmt numFmtId="182" formatCode="_ &quot;S/&quot;\ * #,##0.00_ ;_ &quot;S/&quot;\ * \-#,##0.00_ ;_ &quot;S/&quot;\ 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_(&quot;S/.&quot;\ * #,##0_);_(&quot;S/.&quot;\ * \(#,##0\);_(&quot;S/.&quot;\ * &quot;-&quot;_);_(@_)"/>
    <numFmt numFmtId="193" formatCode="_(&quot;S/.&quot;\ * #,##0.00_);_(&quot;S/.&quot;\ * \(#,##0.00\);_(&quot;S/.&quot;\ * &quot;-&quot;??_);_(@_)"/>
    <numFmt numFmtId="194" formatCode="#,##0.0"/>
    <numFmt numFmtId="195" formatCode="0.00_)"/>
    <numFmt numFmtId="196" formatCode="_(* #,##0.0000_);_(* \(#,##0.0000\);_(* &quot;-&quot;??_);_(@_)"/>
    <numFmt numFmtId="197" formatCode="#,##0.0000"/>
    <numFmt numFmtId="198" formatCode="\$#,##0\ ;\(\$#,##0\)"/>
    <numFmt numFmtId="199" formatCode="##\ ##0.00"/>
  </numFmts>
  <fonts count="7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vertAlign val="superscript"/>
      <sz val="11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0"/>
      <name val="Arial"/>
      <family val="2"/>
    </font>
    <font>
      <sz val="11"/>
      <color indexed="56"/>
      <name val="Arial"/>
      <family val="2"/>
    </font>
    <font>
      <sz val="10"/>
      <color indexed="56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sz val="10"/>
      <color indexed="63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b/>
      <sz val="14"/>
      <color indexed="63"/>
      <name val="Calibri"/>
      <family val="2"/>
    </font>
    <font>
      <b/>
      <sz val="7"/>
      <color indexed="63"/>
      <name val="Arial"/>
      <family val="2"/>
    </font>
    <font>
      <sz val="10"/>
      <color indexed="63"/>
      <name val="Calibri"/>
      <family val="2"/>
    </font>
    <font>
      <sz val="32.75"/>
      <color indexed="8"/>
      <name val="Arial"/>
      <family val="2"/>
    </font>
    <font>
      <b/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C0000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sz val="10"/>
      <color theme="0"/>
      <name val="Arial"/>
      <family val="2"/>
    </font>
    <font>
      <sz val="10"/>
      <color theme="3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9"/>
      <color rgb="FFFF0000"/>
      <name val="Arial"/>
      <family val="2"/>
    </font>
    <font>
      <sz val="10"/>
      <color theme="1" tint="0.24998000264167786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1A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3" fontId="0" fillId="23" borderId="0" applyFont="0" applyFill="0" applyBorder="0" applyAlignment="0" applyProtection="0"/>
    <xf numFmtId="198" fontId="0" fillId="23" borderId="0" applyFont="0" applyFill="0" applyBorder="0" applyAlignment="0" applyProtection="0"/>
    <xf numFmtId="0" fontId="0" fillId="23" borderId="0" applyFont="0" applyFill="0" applyBorder="0" applyAlignment="0" applyProtection="0"/>
    <xf numFmtId="0" fontId="17" fillId="23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8" fillId="30" borderId="1" applyNumberFormat="0" applyAlignment="0" applyProtection="0"/>
    <xf numFmtId="0" fontId="15" fillId="23" borderId="0" applyProtection="0">
      <alignment/>
    </xf>
    <xf numFmtId="0" fontId="16" fillId="23" borderId="0" applyProtection="0">
      <alignment/>
    </xf>
    <xf numFmtId="2" fontId="0" fillId="23" borderId="0" applyFont="0" applyFill="0" applyBorder="0" applyAlignment="0" applyProtection="0"/>
    <xf numFmtId="0" fontId="2" fillId="23" borderId="0" applyNumberFormat="0" applyFill="0" applyBorder="0" applyAlignment="0" applyProtection="0"/>
    <xf numFmtId="0" fontId="59" fillId="31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0" fillId="32" borderId="0" applyNumberFormat="0" applyBorder="0" applyAlignment="0" applyProtection="0"/>
    <xf numFmtId="0" fontId="0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57" fillId="0" borderId="7" applyNumberFormat="0" applyFill="0" applyAlignment="0" applyProtection="0"/>
    <xf numFmtId="0" fontId="66" fillId="0" borderId="8" applyNumberFormat="0" applyFill="0" applyAlignment="0" applyProtection="0"/>
  </cellStyleXfs>
  <cellXfs count="21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/>
    </xf>
    <xf numFmtId="3" fontId="3" fillId="0" borderId="9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0" xfId="0" applyNumberFormat="1" applyFont="1" applyBorder="1" applyAlignment="1">
      <alignment horizontal="left" indent="1"/>
    </xf>
    <xf numFmtId="3" fontId="3" fillId="0" borderId="0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0" fontId="4" fillId="0" borderId="0" xfId="0" applyFont="1" applyBorder="1" applyAlignment="1">
      <alignment horizontal="lef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2" fontId="4" fillId="0" borderId="12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4" fillId="0" borderId="13" xfId="0" applyFont="1" applyBorder="1" applyAlignment="1">
      <alignment/>
    </xf>
    <xf numFmtId="49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right"/>
    </xf>
    <xf numFmtId="3" fontId="4" fillId="3" borderId="0" xfId="0" applyNumberFormat="1" applyFont="1" applyFill="1" applyAlignment="1">
      <alignment/>
    </xf>
    <xf numFmtId="3" fontId="3" fillId="9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9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34" borderId="9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 horizontal="right"/>
    </xf>
    <xf numFmtId="3" fontId="4" fillId="34" borderId="12" xfId="0" applyNumberFormat="1" applyFont="1" applyFill="1" applyBorder="1" applyAlignment="1">
      <alignment horizontal="right"/>
    </xf>
    <xf numFmtId="3" fontId="4" fillId="34" borderId="0" xfId="0" applyNumberFormat="1" applyFont="1" applyFill="1" applyBorder="1" applyAlignment="1">
      <alignment horizontal="left" indent="1"/>
    </xf>
    <xf numFmtId="3" fontId="3" fillId="35" borderId="14" xfId="0" applyNumberFormat="1" applyFont="1" applyFill="1" applyBorder="1" applyAlignment="1">
      <alignment horizontal="center" vertical="center"/>
    </xf>
    <xf numFmtId="3" fontId="3" fillId="35" borderId="0" xfId="0" applyNumberFormat="1" applyFont="1" applyFill="1" applyBorder="1" applyAlignment="1">
      <alignment horizontal="right" vertical="center"/>
    </xf>
    <xf numFmtId="3" fontId="3" fillId="35" borderId="12" xfId="0" applyNumberFormat="1" applyFont="1" applyFill="1" applyBorder="1" applyAlignment="1">
      <alignment horizontal="right" vertical="center"/>
    </xf>
    <xf numFmtId="3" fontId="3" fillId="35" borderId="9" xfId="0" applyNumberFormat="1" applyFont="1" applyFill="1" applyBorder="1" applyAlignment="1">
      <alignment vertical="center"/>
    </xf>
    <xf numFmtId="3" fontId="3" fillId="35" borderId="0" xfId="0" applyNumberFormat="1" applyFont="1" applyFill="1" applyBorder="1" applyAlignment="1">
      <alignment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9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2" fontId="3" fillId="35" borderId="0" xfId="0" applyNumberFormat="1" applyFont="1" applyFill="1" applyBorder="1" applyAlignment="1">
      <alignment/>
    </xf>
    <xf numFmtId="0" fontId="3" fillId="35" borderId="12" xfId="0" applyFont="1" applyFill="1" applyBorder="1" applyAlignment="1">
      <alignment/>
    </xf>
    <xf numFmtId="2" fontId="3" fillId="35" borderId="12" xfId="0" applyNumberFormat="1" applyFont="1" applyFill="1" applyBorder="1" applyAlignment="1">
      <alignment/>
    </xf>
    <xf numFmtId="3" fontId="67" fillId="0" borderId="0" xfId="0" applyNumberFormat="1" applyFont="1" applyAlignment="1">
      <alignment horizontal="right"/>
    </xf>
    <xf numFmtId="3" fontId="67" fillId="0" borderId="0" xfId="0" applyNumberFormat="1" applyFont="1" applyAlignment="1">
      <alignment/>
    </xf>
    <xf numFmtId="0" fontId="3" fillId="35" borderId="0" xfId="0" applyNumberFormat="1" applyFont="1" applyFill="1" applyBorder="1" applyAlignment="1">
      <alignment/>
    </xf>
    <xf numFmtId="0" fontId="3" fillId="35" borderId="0" xfId="0" applyNumberFormat="1" applyFont="1" applyFill="1" applyBorder="1" applyAlignment="1">
      <alignment horizontal="left"/>
    </xf>
    <xf numFmtId="4" fontId="1" fillId="0" borderId="0" xfId="60" applyNumberFormat="1" applyFont="1" applyAlignment="1">
      <alignment vertical="center"/>
      <protection/>
    </xf>
    <xf numFmtId="4" fontId="3" fillId="0" borderId="0" xfId="60" applyNumberFormat="1" applyFont="1" applyAlignment="1">
      <alignment vertical="center"/>
      <protection/>
    </xf>
    <xf numFmtId="4" fontId="4" fillId="0" borderId="0" xfId="60" applyNumberFormat="1" applyFont="1" applyAlignment="1">
      <alignment vertical="center"/>
      <protection/>
    </xf>
    <xf numFmtId="4" fontId="14" fillId="0" borderId="10" xfId="60" applyNumberFormat="1" applyFont="1" applyBorder="1" applyAlignment="1">
      <alignment vertical="center"/>
      <protection/>
    </xf>
    <xf numFmtId="4" fontId="14" fillId="0" borderId="11" xfId="60" applyNumberFormat="1" applyFont="1" applyBorder="1" applyAlignment="1">
      <alignment vertical="center"/>
      <protection/>
    </xf>
    <xf numFmtId="4" fontId="4" fillId="0" borderId="11" xfId="60" applyNumberFormat="1" applyFont="1" applyBorder="1" applyAlignment="1">
      <alignment vertical="center"/>
      <protection/>
    </xf>
    <xf numFmtId="4" fontId="9" fillId="0" borderId="0" xfId="60" applyNumberFormat="1" applyFont="1" applyAlignment="1">
      <alignment vertical="center"/>
      <protection/>
    </xf>
    <xf numFmtId="4" fontId="68" fillId="0" borderId="0" xfId="60" applyNumberFormat="1" applyFont="1" applyAlignment="1">
      <alignment vertical="center"/>
      <protection/>
    </xf>
    <xf numFmtId="4" fontId="69" fillId="0" borderId="0" xfId="60" applyNumberFormat="1" applyFont="1" applyAlignment="1">
      <alignment vertical="center"/>
      <protection/>
    </xf>
    <xf numFmtId="4" fontId="70" fillId="0" borderId="0" xfId="60" applyNumberFormat="1" applyFont="1" applyAlignment="1">
      <alignment vertical="center"/>
      <protection/>
    </xf>
    <xf numFmtId="4" fontId="71" fillId="0" borderId="0" xfId="60" applyNumberFormat="1" applyFont="1" applyAlignment="1">
      <alignment vertical="center"/>
      <protection/>
    </xf>
    <xf numFmtId="4" fontId="0" fillId="0" borderId="0" xfId="60" applyNumberFormat="1" applyAlignment="1">
      <alignment vertical="center"/>
      <protection/>
    </xf>
    <xf numFmtId="4" fontId="72" fillId="0" borderId="0" xfId="60" applyNumberFormat="1" applyFont="1" applyAlignment="1">
      <alignment vertical="center"/>
      <protection/>
    </xf>
    <xf numFmtId="4" fontId="73" fillId="0" borderId="0" xfId="60" applyNumberFormat="1" applyFont="1" applyAlignment="1">
      <alignment vertical="center"/>
      <protection/>
    </xf>
    <xf numFmtId="4" fontId="3" fillId="36" borderId="14" xfId="60" applyNumberFormat="1" applyFont="1" applyFill="1" applyBorder="1" applyAlignment="1">
      <alignment horizontal="center" vertical="center"/>
      <protection/>
    </xf>
    <xf numFmtId="4" fontId="3" fillId="0" borderId="9" xfId="60" applyNumberFormat="1" applyFont="1" applyBorder="1" applyAlignment="1">
      <alignment vertical="center"/>
      <protection/>
    </xf>
    <xf numFmtId="4" fontId="3" fillId="0" borderId="12" xfId="60" applyNumberFormat="1" applyFont="1" applyBorder="1" applyAlignment="1">
      <alignment vertical="center"/>
      <protection/>
    </xf>
    <xf numFmtId="4" fontId="3" fillId="36" borderId="12" xfId="60" applyNumberFormat="1" applyFont="1" applyFill="1" applyBorder="1" applyAlignment="1">
      <alignment horizontal="right" vertical="center"/>
      <protection/>
    </xf>
    <xf numFmtId="4" fontId="4" fillId="0" borderId="9" xfId="60" applyNumberFormat="1" applyFont="1" applyBorder="1" applyAlignment="1">
      <alignment vertical="center"/>
      <protection/>
    </xf>
    <xf numFmtId="4" fontId="4" fillId="0" borderId="12" xfId="60" applyNumberFormat="1" applyFont="1" applyBorder="1" applyAlignment="1">
      <alignment vertical="center"/>
      <protection/>
    </xf>
    <xf numFmtId="4" fontId="3" fillId="36" borderId="9" xfId="60" applyNumberFormat="1" applyFont="1" applyFill="1" applyBorder="1" applyAlignment="1">
      <alignment vertical="center"/>
      <protection/>
    </xf>
    <xf numFmtId="4" fontId="3" fillId="36" borderId="12" xfId="60" applyNumberFormat="1" applyFont="1" applyFill="1" applyBorder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4" fillId="0" borderId="0" xfId="60" applyFont="1" applyAlignment="1">
      <alignment horizontal="left" vertical="center"/>
      <protection/>
    </xf>
    <xf numFmtId="4" fontId="4" fillId="0" borderId="10" xfId="60" applyNumberFormat="1" applyFont="1" applyBorder="1" applyAlignment="1">
      <alignment vertical="center"/>
      <protection/>
    </xf>
    <xf numFmtId="4" fontId="4" fillId="0" borderId="13" xfId="60" applyNumberFormat="1" applyFont="1" applyBorder="1" applyAlignment="1">
      <alignment vertical="center"/>
      <protection/>
    </xf>
    <xf numFmtId="195" fontId="4" fillId="0" borderId="0" xfId="0" applyNumberFormat="1" applyFont="1" applyBorder="1" applyAlignment="1" applyProtection="1">
      <alignment horizontal="right"/>
      <protection/>
    </xf>
    <xf numFmtId="3" fontId="3" fillId="0" borderId="9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99" fontId="4" fillId="0" borderId="0" xfId="60" applyNumberFormat="1" applyFont="1" applyAlignment="1">
      <alignment vertical="center"/>
      <protection/>
    </xf>
    <xf numFmtId="199" fontId="4" fillId="0" borderId="11" xfId="60" applyNumberFormat="1" applyFont="1" applyBorder="1" applyAlignment="1">
      <alignment vertical="center"/>
      <protection/>
    </xf>
    <xf numFmtId="199" fontId="14" fillId="0" borderId="11" xfId="60" applyNumberFormat="1" applyFont="1" applyBorder="1" applyAlignment="1">
      <alignment horizontal="right" vertical="center"/>
      <protection/>
    </xf>
    <xf numFmtId="199" fontId="4" fillId="0" borderId="0" xfId="60" applyNumberFormat="1" applyFont="1" applyAlignment="1">
      <alignment horizontal="right" vertical="center"/>
      <protection/>
    </xf>
    <xf numFmtId="4" fontId="74" fillId="0" borderId="0" xfId="60" applyNumberFormat="1" applyFont="1" applyAlignment="1">
      <alignment vertical="center"/>
      <protection/>
    </xf>
    <xf numFmtId="4" fontId="75" fillId="0" borderId="0" xfId="60" applyNumberFormat="1" applyFont="1" applyAlignment="1">
      <alignment vertical="center"/>
      <protection/>
    </xf>
    <xf numFmtId="197" fontId="72" fillId="0" borderId="0" xfId="60" applyNumberFormat="1" applyFont="1" applyAlignment="1">
      <alignment vertical="center"/>
      <protection/>
    </xf>
    <xf numFmtId="4" fontId="76" fillId="0" borderId="0" xfId="60" applyNumberFormat="1" applyFont="1" applyAlignment="1">
      <alignment vertical="center"/>
      <protection/>
    </xf>
    <xf numFmtId="3" fontId="3" fillId="35" borderId="12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/>
    </xf>
    <xf numFmtId="4" fontId="4" fillId="0" borderId="0" xfId="60" applyNumberFormat="1" applyFont="1" applyAlignment="1">
      <alignment horizontal="right" vertical="center"/>
      <protection/>
    </xf>
    <xf numFmtId="3" fontId="0" fillId="0" borderId="0" xfId="60" applyNumberFormat="1" applyAlignment="1">
      <alignment vertical="center"/>
      <protection/>
    </xf>
    <xf numFmtId="3" fontId="1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67" fillId="0" borderId="0" xfId="0" applyNumberFormat="1" applyFont="1" applyFill="1" applyAlignment="1">
      <alignment horizontal="right"/>
    </xf>
    <xf numFmtId="4" fontId="67" fillId="0" borderId="0" xfId="0" applyNumberFormat="1" applyFont="1" applyAlignment="1">
      <alignment horizontal="right"/>
    </xf>
    <xf numFmtId="3" fontId="67" fillId="0" borderId="0" xfId="0" applyNumberFormat="1" applyFont="1" applyFill="1" applyAlignment="1">
      <alignment/>
    </xf>
    <xf numFmtId="194" fontId="67" fillId="0" borderId="0" xfId="0" applyNumberFormat="1" applyFont="1" applyAlignment="1">
      <alignment horizontal="right"/>
    </xf>
    <xf numFmtId="0" fontId="4" fillId="34" borderId="0" xfId="0" applyFont="1" applyFill="1" applyBorder="1" applyAlignment="1">
      <alignment horizontal="right"/>
    </xf>
    <xf numFmtId="196" fontId="1" fillId="0" borderId="0" xfId="56" applyNumberFormat="1" applyFont="1" applyAlignment="1">
      <alignment vertical="center"/>
    </xf>
    <xf numFmtId="199" fontId="3" fillId="36" borderId="0" xfId="60" applyNumberFormat="1" applyFont="1" applyFill="1" applyAlignment="1">
      <alignment horizontal="right" vertical="center"/>
      <protection/>
    </xf>
    <xf numFmtId="4" fontId="3" fillId="36" borderId="0" xfId="60" applyNumberFormat="1" applyFont="1" applyFill="1" applyAlignment="1">
      <alignment vertical="center"/>
      <protection/>
    </xf>
    <xf numFmtId="3" fontId="4" fillId="0" borderId="0" xfId="60" applyNumberFormat="1" applyFont="1" applyAlignment="1">
      <alignment vertical="center"/>
      <protection/>
    </xf>
    <xf numFmtId="199" fontId="4" fillId="0" borderId="0" xfId="60" applyNumberFormat="1" applyFont="1" applyAlignment="1" quotePrefix="1">
      <alignment horizontal="right" vertical="center"/>
      <protection/>
    </xf>
    <xf numFmtId="4" fontId="3" fillId="36" borderId="0" xfId="60" applyNumberFormat="1" applyFont="1" applyFill="1" applyAlignment="1">
      <alignment horizontal="right" vertical="center"/>
      <protection/>
    </xf>
    <xf numFmtId="2" fontId="4" fillId="0" borderId="0" xfId="0" applyNumberFormat="1" applyFont="1" applyBorder="1" applyAlignment="1" applyProtection="1">
      <alignment horizontal="right"/>
      <protection/>
    </xf>
    <xf numFmtId="3" fontId="1" fillId="34" borderId="0" xfId="0" applyNumberFormat="1" applyFont="1" applyFill="1" applyAlignment="1">
      <alignment horizontal="right"/>
    </xf>
    <xf numFmtId="3" fontId="1" fillId="34" borderId="0" xfId="0" applyNumberFormat="1" applyFont="1" applyFill="1" applyAlignment="1">
      <alignment/>
    </xf>
    <xf numFmtId="3" fontId="6" fillId="34" borderId="0" xfId="0" applyNumberFormat="1" applyFont="1" applyFill="1" applyAlignment="1">
      <alignment/>
    </xf>
    <xf numFmtId="3" fontId="1" fillId="34" borderId="0" xfId="0" applyNumberFormat="1" applyFont="1" applyFill="1" applyAlignment="1">
      <alignment/>
    </xf>
    <xf numFmtId="3" fontId="3" fillId="34" borderId="0" xfId="0" applyNumberFormat="1" applyFont="1" applyFill="1" applyAlignment="1">
      <alignment horizontal="right" vertical="center"/>
    </xf>
    <xf numFmtId="3" fontId="3" fillId="34" borderId="0" xfId="0" applyNumberFormat="1" applyFont="1" applyFill="1" applyAlignment="1">
      <alignment vertical="center"/>
    </xf>
    <xf numFmtId="3" fontId="7" fillId="34" borderId="0" xfId="0" applyNumberFormat="1" applyFont="1" applyFill="1" applyAlignment="1">
      <alignment vertical="center"/>
    </xf>
    <xf numFmtId="3" fontId="3" fillId="34" borderId="0" xfId="0" applyNumberFormat="1" applyFont="1" applyFill="1" applyAlignment="1">
      <alignment vertical="center"/>
    </xf>
    <xf numFmtId="3" fontId="3" fillId="34" borderId="0" xfId="0" applyNumberFormat="1" applyFont="1" applyFill="1" applyAlignment="1">
      <alignment horizontal="right"/>
    </xf>
    <xf numFmtId="3" fontId="3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/>
    </xf>
    <xf numFmtId="3" fontId="3" fillId="34" borderId="0" xfId="0" applyNumberFormat="1" applyFont="1" applyFill="1" applyAlignment="1">
      <alignment/>
    </xf>
    <xf numFmtId="3" fontId="4" fillId="34" borderId="0" xfId="0" applyNumberFormat="1" applyFont="1" applyFill="1" applyAlignment="1">
      <alignment horizontal="right"/>
    </xf>
    <xf numFmtId="3" fontId="4" fillId="34" borderId="0" xfId="0" applyNumberFormat="1" applyFont="1" applyFill="1" applyAlignment="1">
      <alignment/>
    </xf>
    <xf numFmtId="3" fontId="8" fillId="34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0" fontId="4" fillId="34" borderId="0" xfId="0" applyFont="1" applyFill="1" applyAlignment="1">
      <alignment horizontal="right"/>
    </xf>
    <xf numFmtId="0" fontId="4" fillId="34" borderId="0" xfId="0" applyFont="1" applyFill="1" applyAlignment="1">
      <alignment/>
    </xf>
    <xf numFmtId="4" fontId="4" fillId="34" borderId="0" xfId="0" applyNumberFormat="1" applyFont="1" applyFill="1" applyAlignment="1">
      <alignment/>
    </xf>
    <xf numFmtId="49" fontId="4" fillId="34" borderId="0" xfId="0" applyNumberFormat="1" applyFont="1" applyFill="1" applyAlignment="1">
      <alignment horizontal="right"/>
    </xf>
    <xf numFmtId="194" fontId="4" fillId="34" borderId="0" xfId="0" applyNumberFormat="1" applyFont="1" applyFill="1" applyAlignment="1">
      <alignment horizontal="right"/>
    </xf>
    <xf numFmtId="3" fontId="0" fillId="34" borderId="0" xfId="0" applyNumberFormat="1" applyFont="1" applyFill="1" applyAlignment="1">
      <alignment horizontal="right"/>
    </xf>
    <xf numFmtId="3" fontId="0" fillId="34" borderId="0" xfId="0" applyNumberFormat="1" applyFont="1" applyFill="1" applyAlignment="1">
      <alignment/>
    </xf>
    <xf numFmtId="3" fontId="5" fillId="34" borderId="0" xfId="0" applyNumberFormat="1" applyFont="1" applyFill="1" applyAlignment="1">
      <alignment/>
    </xf>
    <xf numFmtId="3" fontId="0" fillId="34" borderId="0" xfId="0" applyNumberFormat="1" applyFill="1" applyAlignment="1">
      <alignment/>
    </xf>
    <xf numFmtId="3" fontId="9" fillId="34" borderId="0" xfId="0" applyNumberFormat="1" applyFont="1" applyFill="1" applyAlignment="1">
      <alignment horizontal="right"/>
    </xf>
    <xf numFmtId="3" fontId="9" fillId="34" borderId="0" xfId="0" applyNumberFormat="1" applyFont="1" applyFill="1" applyAlignment="1">
      <alignment/>
    </xf>
    <xf numFmtId="3" fontId="10" fillId="34" borderId="0" xfId="0" applyNumberFormat="1" applyFont="1" applyFill="1" applyAlignment="1">
      <alignment/>
    </xf>
    <xf numFmtId="3" fontId="67" fillId="34" borderId="0" xfId="0" applyNumberFormat="1" applyFont="1" applyFill="1" applyAlignment="1">
      <alignment horizontal="right"/>
    </xf>
    <xf numFmtId="3" fontId="67" fillId="34" borderId="0" xfId="0" applyNumberFormat="1" applyFont="1" applyFill="1" applyAlignment="1">
      <alignment/>
    </xf>
    <xf numFmtId="3" fontId="77" fillId="34" borderId="0" xfId="0" applyNumberFormat="1" applyFont="1" applyFill="1" applyAlignment="1">
      <alignment horizontal="right"/>
    </xf>
    <xf numFmtId="3" fontId="77" fillId="34" borderId="0" xfId="0" applyNumberFormat="1" applyFont="1" applyFill="1" applyAlignment="1">
      <alignment/>
    </xf>
    <xf numFmtId="3" fontId="0" fillId="34" borderId="0" xfId="0" applyNumberFormat="1" applyFont="1" applyFill="1" applyAlignment="1">
      <alignment horizontal="right"/>
    </xf>
    <xf numFmtId="3" fontId="0" fillId="34" borderId="0" xfId="0" applyNumberFormat="1" applyFont="1" applyFill="1" applyAlignment="1">
      <alignment/>
    </xf>
    <xf numFmtId="3" fontId="67" fillId="34" borderId="0" xfId="0" applyNumberFormat="1" applyFont="1" applyFill="1" applyAlignment="1">
      <alignment horizontal="left"/>
    </xf>
    <xf numFmtId="4" fontId="67" fillId="34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3" fillId="35" borderId="15" xfId="0" applyNumberFormat="1" applyFont="1" applyFill="1" applyBorder="1" applyAlignment="1">
      <alignment horizontal="center" vertical="center"/>
    </xf>
    <xf numFmtId="3" fontId="3" fillId="35" borderId="16" xfId="0" applyNumberFormat="1" applyFont="1" applyFill="1" applyBorder="1" applyAlignment="1">
      <alignment horizontal="center" vertical="center"/>
    </xf>
    <xf numFmtId="3" fontId="3" fillId="35" borderId="17" xfId="0" applyNumberFormat="1" applyFont="1" applyFill="1" applyBorder="1" applyAlignment="1">
      <alignment horizontal="center" vertical="center"/>
    </xf>
    <xf numFmtId="3" fontId="3" fillId="35" borderId="9" xfId="0" applyNumberFormat="1" applyFont="1" applyFill="1" applyBorder="1" applyAlignment="1">
      <alignment horizontal="center" vertical="center"/>
    </xf>
    <xf numFmtId="3" fontId="3" fillId="35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4" fontId="13" fillId="0" borderId="0" xfId="60" applyNumberFormat="1" applyFont="1" applyAlignment="1">
      <alignment horizontal="center" vertical="center"/>
      <protection/>
    </xf>
    <xf numFmtId="4" fontId="3" fillId="36" borderId="15" xfId="60" applyNumberFormat="1" applyFont="1" applyFill="1" applyBorder="1" applyAlignment="1">
      <alignment horizontal="center" vertical="center"/>
      <protection/>
    </xf>
    <xf numFmtId="4" fontId="3" fillId="36" borderId="17" xfId="60" applyNumberFormat="1" applyFont="1" applyFill="1" applyBorder="1" applyAlignment="1">
      <alignment horizontal="center" vertical="center"/>
      <protection/>
    </xf>
    <xf numFmtId="4" fontId="3" fillId="36" borderId="9" xfId="60" applyNumberFormat="1" applyFont="1" applyFill="1" applyBorder="1" applyAlignment="1">
      <alignment horizontal="center" vertical="center"/>
      <protection/>
    </xf>
    <xf numFmtId="4" fontId="3" fillId="36" borderId="0" xfId="60" applyNumberFormat="1" applyFont="1" applyFill="1" applyAlignment="1">
      <alignment horizontal="center" vertical="center"/>
      <protection/>
    </xf>
    <xf numFmtId="4" fontId="13" fillId="0" borderId="0" xfId="60" applyNumberFormat="1" applyFont="1" applyAlignment="1">
      <alignment horizontal="center" vertical="center" wrapText="1"/>
      <protection/>
    </xf>
    <xf numFmtId="4" fontId="3" fillId="36" borderId="16" xfId="60" applyNumberFormat="1" applyFont="1" applyFill="1" applyBorder="1" applyAlignment="1">
      <alignment horizontal="center" vertical="center"/>
      <protection/>
    </xf>
    <xf numFmtId="3" fontId="70" fillId="0" borderId="0" xfId="0" applyNumberFormat="1" applyFont="1" applyFill="1" applyAlignment="1">
      <alignment horizontal="right"/>
    </xf>
    <xf numFmtId="3" fontId="70" fillId="34" borderId="0" xfId="0" applyNumberFormat="1" applyFont="1" applyFill="1" applyAlignment="1">
      <alignment horizontal="right"/>
    </xf>
    <xf numFmtId="3" fontId="70" fillId="34" borderId="0" xfId="0" applyNumberFormat="1" applyFont="1" applyFill="1" applyAlignment="1">
      <alignment/>
    </xf>
    <xf numFmtId="3" fontId="70" fillId="34" borderId="0" xfId="0" applyNumberFormat="1" applyFont="1" applyFill="1" applyAlignment="1">
      <alignment horizontal="center"/>
    </xf>
    <xf numFmtId="3" fontId="70" fillId="34" borderId="0" xfId="0" applyNumberFormat="1" applyFont="1" applyFill="1" applyAlignment="1">
      <alignment horizontal="left"/>
    </xf>
    <xf numFmtId="4" fontId="3" fillId="0" borderId="0" xfId="60" applyNumberFormat="1" applyFont="1" applyBorder="1" applyAlignment="1">
      <alignment vertical="center"/>
      <protection/>
    </xf>
    <xf numFmtId="4" fontId="3" fillId="36" borderId="0" xfId="60" applyNumberFormat="1" applyFont="1" applyFill="1" applyBorder="1" applyAlignment="1">
      <alignment horizontal="center" vertical="center"/>
      <protection/>
    </xf>
    <xf numFmtId="199" fontId="3" fillId="36" borderId="0" xfId="60" applyNumberFormat="1" applyFont="1" applyFill="1" applyBorder="1" applyAlignment="1">
      <alignment horizontal="right" vertical="center"/>
      <protection/>
    </xf>
    <xf numFmtId="199" fontId="3" fillId="36" borderId="12" xfId="60" applyNumberFormat="1" applyFont="1" applyFill="1" applyBorder="1" applyAlignment="1">
      <alignment horizontal="right" vertical="center"/>
      <protection/>
    </xf>
    <xf numFmtId="4" fontId="4" fillId="0" borderId="0" xfId="60" applyNumberFormat="1" applyFont="1" applyBorder="1" applyAlignment="1">
      <alignment vertical="center"/>
      <protection/>
    </xf>
    <xf numFmtId="199" fontId="4" fillId="0" borderId="0" xfId="60" applyNumberFormat="1" applyFont="1" applyBorder="1" applyAlignment="1">
      <alignment horizontal="right" vertical="center"/>
      <protection/>
    </xf>
    <xf numFmtId="199" fontId="4" fillId="0" borderId="12" xfId="60" applyNumberFormat="1" applyFont="1" applyBorder="1" applyAlignment="1">
      <alignment horizontal="right" vertical="center"/>
      <protection/>
    </xf>
    <xf numFmtId="4" fontId="3" fillId="36" borderId="0" xfId="60" applyNumberFormat="1" applyFont="1" applyFill="1" applyBorder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4" fontId="4" fillId="0" borderId="0" xfId="60" applyNumberFormat="1" applyFont="1" applyBorder="1" applyAlignment="1">
      <alignment horizontal="right" vertical="center"/>
      <protection/>
    </xf>
    <xf numFmtId="4" fontId="4" fillId="0" borderId="12" xfId="60" applyNumberFormat="1" applyFont="1" applyBorder="1" applyAlignment="1">
      <alignment horizontal="right" vertical="center"/>
      <protection/>
    </xf>
    <xf numFmtId="194" fontId="4" fillId="0" borderId="12" xfId="60" applyNumberFormat="1" applyFont="1" applyBorder="1" applyAlignment="1">
      <alignment horizontal="right" vertical="center"/>
      <protection/>
    </xf>
    <xf numFmtId="194" fontId="4" fillId="0" borderId="0" xfId="60" applyNumberFormat="1" applyFont="1" applyBorder="1" applyAlignment="1">
      <alignment horizontal="right" vertical="center"/>
      <protection/>
    </xf>
    <xf numFmtId="199" fontId="4" fillId="0" borderId="0" xfId="60" applyNumberFormat="1" applyFont="1" applyBorder="1" applyAlignment="1">
      <alignment vertical="center"/>
      <protection/>
    </xf>
    <xf numFmtId="199" fontId="4" fillId="0" borderId="12" xfId="60" applyNumberFormat="1" applyFont="1" applyBorder="1" applyAlignment="1">
      <alignment vertical="center"/>
      <protection/>
    </xf>
    <xf numFmtId="199" fontId="78" fillId="0" borderId="0" xfId="60" applyNumberFormat="1" applyFont="1" applyBorder="1" applyAlignment="1">
      <alignment horizontal="right" vertical="center"/>
      <protection/>
    </xf>
    <xf numFmtId="199" fontId="78" fillId="0" borderId="0" xfId="60" applyNumberFormat="1" applyFont="1" applyBorder="1" applyAlignment="1">
      <alignment vertical="center"/>
      <protection/>
    </xf>
    <xf numFmtId="199" fontId="78" fillId="0" borderId="12" xfId="60" applyNumberFormat="1" applyFont="1" applyBorder="1" applyAlignment="1">
      <alignment horizontal="right" vertical="center"/>
      <protection/>
    </xf>
    <xf numFmtId="199" fontId="14" fillId="0" borderId="13" xfId="60" applyNumberFormat="1" applyFont="1" applyBorder="1" applyAlignment="1">
      <alignment horizontal="right" vertic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0" xfId="37"/>
    <cellStyle name="Currency0" xfId="38"/>
    <cellStyle name="Date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F2" xfId="49"/>
    <cellStyle name="F5" xfId="50"/>
    <cellStyle name="Fixed" xfId="51"/>
    <cellStyle name="Heading 2" xfId="52"/>
    <cellStyle name="Incorrecto" xfId="53"/>
    <cellStyle name="Comma" xfId="54"/>
    <cellStyle name="Comma [0]" xfId="55"/>
    <cellStyle name="Millares 2" xfId="56"/>
    <cellStyle name="Currency" xfId="57"/>
    <cellStyle name="Currency [0]" xfId="58"/>
    <cellStyle name="Neutral" xfId="59"/>
    <cellStyle name="Normal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PERÚ: VENTA INTERNA DE PRODUCTOS HIDROBIOLÓGICOS MARÍTIMOS Y CONTINENTALES SEGÚN UTILIZACIÓN, 2018
</a:t>
            </a:r>
            <a:r>
              <a:rPr lang="en-US" cap="none" sz="7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333333"/>
                </a:solidFill>
              </a:rPr>
              <a:t>(TMB) </a:t>
            </a:r>
          </a:p>
        </c:rich>
      </c:tx>
      <c:layout>
        <c:manualLayout>
          <c:xMode val="factor"/>
          <c:yMode val="factor"/>
          <c:x val="0.0097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7025"/>
          <c:w val="0.953"/>
          <c:h val="0.7297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Ventas!$BC$57</c:f>
              <c:strCache>
                <c:ptCount val="1"/>
                <c:pt idx="0">
                  <c:v>C.H.D.</c:v>
                </c:pt>
              </c:strCache>
            </c:strRef>
          </c:tx>
          <c:spPr>
            <a:solidFill>
              <a:srgbClr val="C1DB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Ventas!$BD$56:$BO$56</c:f>
              <c:strCache/>
            </c:strRef>
          </c:cat>
          <c:val>
            <c:numRef>
              <c:f>Ventas!$BD$57:$BO$57</c:f>
              <c:numCache/>
            </c:numRef>
          </c:val>
        </c:ser>
        <c:ser>
          <c:idx val="0"/>
          <c:order val="1"/>
          <c:tx>
            <c:strRef>
              <c:f>Ventas!$BC$58</c:f>
              <c:strCache>
                <c:ptCount val="1"/>
                <c:pt idx="0">
                  <c:v>C.H.I.</c:v>
                </c:pt>
              </c:strCache>
            </c:strRef>
          </c:tx>
          <c:spPr>
            <a:solidFill>
              <a:srgbClr val="357D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Ventas!$BD$56:$BO$56</c:f>
              <c:strCache/>
            </c:strRef>
          </c:cat>
          <c:val>
            <c:numRef>
              <c:f>Ventas!$BD$58:$BO$58</c:f>
              <c:numCache/>
            </c:numRef>
          </c:val>
        </c:ser>
        <c:overlap val="-9"/>
        <c:gapWidth val="50"/>
        <c:axId val="12363273"/>
        <c:axId val="44160594"/>
      </c:barChart>
      <c:lineChart>
        <c:grouping val="standard"/>
        <c:varyColors val="0"/>
        <c:ser>
          <c:idx val="1"/>
          <c:order val="2"/>
          <c:tx>
            <c:strRef>
              <c:f>Ventas!$BC$59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5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Ventas!$BD$56:$BO$56</c:f>
              <c:strCache/>
            </c:strRef>
          </c:cat>
          <c:val>
            <c:numRef>
              <c:f>Ventas!$BD$59:$BO$59</c:f>
              <c:numCache/>
            </c:numRef>
          </c:val>
          <c:smooth val="1"/>
        </c:ser>
        <c:ser>
          <c:idx val="2"/>
          <c:order val="3"/>
          <c:tx>
            <c:strRef>
              <c:f>Ventas!$BC$60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Ventas!$BD$56:$BO$56</c:f>
              <c:strCache/>
            </c:strRef>
          </c:cat>
          <c:val>
            <c:numRef>
              <c:f>Ventas!$BD$60:$BO$60</c:f>
              <c:numCache/>
            </c:numRef>
          </c:val>
          <c:smooth val="0"/>
        </c:ser>
        <c:axId val="61901027"/>
        <c:axId val="20238332"/>
      </c:lineChart>
      <c:catAx>
        <c:axId val="123632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160594"/>
        <c:crosses val="autoZero"/>
        <c:auto val="1"/>
        <c:lblOffset val="100"/>
        <c:tickLblSkip val="1"/>
        <c:noMultiLvlLbl val="0"/>
      </c:catAx>
      <c:valAx>
        <c:axId val="44160594"/>
        <c:scaling>
          <c:orientation val="minMax"/>
          <c:max val="10000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363273"/>
        <c:crossesAt val="1"/>
        <c:crossBetween val="between"/>
        <c:dispUnits/>
        <c:majorUnit val="500"/>
        <c:minorUnit val="200"/>
      </c:valAx>
      <c:catAx>
        <c:axId val="61901027"/>
        <c:scaling>
          <c:orientation val="minMax"/>
        </c:scaling>
        <c:axPos val="b"/>
        <c:delete val="1"/>
        <c:majorTickMark val="out"/>
        <c:minorTickMark val="none"/>
        <c:tickLblPos val="nextTo"/>
        <c:crossAx val="20238332"/>
        <c:crosses val="autoZero"/>
        <c:auto val="1"/>
        <c:lblOffset val="100"/>
        <c:tickLblSkip val="1"/>
        <c:noMultiLvlLbl val="0"/>
      </c:catAx>
      <c:valAx>
        <c:axId val="20238332"/>
        <c:scaling>
          <c:orientation val="minMax"/>
          <c:max val="80000"/>
          <c:min val="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CCFFFF"/>
            </a:solidFill>
          </a:ln>
        </c:spPr>
        <c:crossAx val="61901027"/>
        <c:crosses val="max"/>
        <c:crossBetween val="between"/>
        <c:dispUnits/>
        <c:majorUnit val="500"/>
        <c:minorUnit val="16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425"/>
          <c:y val="0.9535"/>
          <c:w val="0.23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INGRESO DE RECURSOS HIDROBIOLÓGICOS AL MERCADO MAYORISTA PESQUERO DE VENTANILLA 
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SEGÚN ESPECIE,  2018</a:t>
            </a:r>
          </a:p>
        </c:rich>
      </c:tx>
      <c:layout>
        <c:manualLayout>
          <c:xMode val="factor"/>
          <c:yMode val="factor"/>
          <c:x val="-0.06025"/>
          <c:y val="0.011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325"/>
          <c:y val="0.38675"/>
          <c:w val="0.43275"/>
          <c:h val="0.33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gradFill rotWithShape="1">
                <a:gsLst>
                  <a:gs pos="0">
                    <a:srgbClr val="FF9900"/>
                  </a:gs>
                  <a:gs pos="100000">
                    <a:srgbClr val="FFD28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4"/>
            <c:spPr>
              <a:gradFill rotWithShape="1">
                <a:gsLst>
                  <a:gs pos="0">
                    <a:srgbClr val="FFCC00"/>
                  </a:gs>
                  <a:gs pos="100000">
                    <a:srgbClr val="FFDE5C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9"/>
            <c:spPr>
              <a:gradFill rotWithShape="1">
                <a:gsLst>
                  <a:gs pos="0">
                    <a:srgbClr val="99CC00"/>
                  </a:gs>
                  <a:gs pos="100000">
                    <a:srgbClr val="C8E4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solidFill>
                  <a:srgbClr val="FFFF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'MMP Ventanilla'!$C$55:$C$57</c:f>
              <c:strCache/>
            </c:strRef>
          </c:cat>
          <c:val>
            <c:numRef>
              <c:f>'MMP Ventanilla'!$E$55:$E$57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CFFFF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INGRESO DE RECURSOS HIDROBIOLÓGICOS AL MERCADO MAYORISTA PESQUERO DE VILLA MARÍA DEL TRIUNFO SEGÚN ESPECIE, 2018</a:t>
            </a:r>
          </a:p>
        </c:rich>
      </c:tx>
      <c:layout>
        <c:manualLayout>
          <c:xMode val="factor"/>
          <c:yMode val="factor"/>
          <c:x val="0.02125"/>
          <c:y val="0.00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225"/>
          <c:y val="0.3885"/>
          <c:w val="0.4585"/>
          <c:h val="0.35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gradFill rotWithShape="1">
                <a:gsLst>
                  <a:gs pos="0">
                    <a:srgbClr val="FF9900"/>
                  </a:gs>
                  <a:gs pos="100000">
                    <a:srgbClr val="FFD28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4"/>
            <c:spPr>
              <a:gradFill rotWithShape="1">
                <a:gsLst>
                  <a:gs pos="0">
                    <a:srgbClr val="FFCC00"/>
                  </a:gs>
                  <a:gs pos="100000">
                    <a:srgbClr val="FFDE5C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9"/>
            <c:spPr>
              <a:gradFill rotWithShape="1">
                <a:gsLst>
                  <a:gs pos="0">
                    <a:srgbClr val="99CC00"/>
                  </a:gs>
                  <a:gs pos="100000">
                    <a:srgbClr val="C8E4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solidFill>
                  <a:srgbClr val="FFFF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'MMP Villa Maria'!$E$63:$E$65</c:f>
              <c:strCache/>
            </c:strRef>
          </c:cat>
          <c:val>
            <c:numRef>
              <c:f>'MMP Villa Maria'!$G$63:$G$65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CFFFF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44</xdr:row>
      <xdr:rowOff>66675</xdr:rowOff>
    </xdr:from>
    <xdr:to>
      <xdr:col>16</xdr:col>
      <xdr:colOff>647700</xdr:colOff>
      <xdr:row>81</xdr:row>
      <xdr:rowOff>152400</xdr:rowOff>
    </xdr:to>
    <xdr:graphicFrame>
      <xdr:nvGraphicFramePr>
        <xdr:cNvPr id="1" name="Chart 1"/>
        <xdr:cNvGraphicFramePr/>
      </xdr:nvGraphicFramePr>
      <xdr:xfrm>
        <a:off x="685800" y="8534400"/>
        <a:ext cx="10896600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46</xdr:row>
      <xdr:rowOff>9525</xdr:rowOff>
    </xdr:from>
    <xdr:to>
      <xdr:col>16</xdr:col>
      <xdr:colOff>19050</xdr:colOff>
      <xdr:row>82</xdr:row>
      <xdr:rowOff>57150</xdr:rowOff>
    </xdr:to>
    <xdr:graphicFrame>
      <xdr:nvGraphicFramePr>
        <xdr:cNvPr id="1" name="Chart 1"/>
        <xdr:cNvGraphicFramePr/>
      </xdr:nvGraphicFramePr>
      <xdr:xfrm>
        <a:off x="342900" y="12468225"/>
        <a:ext cx="141255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42</xdr:row>
      <xdr:rowOff>85725</xdr:rowOff>
    </xdr:from>
    <xdr:to>
      <xdr:col>16</xdr:col>
      <xdr:colOff>638175</xdr:colOff>
      <xdr:row>73</xdr:row>
      <xdr:rowOff>123825</xdr:rowOff>
    </xdr:to>
    <xdr:graphicFrame>
      <xdr:nvGraphicFramePr>
        <xdr:cNvPr id="1" name="Chart 1"/>
        <xdr:cNvGraphicFramePr/>
      </xdr:nvGraphicFramePr>
      <xdr:xfrm>
        <a:off x="504825" y="12096750"/>
        <a:ext cx="1354455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Z181"/>
  <sheetViews>
    <sheetView showGridLines="0" tabSelected="1" zoomScalePageLayoutView="0" workbookViewId="0" topLeftCell="A1">
      <selection activeCell="V26" sqref="V26"/>
    </sheetView>
  </sheetViews>
  <sheetFormatPr defaultColWidth="9.140625" defaultRowHeight="12.75"/>
  <cols>
    <col min="1" max="1" width="1.7109375" style="2" customWidth="1"/>
    <col min="2" max="2" width="1.57421875" style="2" customWidth="1"/>
    <col min="3" max="3" width="2.7109375" style="2" customWidth="1"/>
    <col min="4" max="4" width="4.57421875" style="2" customWidth="1"/>
    <col min="5" max="5" width="34.421875" style="2" customWidth="1"/>
    <col min="6" max="6" width="11.8515625" style="31" customWidth="1"/>
    <col min="7" max="17" width="10.7109375" style="31" customWidth="1"/>
    <col min="18" max="18" width="10.8515625" style="31" customWidth="1"/>
    <col min="19" max="19" width="2.8515625" style="31" customWidth="1"/>
    <col min="20" max="20" width="6.421875" style="118" customWidth="1"/>
    <col min="21" max="21" width="11.8515625" style="153" customWidth="1"/>
    <col min="22" max="22" width="9.7109375" style="153" customWidth="1"/>
    <col min="23" max="23" width="13.8515625" style="153" customWidth="1"/>
    <col min="24" max="25" width="9.140625" style="153" customWidth="1"/>
    <col min="26" max="34" width="9.140625" style="154" customWidth="1"/>
    <col min="35" max="35" width="9.140625" style="155" customWidth="1"/>
    <col min="36" max="42" width="9.140625" style="156" customWidth="1"/>
    <col min="43" max="16384" width="9.140625" style="2" customWidth="1"/>
  </cols>
  <sheetData>
    <row r="2" spans="2:42" s="1" customFormat="1" ht="15.75">
      <c r="B2" s="168" t="s">
        <v>114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15"/>
      <c r="U2" s="132"/>
      <c r="V2" s="132"/>
      <c r="W2" s="132"/>
      <c r="X2" s="132"/>
      <c r="Y2" s="132"/>
      <c r="Z2" s="133"/>
      <c r="AA2" s="133"/>
      <c r="AB2" s="133"/>
      <c r="AC2" s="133"/>
      <c r="AD2" s="133"/>
      <c r="AE2" s="133"/>
      <c r="AF2" s="133"/>
      <c r="AG2" s="133"/>
      <c r="AH2" s="133"/>
      <c r="AI2" s="134"/>
      <c r="AJ2" s="135"/>
      <c r="AK2" s="135"/>
      <c r="AL2" s="135"/>
      <c r="AM2" s="135"/>
      <c r="AN2" s="135"/>
      <c r="AO2" s="135"/>
      <c r="AP2" s="135"/>
    </row>
    <row r="3" spans="2:42" s="1" customFormat="1" ht="15.75">
      <c r="B3" s="168" t="s">
        <v>29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15"/>
      <c r="U3" s="132"/>
      <c r="V3" s="132"/>
      <c r="W3" s="132"/>
      <c r="X3" s="132"/>
      <c r="Y3" s="132"/>
      <c r="Z3" s="133"/>
      <c r="AA3" s="133"/>
      <c r="AB3" s="133"/>
      <c r="AC3" s="133"/>
      <c r="AD3" s="133"/>
      <c r="AE3" s="133"/>
      <c r="AF3" s="133"/>
      <c r="AG3" s="133"/>
      <c r="AH3" s="133"/>
      <c r="AI3" s="134"/>
      <c r="AJ3" s="135"/>
      <c r="AK3" s="135"/>
      <c r="AL3" s="135"/>
      <c r="AM3" s="135"/>
      <c r="AN3" s="135"/>
      <c r="AO3" s="135"/>
      <c r="AP3" s="135"/>
    </row>
    <row r="5" spans="2:42" s="3" customFormat="1" ht="38.25" customHeight="1">
      <c r="B5" s="171" t="s">
        <v>49</v>
      </c>
      <c r="C5" s="172"/>
      <c r="D5" s="172"/>
      <c r="E5" s="172"/>
      <c r="F5" s="58" t="s">
        <v>30</v>
      </c>
      <c r="G5" s="58" t="s">
        <v>31</v>
      </c>
      <c r="H5" s="58" t="s">
        <v>32</v>
      </c>
      <c r="I5" s="58" t="s">
        <v>33</v>
      </c>
      <c r="J5" s="58" t="s">
        <v>34</v>
      </c>
      <c r="K5" s="58" t="s">
        <v>35</v>
      </c>
      <c r="L5" s="58" t="s">
        <v>36</v>
      </c>
      <c r="M5" s="58" t="s">
        <v>37</v>
      </c>
      <c r="N5" s="58" t="s">
        <v>38</v>
      </c>
      <c r="O5" s="58" t="s">
        <v>39</v>
      </c>
      <c r="P5" s="58" t="s">
        <v>40</v>
      </c>
      <c r="Q5" s="58" t="s">
        <v>41</v>
      </c>
      <c r="R5" s="171" t="s">
        <v>42</v>
      </c>
      <c r="S5" s="173"/>
      <c r="T5" s="116"/>
      <c r="U5" s="136"/>
      <c r="V5" s="136"/>
      <c r="W5" s="136"/>
      <c r="X5" s="136"/>
      <c r="Y5" s="136"/>
      <c r="Z5" s="137"/>
      <c r="AA5" s="137"/>
      <c r="AB5" s="137"/>
      <c r="AC5" s="137"/>
      <c r="AD5" s="137"/>
      <c r="AE5" s="137"/>
      <c r="AF5" s="137"/>
      <c r="AG5" s="137"/>
      <c r="AH5" s="137"/>
      <c r="AI5" s="138"/>
      <c r="AJ5" s="139"/>
      <c r="AK5" s="139"/>
      <c r="AL5" s="139"/>
      <c r="AM5" s="139"/>
      <c r="AN5" s="139"/>
      <c r="AO5" s="139"/>
      <c r="AP5" s="139"/>
    </row>
    <row r="6" spans="2:42" s="4" customFormat="1" ht="15">
      <c r="B6" s="5"/>
      <c r="C6" s="6"/>
      <c r="D6" s="6"/>
      <c r="E6" s="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7"/>
      <c r="T6" s="117"/>
      <c r="U6" s="140"/>
      <c r="V6" s="140"/>
      <c r="W6" s="140"/>
      <c r="X6" s="140"/>
      <c r="Y6" s="140"/>
      <c r="Z6" s="141"/>
      <c r="AA6" s="141"/>
      <c r="AB6" s="141"/>
      <c r="AC6" s="141"/>
      <c r="AD6" s="141"/>
      <c r="AE6" s="141"/>
      <c r="AF6" s="141"/>
      <c r="AG6" s="141"/>
      <c r="AH6" s="141"/>
      <c r="AI6" s="142"/>
      <c r="AJ6" s="143"/>
      <c r="AK6" s="143"/>
      <c r="AL6" s="143"/>
      <c r="AM6" s="143"/>
      <c r="AN6" s="143"/>
      <c r="AO6" s="143"/>
      <c r="AP6" s="143"/>
    </row>
    <row r="7" spans="2:130" s="3" customFormat="1" ht="18.75" customHeight="1">
      <c r="B7" s="174" t="s">
        <v>30</v>
      </c>
      <c r="C7" s="175"/>
      <c r="D7" s="175"/>
      <c r="E7" s="175"/>
      <c r="F7" s="59">
        <f>SUM(G7:R7)</f>
        <v>765088.7789917971</v>
      </c>
      <c r="G7" s="59">
        <f>+G9+G27+G33</f>
        <v>67577.69479711809</v>
      </c>
      <c r="H7" s="59">
        <f aca="true" t="shared" si="0" ref="H7:R7">+H9+H27+H33</f>
        <v>65914.95346914971</v>
      </c>
      <c r="I7" s="59">
        <f t="shared" si="0"/>
        <v>70704.95064050397</v>
      </c>
      <c r="J7" s="59">
        <f t="shared" si="0"/>
        <v>68151.40187442437</v>
      </c>
      <c r="K7" s="59">
        <f t="shared" si="0"/>
        <v>69140.10917901591</v>
      </c>
      <c r="L7" s="59">
        <f t="shared" si="0"/>
        <v>62347.75507808488</v>
      </c>
      <c r="M7" s="59">
        <f t="shared" si="0"/>
        <v>62274.292095293764</v>
      </c>
      <c r="N7" s="59">
        <f t="shared" si="0"/>
        <v>59587.12495262655</v>
      </c>
      <c r="O7" s="59">
        <f t="shared" si="0"/>
        <v>53466.21338304959</v>
      </c>
      <c r="P7" s="59">
        <f t="shared" si="0"/>
        <v>64656.07446251643</v>
      </c>
      <c r="Q7" s="59">
        <f t="shared" si="0"/>
        <v>59292.324056806356</v>
      </c>
      <c r="R7" s="59">
        <f t="shared" si="0"/>
        <v>61975.88500320743</v>
      </c>
      <c r="S7" s="60"/>
      <c r="T7" s="116"/>
      <c r="U7" s="136"/>
      <c r="V7" s="136"/>
      <c r="W7" s="136"/>
      <c r="X7" s="136"/>
      <c r="Y7" s="136"/>
      <c r="Z7" s="137"/>
      <c r="AA7" s="137"/>
      <c r="AB7" s="137"/>
      <c r="AC7" s="137"/>
      <c r="AD7" s="137"/>
      <c r="AE7" s="137"/>
      <c r="AF7" s="137"/>
      <c r="AG7" s="137"/>
      <c r="AH7" s="137"/>
      <c r="AI7" s="138"/>
      <c r="AJ7" s="139"/>
      <c r="AK7" s="139"/>
      <c r="AL7" s="139"/>
      <c r="AM7" s="139"/>
      <c r="AN7" s="139"/>
      <c r="AO7" s="139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</row>
    <row r="8" spans="2:130" s="7" customFormat="1" ht="14.25">
      <c r="B8" s="8"/>
      <c r="C8" s="9"/>
      <c r="D8" s="9"/>
      <c r="E8" s="9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9"/>
      <c r="T8" s="52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5"/>
      <c r="AH8" s="145"/>
      <c r="AI8" s="146"/>
      <c r="AJ8" s="147"/>
      <c r="AK8" s="147"/>
      <c r="AL8" s="147"/>
      <c r="AM8" s="147"/>
      <c r="AN8" s="147"/>
      <c r="AO8" s="147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</row>
    <row r="9" spans="1:130" s="46" customFormat="1" ht="19.5" customHeight="1">
      <c r="A9" s="47"/>
      <c r="B9" s="61"/>
      <c r="C9" s="62" t="s">
        <v>0</v>
      </c>
      <c r="D9" s="62" t="s">
        <v>51</v>
      </c>
      <c r="E9" s="62"/>
      <c r="F9" s="59">
        <f>SUM(G9:R9)</f>
        <v>682007.998861797</v>
      </c>
      <c r="G9" s="59">
        <f aca="true" t="shared" si="1" ref="G9:R9">+G11+G15+G19+G23</f>
        <v>61025.463173118085</v>
      </c>
      <c r="H9" s="59">
        <f t="shared" si="1"/>
        <v>57557.17496114971</v>
      </c>
      <c r="I9" s="59">
        <f t="shared" si="1"/>
        <v>64699.46262550397</v>
      </c>
      <c r="J9" s="59">
        <f t="shared" si="1"/>
        <v>61116.05125642437</v>
      </c>
      <c r="K9" s="59">
        <f t="shared" si="1"/>
        <v>56764.2765080159</v>
      </c>
      <c r="L9" s="59">
        <f t="shared" si="1"/>
        <v>53698.448384084884</v>
      </c>
      <c r="M9" s="59">
        <f t="shared" si="1"/>
        <v>55197.902095293764</v>
      </c>
      <c r="N9" s="59">
        <f t="shared" si="1"/>
        <v>51945.38495262655</v>
      </c>
      <c r="O9" s="59">
        <f t="shared" si="1"/>
        <v>50044.989383049586</v>
      </c>
      <c r="P9" s="59">
        <f t="shared" si="1"/>
        <v>57877.91346251643</v>
      </c>
      <c r="Q9" s="59">
        <f t="shared" si="1"/>
        <v>55260.21305680636</v>
      </c>
      <c r="R9" s="59">
        <f t="shared" si="1"/>
        <v>56820.71900320743</v>
      </c>
      <c r="S9" s="60"/>
      <c r="T9" s="116"/>
      <c r="U9" s="136"/>
      <c r="V9" s="136"/>
      <c r="W9" s="136"/>
      <c r="X9" s="136"/>
      <c r="Y9" s="136"/>
      <c r="Z9" s="137"/>
      <c r="AA9" s="137"/>
      <c r="AB9" s="137"/>
      <c r="AC9" s="137"/>
      <c r="AD9" s="137"/>
      <c r="AE9" s="137"/>
      <c r="AF9" s="137"/>
      <c r="AG9" s="137"/>
      <c r="AH9" s="137"/>
      <c r="AI9" s="138"/>
      <c r="AJ9" s="139"/>
      <c r="AK9" s="139"/>
      <c r="AL9" s="139"/>
      <c r="AM9" s="139"/>
      <c r="AN9" s="139"/>
      <c r="AO9" s="139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</row>
    <row r="10" spans="1:130" s="7" customFormat="1" ht="14.25">
      <c r="A10" s="48"/>
      <c r="B10" s="8"/>
      <c r="C10" s="9"/>
      <c r="D10" s="9"/>
      <c r="E10" s="9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9"/>
      <c r="T10" s="52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5"/>
      <c r="AH10" s="145"/>
      <c r="AI10" s="146"/>
      <c r="AJ10" s="147"/>
      <c r="AK10" s="147"/>
      <c r="AL10" s="147"/>
      <c r="AM10" s="147"/>
      <c r="AN10" s="147"/>
      <c r="AO10" s="147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</row>
    <row r="11" spans="1:130" s="45" customFormat="1" ht="14.25">
      <c r="A11" s="48"/>
      <c r="B11" s="53"/>
      <c r="C11" s="54"/>
      <c r="D11" s="54"/>
      <c r="E11" s="54" t="s">
        <v>52</v>
      </c>
      <c r="F11" s="55">
        <f>SUM(G11:R11)</f>
        <v>44814.42044540003</v>
      </c>
      <c r="G11" s="55">
        <f>+G12+G13</f>
        <v>3081.5467509999958</v>
      </c>
      <c r="H11" s="55">
        <f aca="true" t="shared" si="2" ref="H11:R11">+H12+H13</f>
        <v>3094.961394399996</v>
      </c>
      <c r="I11" s="55">
        <f t="shared" si="2"/>
        <v>3322.395716500022</v>
      </c>
      <c r="J11" s="55">
        <f t="shared" si="2"/>
        <v>2584.7936050000158</v>
      </c>
      <c r="K11" s="55">
        <f t="shared" si="2"/>
        <v>3134.195111500013</v>
      </c>
      <c r="L11" s="55">
        <f t="shared" si="2"/>
        <v>4208.223777499996</v>
      </c>
      <c r="M11" s="55">
        <f t="shared" si="2"/>
        <v>3705.309646499994</v>
      </c>
      <c r="N11" s="55">
        <f t="shared" si="2"/>
        <v>3998.6794370000134</v>
      </c>
      <c r="O11" s="55">
        <f t="shared" si="2"/>
        <v>4192.952284999978</v>
      </c>
      <c r="P11" s="55">
        <f t="shared" si="2"/>
        <v>4531.921575000011</v>
      </c>
      <c r="Q11" s="55">
        <f t="shared" si="2"/>
        <v>4732.820195000006</v>
      </c>
      <c r="R11" s="55">
        <f t="shared" si="2"/>
        <v>4226.62095099999</v>
      </c>
      <c r="S11" s="56"/>
      <c r="T11" s="52"/>
      <c r="U11" s="144"/>
      <c r="V11" s="144"/>
      <c r="W11" s="144"/>
      <c r="X11" s="144"/>
      <c r="Y11" s="144"/>
      <c r="Z11" s="145"/>
      <c r="AA11" s="145"/>
      <c r="AB11" s="145"/>
      <c r="AC11" s="145"/>
      <c r="AD11" s="145"/>
      <c r="AE11" s="145"/>
      <c r="AF11" s="145"/>
      <c r="AG11" s="145"/>
      <c r="AH11" s="145"/>
      <c r="AI11" s="146"/>
      <c r="AJ11" s="147"/>
      <c r="AK11" s="147"/>
      <c r="AL11" s="147"/>
      <c r="AM11" s="147"/>
      <c r="AN11" s="147"/>
      <c r="AO11" s="147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</row>
    <row r="12" spans="1:130" s="7" customFormat="1" ht="14.25">
      <c r="A12" s="48"/>
      <c r="B12" s="8"/>
      <c r="C12" s="9"/>
      <c r="D12" s="9"/>
      <c r="E12" s="25" t="s">
        <v>46</v>
      </c>
      <c r="F12" s="28">
        <f>SUM(G12:R12)</f>
        <v>24785.881556400036</v>
      </c>
      <c r="G12" s="42">
        <v>1794.8522149999962</v>
      </c>
      <c r="H12" s="42">
        <v>2029.8813943999965</v>
      </c>
      <c r="I12" s="42">
        <v>2681.491632500022</v>
      </c>
      <c r="J12" s="42">
        <v>2058.3276530000157</v>
      </c>
      <c r="K12" s="42">
        <v>2136.862846500013</v>
      </c>
      <c r="L12" s="42">
        <v>1969.7617254999955</v>
      </c>
      <c r="M12" s="42">
        <v>1213.6026464999932</v>
      </c>
      <c r="N12" s="43">
        <v>2343.7344370000137</v>
      </c>
      <c r="O12" s="42">
        <v>1527.8222849999784</v>
      </c>
      <c r="P12" s="42">
        <v>2749.0015750000116</v>
      </c>
      <c r="Q12" s="42">
        <v>2708.0451950000065</v>
      </c>
      <c r="R12" s="42">
        <v>1572.49795099999</v>
      </c>
      <c r="S12" s="29"/>
      <c r="T12" s="52"/>
      <c r="U12" s="148"/>
      <c r="V12" s="144"/>
      <c r="W12" s="144"/>
      <c r="X12" s="144"/>
      <c r="Y12" s="144"/>
      <c r="Z12" s="144"/>
      <c r="AA12" s="148"/>
      <c r="AB12" s="148"/>
      <c r="AC12" s="148"/>
      <c r="AD12" s="148"/>
      <c r="AE12" s="148"/>
      <c r="AF12" s="148"/>
      <c r="AG12" s="149"/>
      <c r="AH12" s="149"/>
      <c r="AI12" s="146"/>
      <c r="AJ12" s="147"/>
      <c r="AK12" s="147"/>
      <c r="AL12" s="147"/>
      <c r="AM12" s="147"/>
      <c r="AN12" s="147"/>
      <c r="AO12" s="147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</row>
    <row r="13" spans="1:130" s="7" customFormat="1" ht="14.25">
      <c r="A13" s="48"/>
      <c r="B13" s="8"/>
      <c r="C13" s="9"/>
      <c r="D13" s="9"/>
      <c r="E13" s="25" t="s">
        <v>47</v>
      </c>
      <c r="F13" s="28">
        <f>SUM(G13:R13)</f>
        <v>20028.538888999996</v>
      </c>
      <c r="G13" s="42">
        <v>1286.6945359999995</v>
      </c>
      <c r="H13" s="42">
        <v>1065.0799999999997</v>
      </c>
      <c r="I13" s="42">
        <v>640.9040839999999</v>
      </c>
      <c r="J13" s="42">
        <v>526.4659519999999</v>
      </c>
      <c r="K13" s="42">
        <v>997.3322649999999</v>
      </c>
      <c r="L13" s="42">
        <v>2238.4620520000008</v>
      </c>
      <c r="M13" s="42">
        <v>2491.707000000001</v>
      </c>
      <c r="N13" s="42">
        <v>1654.9449999999997</v>
      </c>
      <c r="O13" s="42">
        <v>2665.1299999999997</v>
      </c>
      <c r="P13" s="42">
        <v>1782.92</v>
      </c>
      <c r="Q13" s="42">
        <v>2024.7749999999996</v>
      </c>
      <c r="R13" s="42">
        <v>2654.1229999999996</v>
      </c>
      <c r="S13" s="29"/>
      <c r="T13" s="52"/>
      <c r="U13" s="148"/>
      <c r="V13" s="144"/>
      <c r="W13" s="144"/>
      <c r="X13" s="144"/>
      <c r="Y13" s="144"/>
      <c r="Z13" s="145"/>
      <c r="AA13" s="149"/>
      <c r="AB13" s="149"/>
      <c r="AC13" s="149"/>
      <c r="AD13" s="149"/>
      <c r="AE13" s="149"/>
      <c r="AF13" s="149"/>
      <c r="AG13" s="149"/>
      <c r="AH13" s="149"/>
      <c r="AI13" s="146"/>
      <c r="AJ13" s="147"/>
      <c r="AK13" s="147"/>
      <c r="AL13" s="147"/>
      <c r="AM13" s="147"/>
      <c r="AN13" s="147"/>
      <c r="AO13" s="147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</row>
    <row r="14" spans="1:130" s="7" customFormat="1" ht="14.25">
      <c r="A14" s="48"/>
      <c r="B14" s="8"/>
      <c r="C14" s="9"/>
      <c r="D14" s="9"/>
      <c r="E14" s="25"/>
      <c r="F14" s="28"/>
      <c r="G14" s="42"/>
      <c r="H14" s="42"/>
      <c r="I14" s="42"/>
      <c r="J14" s="42"/>
      <c r="K14" s="42"/>
      <c r="L14" s="42"/>
      <c r="M14" s="42"/>
      <c r="N14" s="43"/>
      <c r="O14" s="42"/>
      <c r="P14" s="42"/>
      <c r="Q14" s="42"/>
      <c r="R14" s="42"/>
      <c r="S14" s="29"/>
      <c r="T14" s="52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6"/>
      <c r="AJ14" s="147"/>
      <c r="AK14" s="147"/>
      <c r="AL14" s="147"/>
      <c r="AM14" s="147"/>
      <c r="AN14" s="147"/>
      <c r="AO14" s="147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</row>
    <row r="15" spans="1:130" s="45" customFormat="1" ht="14.25">
      <c r="A15" s="48"/>
      <c r="B15" s="53"/>
      <c r="C15" s="54"/>
      <c r="D15" s="54"/>
      <c r="E15" s="54" t="s">
        <v>53</v>
      </c>
      <c r="F15" s="55">
        <f>SUM(G15:R15)</f>
        <v>139308.36197600004</v>
      </c>
      <c r="G15" s="55">
        <f>+G16+G17</f>
        <v>8639.475736000004</v>
      </c>
      <c r="H15" s="55">
        <f aca="true" t="shared" si="3" ref="H15:R15">+H16+H17</f>
        <v>7762.673280000001</v>
      </c>
      <c r="I15" s="55">
        <f t="shared" si="3"/>
        <v>14773.739628000012</v>
      </c>
      <c r="J15" s="55">
        <f t="shared" si="3"/>
        <v>14963.059492000002</v>
      </c>
      <c r="K15" s="55">
        <f t="shared" si="3"/>
        <v>13238.699800000008</v>
      </c>
      <c r="L15" s="55">
        <f t="shared" si="3"/>
        <v>12460.611500000006</v>
      </c>
      <c r="M15" s="55">
        <f t="shared" si="3"/>
        <v>12361.026640000011</v>
      </c>
      <c r="N15" s="55">
        <f t="shared" si="3"/>
        <v>11009.663000000008</v>
      </c>
      <c r="O15" s="55">
        <f t="shared" si="3"/>
        <v>9110.885299999998</v>
      </c>
      <c r="P15" s="55">
        <f t="shared" si="3"/>
        <v>11704.5238</v>
      </c>
      <c r="Q15" s="55">
        <f t="shared" si="3"/>
        <v>12991.568300000017</v>
      </c>
      <c r="R15" s="55">
        <f t="shared" si="3"/>
        <v>10292.435499999996</v>
      </c>
      <c r="S15" s="56"/>
      <c r="T15" s="52"/>
      <c r="U15" s="144"/>
      <c r="V15" s="144"/>
      <c r="W15" s="144"/>
      <c r="X15" s="144"/>
      <c r="Y15" s="144"/>
      <c r="Z15" s="145"/>
      <c r="AA15" s="145"/>
      <c r="AB15" s="145"/>
      <c r="AC15" s="145"/>
      <c r="AD15" s="145"/>
      <c r="AE15" s="145"/>
      <c r="AF15" s="145"/>
      <c r="AG15" s="145"/>
      <c r="AH15" s="145"/>
      <c r="AI15" s="146"/>
      <c r="AJ15" s="147"/>
      <c r="AK15" s="147"/>
      <c r="AL15" s="147"/>
      <c r="AM15" s="147"/>
      <c r="AN15" s="147"/>
      <c r="AO15" s="147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</row>
    <row r="16" spans="1:130" s="7" customFormat="1" ht="14.25">
      <c r="A16" s="48"/>
      <c r="B16" s="53"/>
      <c r="C16" s="54"/>
      <c r="D16" s="54"/>
      <c r="E16" s="57" t="s">
        <v>46</v>
      </c>
      <c r="F16" s="55">
        <f>SUM(G16:R16)</f>
        <v>55252.83087000005</v>
      </c>
      <c r="G16" s="55">
        <v>3362.3782600000022</v>
      </c>
      <c r="H16" s="55">
        <v>1479.8035999999986</v>
      </c>
      <c r="I16" s="55">
        <v>7463.500170000011</v>
      </c>
      <c r="J16" s="55">
        <v>5057.098300000011</v>
      </c>
      <c r="K16" s="55">
        <v>6322.811000000006</v>
      </c>
      <c r="L16" s="55">
        <v>3893.4680000000026</v>
      </c>
      <c r="M16" s="55">
        <v>2525.5476399999984</v>
      </c>
      <c r="N16" s="55">
        <v>4281.685000000005</v>
      </c>
      <c r="O16" s="55">
        <v>3314.386299999997</v>
      </c>
      <c r="P16" s="55">
        <v>5353.534800000001</v>
      </c>
      <c r="Q16" s="55">
        <v>7272.266300000019</v>
      </c>
      <c r="R16" s="55">
        <v>4926.351499999998</v>
      </c>
      <c r="S16" s="56"/>
      <c r="T16" s="52"/>
      <c r="U16" s="144"/>
      <c r="V16" s="144"/>
      <c r="W16" s="144"/>
      <c r="X16" s="144"/>
      <c r="Y16" s="144"/>
      <c r="Z16" s="145"/>
      <c r="AA16" s="145"/>
      <c r="AB16" s="145"/>
      <c r="AC16" s="145"/>
      <c r="AD16" s="145"/>
      <c r="AE16" s="145"/>
      <c r="AF16" s="145"/>
      <c r="AG16" s="145"/>
      <c r="AH16" s="145"/>
      <c r="AI16" s="146"/>
      <c r="AJ16" s="147"/>
      <c r="AK16" s="147"/>
      <c r="AL16" s="147"/>
      <c r="AM16" s="147"/>
      <c r="AN16" s="147"/>
      <c r="AO16" s="147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</row>
    <row r="17" spans="1:130" s="7" customFormat="1" ht="14.25">
      <c r="A17" s="48"/>
      <c r="B17" s="53"/>
      <c r="C17" s="54"/>
      <c r="D17" s="54"/>
      <c r="E17" s="57" t="s">
        <v>47</v>
      </c>
      <c r="F17" s="55">
        <f>SUM(G17:R17)</f>
        <v>84055.53110600002</v>
      </c>
      <c r="G17" s="42">
        <v>5277.097476000003</v>
      </c>
      <c r="H17" s="42">
        <v>6282.8696800000025</v>
      </c>
      <c r="I17" s="42">
        <v>7310.239458000001</v>
      </c>
      <c r="J17" s="42">
        <v>9905.961191999992</v>
      </c>
      <c r="K17" s="42">
        <v>6915.8888000000015</v>
      </c>
      <c r="L17" s="42">
        <v>8567.143500000004</v>
      </c>
      <c r="M17" s="42">
        <v>9835.479000000012</v>
      </c>
      <c r="N17" s="42">
        <v>6727.978000000002</v>
      </c>
      <c r="O17" s="42">
        <v>5796.499000000002</v>
      </c>
      <c r="P17" s="42">
        <v>6350.989</v>
      </c>
      <c r="Q17" s="42">
        <v>5719.301999999997</v>
      </c>
      <c r="R17" s="42">
        <v>5366.083999999999</v>
      </c>
      <c r="S17" s="56"/>
      <c r="T17" s="52"/>
      <c r="U17" s="144"/>
      <c r="V17" s="144"/>
      <c r="W17" s="144"/>
      <c r="X17" s="144"/>
      <c r="Y17" s="144"/>
      <c r="Z17" s="145"/>
      <c r="AA17" s="145"/>
      <c r="AB17" s="145"/>
      <c r="AC17" s="145"/>
      <c r="AD17" s="145"/>
      <c r="AE17" s="145"/>
      <c r="AF17" s="145"/>
      <c r="AG17" s="145"/>
      <c r="AH17" s="145"/>
      <c r="AI17" s="146"/>
      <c r="AJ17" s="147"/>
      <c r="AK17" s="147"/>
      <c r="AL17" s="147"/>
      <c r="AM17" s="147"/>
      <c r="AN17" s="147"/>
      <c r="AO17" s="147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</row>
    <row r="18" spans="1:130" s="7" customFormat="1" ht="14.25">
      <c r="A18" s="48"/>
      <c r="B18" s="53"/>
      <c r="C18" s="54"/>
      <c r="D18" s="54"/>
      <c r="E18" s="54"/>
      <c r="F18" s="55"/>
      <c r="G18" s="55"/>
      <c r="H18" s="55"/>
      <c r="I18" s="55"/>
      <c r="J18" s="55"/>
      <c r="K18" s="55"/>
      <c r="L18" s="55"/>
      <c r="M18" s="55"/>
      <c r="N18" s="54"/>
      <c r="O18" s="55"/>
      <c r="P18" s="55"/>
      <c r="Q18" s="55"/>
      <c r="R18" s="55"/>
      <c r="S18" s="56"/>
      <c r="T18" s="52"/>
      <c r="U18" s="144"/>
      <c r="V18" s="144"/>
      <c r="W18" s="144"/>
      <c r="X18" s="144"/>
      <c r="Y18" s="144"/>
      <c r="Z18" s="145"/>
      <c r="AA18" s="145"/>
      <c r="AB18" s="145"/>
      <c r="AC18" s="145"/>
      <c r="AD18" s="145"/>
      <c r="AE18" s="145"/>
      <c r="AF18" s="145"/>
      <c r="AG18" s="145"/>
      <c r="AH18" s="145"/>
      <c r="AI18" s="146"/>
      <c r="AJ18" s="147"/>
      <c r="AK18" s="147"/>
      <c r="AL18" s="147"/>
      <c r="AM18" s="147"/>
      <c r="AN18" s="147"/>
      <c r="AO18" s="147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</row>
    <row r="19" spans="1:130" s="45" customFormat="1" ht="16.5">
      <c r="A19" s="48"/>
      <c r="B19" s="53"/>
      <c r="C19" s="54"/>
      <c r="D19" s="54"/>
      <c r="E19" s="54" t="s">
        <v>62</v>
      </c>
      <c r="F19" s="55">
        <f>SUM(G19:R19)</f>
        <v>5251.232672444445</v>
      </c>
      <c r="G19" s="55">
        <f aca="true" t="shared" si="4" ref="G19:R19">+G20+G21</f>
        <v>480.038726</v>
      </c>
      <c r="H19" s="55">
        <f t="shared" si="4"/>
        <v>614.308961</v>
      </c>
      <c r="I19" s="55">
        <f t="shared" si="4"/>
        <v>659.7403925555556</v>
      </c>
      <c r="J19" s="55">
        <f t="shared" si="4"/>
        <v>589.2462516666665</v>
      </c>
      <c r="K19" s="55">
        <f t="shared" si="4"/>
        <v>129.1701847777778</v>
      </c>
      <c r="L19" s="55">
        <f t="shared" si="4"/>
        <v>335.4470342222222</v>
      </c>
      <c r="M19" s="55">
        <f t="shared" si="4"/>
        <v>252.69453333333323</v>
      </c>
      <c r="N19" s="55">
        <f t="shared" si="4"/>
        <v>290.6655333333333</v>
      </c>
      <c r="O19" s="55">
        <f t="shared" si="4"/>
        <v>566.807188888889</v>
      </c>
      <c r="P19" s="55">
        <f t="shared" si="4"/>
        <v>562.0714222222223</v>
      </c>
      <c r="Q19" s="55">
        <f t="shared" si="4"/>
        <v>270.6438444444445</v>
      </c>
      <c r="R19" s="55">
        <f t="shared" si="4"/>
        <v>500.3986</v>
      </c>
      <c r="S19" s="56"/>
      <c r="T19" s="52"/>
      <c r="U19" s="144"/>
      <c r="V19" s="144"/>
      <c r="W19" s="144"/>
      <c r="X19" s="144"/>
      <c r="Y19" s="144"/>
      <c r="Z19" s="145"/>
      <c r="AA19" s="145"/>
      <c r="AB19" s="145"/>
      <c r="AC19" s="145"/>
      <c r="AD19" s="145"/>
      <c r="AE19" s="145"/>
      <c r="AF19" s="145"/>
      <c r="AG19" s="145"/>
      <c r="AH19" s="145"/>
      <c r="AI19" s="146"/>
      <c r="AJ19" s="147"/>
      <c r="AK19" s="147"/>
      <c r="AL19" s="147"/>
      <c r="AM19" s="147"/>
      <c r="AN19" s="147"/>
      <c r="AO19" s="147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</row>
    <row r="20" spans="1:130" s="7" customFormat="1" ht="14.25">
      <c r="A20" s="48"/>
      <c r="B20" s="53"/>
      <c r="C20" s="54"/>
      <c r="D20" s="54"/>
      <c r="E20" s="57" t="s">
        <v>46</v>
      </c>
      <c r="F20" s="55">
        <f>SUM(G20:R20)</f>
        <v>4150.170344444444</v>
      </c>
      <c r="G20" s="55">
        <v>356.36</v>
      </c>
      <c r="H20" s="55">
        <v>380.48199999999997</v>
      </c>
      <c r="I20" s="55">
        <v>381.55775555555556</v>
      </c>
      <c r="J20" s="55">
        <v>315.62966666666665</v>
      </c>
      <c r="K20" s="55">
        <v>116.61117777777778</v>
      </c>
      <c r="L20" s="55">
        <v>268.5266222222222</v>
      </c>
      <c r="M20" s="55">
        <v>249.1085333333332</v>
      </c>
      <c r="N20" s="55">
        <v>260.6445333333333</v>
      </c>
      <c r="O20" s="54">
        <v>547.675188888889</v>
      </c>
      <c r="P20" s="55">
        <v>543.2684222222223</v>
      </c>
      <c r="Q20" s="55">
        <v>240.66384444444446</v>
      </c>
      <c r="R20" s="55">
        <v>489.6426</v>
      </c>
      <c r="S20" s="56"/>
      <c r="T20" s="52"/>
      <c r="U20" s="144"/>
      <c r="V20" s="144"/>
      <c r="W20" s="144"/>
      <c r="X20" s="144"/>
      <c r="Y20" s="144"/>
      <c r="Z20" s="145"/>
      <c r="AA20" s="145"/>
      <c r="AB20" s="145"/>
      <c r="AC20" s="145"/>
      <c r="AD20" s="145"/>
      <c r="AE20" s="145"/>
      <c r="AF20" s="145"/>
      <c r="AG20" s="145"/>
      <c r="AH20" s="145"/>
      <c r="AI20" s="146"/>
      <c r="AJ20" s="147"/>
      <c r="AK20" s="147"/>
      <c r="AL20" s="147"/>
      <c r="AM20" s="147"/>
      <c r="AN20" s="147"/>
      <c r="AO20" s="147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</row>
    <row r="21" spans="1:130" s="7" customFormat="1" ht="14.25">
      <c r="A21" s="48"/>
      <c r="B21" s="53"/>
      <c r="C21" s="54"/>
      <c r="D21" s="54"/>
      <c r="E21" s="57" t="s">
        <v>47</v>
      </c>
      <c r="F21" s="55">
        <f>SUM(G21:R21)</f>
        <v>1101.062328</v>
      </c>
      <c r="G21" s="55">
        <v>123.67872600000001</v>
      </c>
      <c r="H21" s="55">
        <v>233.826961</v>
      </c>
      <c r="I21" s="55">
        <v>278.182637</v>
      </c>
      <c r="J21" s="55">
        <v>273.6165849999998</v>
      </c>
      <c r="K21" s="55">
        <v>12.559007000000001</v>
      </c>
      <c r="L21" s="55">
        <v>66.92041200000001</v>
      </c>
      <c r="M21" s="55">
        <v>3.5860000000000003</v>
      </c>
      <c r="N21" s="55">
        <v>30.020999999999997</v>
      </c>
      <c r="O21" s="55">
        <v>19.132</v>
      </c>
      <c r="P21" s="55">
        <v>18.803000000000004</v>
      </c>
      <c r="Q21" s="55">
        <v>29.98</v>
      </c>
      <c r="R21" s="55">
        <v>10.755999999999998</v>
      </c>
      <c r="S21" s="56"/>
      <c r="T21" s="52"/>
      <c r="U21" s="144"/>
      <c r="V21" s="144"/>
      <c r="W21" s="144"/>
      <c r="X21" s="144"/>
      <c r="Y21" s="144"/>
      <c r="Z21" s="145"/>
      <c r="AA21" s="145"/>
      <c r="AB21" s="145"/>
      <c r="AC21" s="145"/>
      <c r="AD21" s="145"/>
      <c r="AE21" s="145"/>
      <c r="AF21" s="145"/>
      <c r="AG21" s="145"/>
      <c r="AH21" s="145"/>
      <c r="AI21" s="146"/>
      <c r="AJ21" s="147"/>
      <c r="AK21" s="147"/>
      <c r="AL21" s="147"/>
      <c r="AM21" s="147"/>
      <c r="AN21" s="147"/>
      <c r="AO21" s="147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</row>
    <row r="22" spans="1:130" s="7" customFormat="1" ht="14.25">
      <c r="A22" s="48"/>
      <c r="B22" s="53"/>
      <c r="C22" s="54"/>
      <c r="D22" s="54"/>
      <c r="E22" s="54"/>
      <c r="F22" s="55"/>
      <c r="G22" s="55"/>
      <c r="H22" s="55"/>
      <c r="I22" s="55"/>
      <c r="J22" s="55"/>
      <c r="K22" s="55"/>
      <c r="L22" s="55"/>
      <c r="M22" s="55"/>
      <c r="N22" s="54"/>
      <c r="O22" s="55"/>
      <c r="P22" s="55"/>
      <c r="Q22" s="55"/>
      <c r="R22" s="55"/>
      <c r="S22" s="56"/>
      <c r="T22" s="52"/>
      <c r="U22" s="144"/>
      <c r="V22" s="144"/>
      <c r="W22" s="144"/>
      <c r="X22" s="144"/>
      <c r="Y22" s="144"/>
      <c r="Z22" s="145"/>
      <c r="AA22" s="145"/>
      <c r="AB22" s="145"/>
      <c r="AC22" s="145"/>
      <c r="AD22" s="145"/>
      <c r="AE22" s="145"/>
      <c r="AF22" s="145"/>
      <c r="AG22" s="145"/>
      <c r="AH22" s="145"/>
      <c r="AI22" s="146"/>
      <c r="AJ22" s="147"/>
      <c r="AK22" s="147"/>
      <c r="AL22" s="147"/>
      <c r="AM22" s="147"/>
      <c r="AN22" s="147"/>
      <c r="AO22" s="147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</row>
    <row r="23" spans="1:130" s="45" customFormat="1" ht="14.25">
      <c r="A23" s="48"/>
      <c r="B23" s="53"/>
      <c r="C23" s="54"/>
      <c r="D23" s="54"/>
      <c r="E23" s="54" t="s">
        <v>54</v>
      </c>
      <c r="F23" s="55">
        <f>SUM(G23:R23)</f>
        <v>492633.98376795254</v>
      </c>
      <c r="G23" s="55">
        <f>+G24+G25</f>
        <v>48824.401960118084</v>
      </c>
      <c r="H23" s="55">
        <f aca="true" t="shared" si="5" ref="H23:R23">+H24+H25</f>
        <v>46085.23132574971</v>
      </c>
      <c r="I23" s="55">
        <f t="shared" si="5"/>
        <v>45943.58688844838</v>
      </c>
      <c r="J23" s="55">
        <f t="shared" si="5"/>
        <v>42978.951907757684</v>
      </c>
      <c r="K23" s="55">
        <f t="shared" si="5"/>
        <v>40262.211411738106</v>
      </c>
      <c r="L23" s="55">
        <f t="shared" si="5"/>
        <v>36694.166072362656</v>
      </c>
      <c r="M23" s="55">
        <f t="shared" si="5"/>
        <v>38878.87127546043</v>
      </c>
      <c r="N23" s="55">
        <f t="shared" si="5"/>
        <v>36646.37698229319</v>
      </c>
      <c r="O23" s="55">
        <f t="shared" si="5"/>
        <v>36174.34460916072</v>
      </c>
      <c r="P23" s="55">
        <f t="shared" si="5"/>
        <v>41079.396665294196</v>
      </c>
      <c r="Q23" s="55">
        <f t="shared" si="5"/>
        <v>37265.180717361894</v>
      </c>
      <c r="R23" s="55">
        <f t="shared" si="5"/>
        <v>41801.26395220744</v>
      </c>
      <c r="S23" s="56"/>
      <c r="T23" s="52"/>
      <c r="U23" s="144"/>
      <c r="V23" s="144"/>
      <c r="W23" s="144"/>
      <c r="X23" s="144"/>
      <c r="Y23" s="144"/>
      <c r="Z23" s="145"/>
      <c r="AA23" s="145"/>
      <c r="AB23" s="145"/>
      <c r="AC23" s="145"/>
      <c r="AD23" s="145"/>
      <c r="AE23" s="145"/>
      <c r="AF23" s="145"/>
      <c r="AG23" s="145"/>
      <c r="AH23" s="145"/>
      <c r="AI23" s="146"/>
      <c r="AJ23" s="147"/>
      <c r="AK23" s="147"/>
      <c r="AL23" s="147"/>
      <c r="AM23" s="147"/>
      <c r="AN23" s="147"/>
      <c r="AO23" s="147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</row>
    <row r="24" spans="1:130" s="7" customFormat="1" ht="14.25">
      <c r="A24" s="48"/>
      <c r="B24" s="53"/>
      <c r="C24" s="54"/>
      <c r="D24" s="54"/>
      <c r="E24" s="57" t="s">
        <v>46</v>
      </c>
      <c r="F24" s="55">
        <f>SUM(G24:R24)</f>
        <v>449582.87643395254</v>
      </c>
      <c r="G24" s="55">
        <v>44479.005660118084</v>
      </c>
      <c r="H24" s="55">
        <v>43579.64656574971</v>
      </c>
      <c r="I24" s="55">
        <v>44366.55316944838</v>
      </c>
      <c r="J24" s="55">
        <v>40092.283084757684</v>
      </c>
      <c r="K24" s="55">
        <v>37437.33102173811</v>
      </c>
      <c r="L24" s="55">
        <v>33545.52073036266</v>
      </c>
      <c r="M24" s="55">
        <v>34626.87827546043</v>
      </c>
      <c r="N24" s="55">
        <v>31088.036982293197</v>
      </c>
      <c r="O24" s="55">
        <v>29851.958609160727</v>
      </c>
      <c r="P24" s="55">
        <v>36053.928665294196</v>
      </c>
      <c r="Q24" s="55">
        <v>35938.426717361894</v>
      </c>
      <c r="R24" s="55">
        <v>38523.306952207444</v>
      </c>
      <c r="S24" s="56"/>
      <c r="T24" s="52"/>
      <c r="U24" s="144"/>
      <c r="V24" s="144"/>
      <c r="W24" s="144"/>
      <c r="X24" s="144"/>
      <c r="Y24" s="144"/>
      <c r="Z24" s="145"/>
      <c r="AA24" s="145"/>
      <c r="AB24" s="145"/>
      <c r="AC24" s="145"/>
      <c r="AD24" s="145"/>
      <c r="AE24" s="145"/>
      <c r="AF24" s="145"/>
      <c r="AG24" s="145"/>
      <c r="AH24" s="145"/>
      <c r="AI24" s="146"/>
      <c r="AJ24" s="147"/>
      <c r="AK24" s="147"/>
      <c r="AL24" s="147"/>
      <c r="AM24" s="147"/>
      <c r="AN24" s="147"/>
      <c r="AO24" s="147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</row>
    <row r="25" spans="1:130" s="7" customFormat="1" ht="16.5">
      <c r="A25" s="48"/>
      <c r="B25" s="8"/>
      <c r="C25" s="9"/>
      <c r="D25" s="9"/>
      <c r="E25" s="25" t="s">
        <v>108</v>
      </c>
      <c r="F25" s="28">
        <f>SUM(G25:R25)</f>
        <v>43051.10733399998</v>
      </c>
      <c r="G25" s="55">
        <v>4345.3963</v>
      </c>
      <c r="H25" s="55">
        <v>2505.584759999998</v>
      </c>
      <c r="I25" s="55">
        <v>1577.0337190000005</v>
      </c>
      <c r="J25" s="55">
        <v>2886.668823000002</v>
      </c>
      <c r="K25" s="55">
        <v>2824.88039</v>
      </c>
      <c r="L25" s="55">
        <v>3148.6453419999975</v>
      </c>
      <c r="M25" s="55">
        <v>4251.992999999992</v>
      </c>
      <c r="N25" s="55">
        <v>5558.3399999999965</v>
      </c>
      <c r="O25" s="55">
        <v>6322.385999999993</v>
      </c>
      <c r="P25" s="55">
        <v>5025.467999999998</v>
      </c>
      <c r="Q25" s="55">
        <v>1326.7540000000015</v>
      </c>
      <c r="R25" s="55">
        <v>3277.9569999999944</v>
      </c>
      <c r="S25" s="29"/>
      <c r="T25" s="52"/>
      <c r="U25" s="144"/>
      <c r="V25" s="144"/>
      <c r="W25" s="144"/>
      <c r="X25" s="144"/>
      <c r="Y25" s="144"/>
      <c r="Z25" s="145"/>
      <c r="AA25" s="145"/>
      <c r="AB25" s="145"/>
      <c r="AC25" s="145"/>
      <c r="AD25" s="145"/>
      <c r="AE25" s="145"/>
      <c r="AF25" s="145"/>
      <c r="AG25" s="145"/>
      <c r="AH25" s="145"/>
      <c r="AI25" s="146"/>
      <c r="AJ25" s="147"/>
      <c r="AK25" s="147"/>
      <c r="AL25" s="147"/>
      <c r="AM25" s="147"/>
      <c r="AN25" s="147"/>
      <c r="AO25" s="147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</row>
    <row r="26" spans="1:130" s="7" customFormat="1" ht="14.25">
      <c r="A26" s="48"/>
      <c r="B26" s="8"/>
      <c r="C26" s="9"/>
      <c r="D26" s="9"/>
      <c r="E26" s="9"/>
      <c r="F26" s="28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29"/>
      <c r="T26" s="52"/>
      <c r="U26" s="144"/>
      <c r="V26" s="144"/>
      <c r="W26" s="144"/>
      <c r="X26" s="144"/>
      <c r="Y26" s="144"/>
      <c r="Z26" s="145"/>
      <c r="AA26" s="145"/>
      <c r="AB26" s="145"/>
      <c r="AC26" s="145"/>
      <c r="AD26" s="145"/>
      <c r="AE26" s="145"/>
      <c r="AF26" s="145"/>
      <c r="AG26" s="145"/>
      <c r="AH26" s="145"/>
      <c r="AI26" s="146"/>
      <c r="AJ26" s="147"/>
      <c r="AK26" s="147"/>
      <c r="AL26" s="147"/>
      <c r="AM26" s="147"/>
      <c r="AN26" s="147"/>
      <c r="AO26" s="147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</row>
    <row r="27" spans="1:130" s="3" customFormat="1" ht="18.75" customHeight="1">
      <c r="A27" s="47"/>
      <c r="B27" s="61"/>
      <c r="C27" s="62" t="s">
        <v>1</v>
      </c>
      <c r="D27" s="62" t="s">
        <v>58</v>
      </c>
      <c r="E27" s="62"/>
      <c r="F27" s="59">
        <f>SUM(G27:R27)</f>
        <v>56288.2112</v>
      </c>
      <c r="G27" s="59">
        <f>SUM(G29:G31)</f>
        <v>3440.1531999999997</v>
      </c>
      <c r="H27" s="59">
        <f aca="true" t="shared" si="6" ref="H27:R27">SUM(H29:H31)</f>
        <v>5451.43</v>
      </c>
      <c r="I27" s="59">
        <f t="shared" si="6"/>
        <v>4353.5</v>
      </c>
      <c r="J27" s="59">
        <f t="shared" si="6"/>
        <v>3904.090000000001</v>
      </c>
      <c r="K27" s="59">
        <f t="shared" si="6"/>
        <v>8930.608</v>
      </c>
      <c r="L27" s="59">
        <f t="shared" si="6"/>
        <v>5329.196</v>
      </c>
      <c r="M27" s="59">
        <f t="shared" si="6"/>
        <v>5637.947999999999</v>
      </c>
      <c r="N27" s="59">
        <f t="shared" si="6"/>
        <v>5996.459000000001</v>
      </c>
      <c r="O27" s="59">
        <f t="shared" si="6"/>
        <v>2423.782</v>
      </c>
      <c r="P27" s="59">
        <f t="shared" si="6"/>
        <v>5980.119000000001</v>
      </c>
      <c r="Q27" s="59">
        <f t="shared" si="6"/>
        <v>2854.5899999999997</v>
      </c>
      <c r="R27" s="59">
        <f t="shared" si="6"/>
        <v>1986.336</v>
      </c>
      <c r="S27" s="60"/>
      <c r="T27" s="116"/>
      <c r="U27" s="136"/>
      <c r="V27" s="136"/>
      <c r="W27" s="136"/>
      <c r="X27" s="136"/>
      <c r="Y27" s="136"/>
      <c r="Z27" s="137"/>
      <c r="AA27" s="137"/>
      <c r="AB27" s="137"/>
      <c r="AC27" s="137"/>
      <c r="AD27" s="137"/>
      <c r="AE27" s="137"/>
      <c r="AF27" s="137"/>
      <c r="AG27" s="137"/>
      <c r="AH27" s="137"/>
      <c r="AI27" s="138"/>
      <c r="AJ27" s="139"/>
      <c r="AK27" s="139"/>
      <c r="AL27" s="139"/>
      <c r="AM27" s="139"/>
      <c r="AN27" s="139"/>
      <c r="AO27" s="139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</row>
    <row r="28" spans="2:130" s="7" customFormat="1" ht="19.5" customHeight="1">
      <c r="B28" s="8"/>
      <c r="C28" s="9"/>
      <c r="D28" s="9"/>
      <c r="E28" s="9"/>
      <c r="F28" s="36"/>
      <c r="G28" s="28"/>
      <c r="H28" s="28"/>
      <c r="I28" s="28"/>
      <c r="J28" s="28" t="s">
        <v>43</v>
      </c>
      <c r="K28" s="28"/>
      <c r="L28" s="28"/>
      <c r="M28" s="28"/>
      <c r="N28" s="28"/>
      <c r="O28" s="28"/>
      <c r="P28" s="28"/>
      <c r="Q28" s="28"/>
      <c r="R28" s="28"/>
      <c r="S28" s="29"/>
      <c r="T28" s="52"/>
      <c r="U28" s="144"/>
      <c r="V28" s="144"/>
      <c r="W28" s="144"/>
      <c r="X28" s="144"/>
      <c r="Y28" s="144"/>
      <c r="Z28" s="150"/>
      <c r="AA28" s="145"/>
      <c r="AB28" s="145"/>
      <c r="AC28" s="145"/>
      <c r="AD28" s="145"/>
      <c r="AE28" s="145"/>
      <c r="AF28" s="145"/>
      <c r="AG28" s="145"/>
      <c r="AH28" s="145"/>
      <c r="AI28" s="146"/>
      <c r="AJ28" s="147"/>
      <c r="AK28" s="147"/>
      <c r="AL28" s="147"/>
      <c r="AM28" s="147"/>
      <c r="AN28" s="147"/>
      <c r="AO28" s="147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</row>
    <row r="29" spans="2:41" s="48" customFormat="1" ht="14.25">
      <c r="B29" s="49"/>
      <c r="C29" s="43"/>
      <c r="D29" s="50"/>
      <c r="E29" s="43" t="s">
        <v>106</v>
      </c>
      <c r="F29" s="42">
        <f>SUM(G29:R29)</f>
        <v>25900.481999999996</v>
      </c>
      <c r="G29" s="55">
        <v>1793.99</v>
      </c>
      <c r="H29" s="55">
        <v>4093.1800000000003</v>
      </c>
      <c r="I29" s="55">
        <v>2693.42</v>
      </c>
      <c r="J29" s="55">
        <v>1848.39</v>
      </c>
      <c r="K29" s="55">
        <v>3395.487999999999</v>
      </c>
      <c r="L29" s="55">
        <v>531.042</v>
      </c>
      <c r="M29" s="55">
        <v>2177.118</v>
      </c>
      <c r="N29" s="55">
        <v>3173.2500000000005</v>
      </c>
      <c r="O29" s="55">
        <v>1037.0549999999998</v>
      </c>
      <c r="P29" s="55">
        <v>2767.329</v>
      </c>
      <c r="Q29" s="55">
        <v>1171.3899999999999</v>
      </c>
      <c r="R29" s="55">
        <v>1218.83</v>
      </c>
      <c r="S29" s="51"/>
      <c r="T29" s="52"/>
      <c r="U29" s="144"/>
      <c r="V29" s="144"/>
      <c r="W29" s="144"/>
      <c r="X29" s="151"/>
      <c r="Y29" s="144"/>
      <c r="Z29" s="145"/>
      <c r="AA29" s="145"/>
      <c r="AB29" s="145"/>
      <c r="AC29" s="145"/>
      <c r="AD29" s="145"/>
      <c r="AE29" s="145"/>
      <c r="AF29" s="145"/>
      <c r="AG29" s="145"/>
      <c r="AH29" s="145"/>
      <c r="AI29" s="146"/>
      <c r="AJ29" s="147"/>
      <c r="AK29" s="147"/>
      <c r="AL29" s="147"/>
      <c r="AM29" s="147"/>
      <c r="AN29" s="147"/>
      <c r="AO29" s="147"/>
    </row>
    <row r="30" spans="2:41" s="48" customFormat="1" ht="14.25" customHeight="1">
      <c r="B30" s="49"/>
      <c r="C30" s="43"/>
      <c r="D30" s="50"/>
      <c r="E30" s="43" t="s">
        <v>102</v>
      </c>
      <c r="F30" s="42">
        <f>SUM(G30:R30)</f>
        <v>6204.683000000001</v>
      </c>
      <c r="G30" s="124">
        <v>692.0500000000001</v>
      </c>
      <c r="H30" s="124">
        <v>309.22</v>
      </c>
      <c r="I30" s="124">
        <v>961.87</v>
      </c>
      <c r="J30" s="124">
        <v>538.1700000000001</v>
      </c>
      <c r="K30" s="124">
        <v>150.56</v>
      </c>
      <c r="L30" s="124">
        <v>841.9</v>
      </c>
      <c r="M30" s="124">
        <v>515.26</v>
      </c>
      <c r="N30" s="124">
        <v>526.9300000000001</v>
      </c>
      <c r="O30" s="124">
        <v>368.217</v>
      </c>
      <c r="P30" s="124">
        <v>381</v>
      </c>
      <c r="Q30" s="124">
        <v>400.9200000000001</v>
      </c>
      <c r="R30" s="124">
        <v>518.586</v>
      </c>
      <c r="S30" s="51"/>
      <c r="T30" s="52"/>
      <c r="U30" s="144"/>
      <c r="V30" s="144"/>
      <c r="W30" s="144"/>
      <c r="X30" s="151"/>
      <c r="Y30" s="144"/>
      <c r="Z30" s="145"/>
      <c r="AA30" s="145"/>
      <c r="AB30" s="145"/>
      <c r="AC30" s="145"/>
      <c r="AD30" s="145"/>
      <c r="AE30" s="145"/>
      <c r="AF30" s="145"/>
      <c r="AG30" s="145"/>
      <c r="AH30" s="145"/>
      <c r="AI30" s="146"/>
      <c r="AJ30" s="147"/>
      <c r="AK30" s="147"/>
      <c r="AL30" s="147"/>
      <c r="AM30" s="147"/>
      <c r="AN30" s="147"/>
      <c r="AO30" s="147"/>
    </row>
    <row r="31" spans="2:42" s="48" customFormat="1" ht="14.25">
      <c r="B31" s="49"/>
      <c r="C31" s="43"/>
      <c r="D31" s="50"/>
      <c r="E31" s="43" t="s">
        <v>55</v>
      </c>
      <c r="F31" s="42">
        <f>SUM(G31:R31)</f>
        <v>24183.046199999997</v>
      </c>
      <c r="G31" s="55">
        <v>954.1131999999999</v>
      </c>
      <c r="H31" s="55">
        <v>1049.03</v>
      </c>
      <c r="I31" s="55">
        <v>698.2100000000003</v>
      </c>
      <c r="J31" s="55">
        <v>1517.5300000000004</v>
      </c>
      <c r="K31" s="55">
        <v>5384.560000000001</v>
      </c>
      <c r="L31" s="55">
        <v>3956.2539999999995</v>
      </c>
      <c r="M31" s="55">
        <v>2945.5699999999997</v>
      </c>
      <c r="N31" s="55">
        <v>2296.279</v>
      </c>
      <c r="O31" s="55">
        <v>1018.51</v>
      </c>
      <c r="P31" s="55">
        <v>2831.790000000001</v>
      </c>
      <c r="Q31" s="55">
        <v>1282.2799999999997</v>
      </c>
      <c r="R31" s="55">
        <v>248.92000000000004</v>
      </c>
      <c r="S31" s="51"/>
      <c r="T31" s="52"/>
      <c r="U31" s="144"/>
      <c r="V31" s="144"/>
      <c r="W31" s="144"/>
      <c r="X31" s="151"/>
      <c r="Y31" s="144"/>
      <c r="Z31" s="145"/>
      <c r="AA31" s="145"/>
      <c r="AB31" s="145"/>
      <c r="AC31" s="145"/>
      <c r="AD31" s="145"/>
      <c r="AE31" s="145"/>
      <c r="AF31" s="145"/>
      <c r="AG31" s="145"/>
      <c r="AH31" s="145"/>
      <c r="AI31" s="146"/>
      <c r="AJ31" s="147"/>
      <c r="AK31" s="147"/>
      <c r="AL31" s="147"/>
      <c r="AM31" s="147"/>
      <c r="AN31" s="147"/>
      <c r="AO31" s="147"/>
      <c r="AP31" s="147"/>
    </row>
    <row r="32" spans="2:42" s="7" customFormat="1" ht="14.25">
      <c r="B32" s="8"/>
      <c r="C32" s="9"/>
      <c r="D32" s="41"/>
      <c r="E32" s="9"/>
      <c r="F32" s="28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29"/>
      <c r="T32" s="52"/>
      <c r="U32" s="144"/>
      <c r="V32" s="144"/>
      <c r="W32" s="144"/>
      <c r="X32" s="151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6"/>
      <c r="AJ32" s="147"/>
      <c r="AK32" s="147"/>
      <c r="AL32" s="147"/>
      <c r="AM32" s="147"/>
      <c r="AN32" s="147"/>
      <c r="AO32" s="147"/>
      <c r="AP32" s="147"/>
    </row>
    <row r="33" spans="2:42" s="7" customFormat="1" ht="15">
      <c r="B33" s="61"/>
      <c r="C33" s="62" t="s">
        <v>103</v>
      </c>
      <c r="D33" s="62" t="s">
        <v>104</v>
      </c>
      <c r="E33" s="62"/>
      <c r="F33" s="62">
        <f>SUM(G33:R33)</f>
        <v>26792.56893</v>
      </c>
      <c r="G33" s="62">
        <f>SUM(G35:G36)</f>
        <v>3112.0784240000003</v>
      </c>
      <c r="H33" s="62">
        <f aca="true" t="shared" si="7" ref="H33:R33">SUM(H35:H36)</f>
        <v>2906.3485079999996</v>
      </c>
      <c r="I33" s="62">
        <f t="shared" si="7"/>
        <v>1651.9880150000001</v>
      </c>
      <c r="J33" s="62">
        <f t="shared" si="7"/>
        <v>3131.2606180000002</v>
      </c>
      <c r="K33" s="62">
        <f t="shared" si="7"/>
        <v>3445.224671</v>
      </c>
      <c r="L33" s="62">
        <f t="shared" si="7"/>
        <v>3320.1106939999995</v>
      </c>
      <c r="M33" s="62">
        <f t="shared" si="7"/>
        <v>1438.442</v>
      </c>
      <c r="N33" s="62">
        <f t="shared" si="7"/>
        <v>1645.2810000000002</v>
      </c>
      <c r="O33" s="62">
        <f t="shared" si="7"/>
        <v>997.4419999999999</v>
      </c>
      <c r="P33" s="62">
        <f t="shared" si="7"/>
        <v>798.0419999999999</v>
      </c>
      <c r="Q33" s="62">
        <f t="shared" si="7"/>
        <v>1177.5210000000002</v>
      </c>
      <c r="R33" s="62">
        <f t="shared" si="7"/>
        <v>3168.8300000000004</v>
      </c>
      <c r="S33" s="110"/>
      <c r="T33" s="52"/>
      <c r="U33" s="152"/>
      <c r="V33" s="144"/>
      <c r="W33" s="144"/>
      <c r="X33" s="144"/>
      <c r="Y33" s="144"/>
      <c r="Z33" s="144"/>
      <c r="AA33" s="152"/>
      <c r="AB33" s="152"/>
      <c r="AC33" s="152"/>
      <c r="AD33" s="152"/>
      <c r="AE33" s="152"/>
      <c r="AF33" s="152"/>
      <c r="AG33" s="145"/>
      <c r="AH33" s="145"/>
      <c r="AI33" s="146"/>
      <c r="AJ33" s="147"/>
      <c r="AK33" s="147"/>
      <c r="AL33" s="147"/>
      <c r="AM33" s="147"/>
      <c r="AN33" s="147"/>
      <c r="AO33" s="147"/>
      <c r="AP33" s="147"/>
    </row>
    <row r="34" spans="2:42" s="48" customFormat="1" ht="15"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11"/>
      <c r="T34" s="52"/>
      <c r="U34" s="152"/>
      <c r="V34" s="144"/>
      <c r="W34" s="144"/>
      <c r="X34" s="144"/>
      <c r="Y34" s="144"/>
      <c r="Z34" s="144"/>
      <c r="AA34" s="152"/>
      <c r="AB34" s="152"/>
      <c r="AC34" s="152"/>
      <c r="AD34" s="152"/>
      <c r="AE34" s="152"/>
      <c r="AF34" s="152"/>
      <c r="AG34" s="145"/>
      <c r="AH34" s="145"/>
      <c r="AI34" s="146"/>
      <c r="AJ34" s="147"/>
      <c r="AK34" s="147"/>
      <c r="AL34" s="147"/>
      <c r="AM34" s="147"/>
      <c r="AN34" s="147"/>
      <c r="AO34" s="147"/>
      <c r="AP34" s="147"/>
    </row>
    <row r="35" spans="2:42" s="7" customFormat="1" ht="14.25">
      <c r="B35" s="8"/>
      <c r="C35" s="9"/>
      <c r="E35" s="57" t="s">
        <v>46</v>
      </c>
      <c r="F35" s="28">
        <f>SUM(G35:R35)</f>
        <v>10203.83</v>
      </c>
      <c r="G35" s="124">
        <v>197.62</v>
      </c>
      <c r="H35" s="124">
        <v>760.4499999999999</v>
      </c>
      <c r="I35" s="124">
        <v>126.51</v>
      </c>
      <c r="J35" s="124">
        <v>2065.3500000000004</v>
      </c>
      <c r="K35" s="124">
        <v>2102.57</v>
      </c>
      <c r="L35" s="124">
        <v>2173.1099999999997</v>
      </c>
      <c r="M35" s="124">
        <v>16.99</v>
      </c>
      <c r="N35" s="124">
        <v>214.51</v>
      </c>
      <c r="O35" s="124">
        <v>0</v>
      </c>
      <c r="P35" s="124">
        <v>194.75</v>
      </c>
      <c r="Q35" s="124">
        <v>374.03</v>
      </c>
      <c r="R35" s="124">
        <v>1977.9400000000003</v>
      </c>
      <c r="S35" s="29"/>
      <c r="T35" s="52"/>
      <c r="U35" s="144"/>
      <c r="V35" s="144"/>
      <c r="W35" s="144"/>
      <c r="X35" s="144"/>
      <c r="Y35" s="144"/>
      <c r="Z35" s="145"/>
      <c r="AA35" s="145"/>
      <c r="AB35" s="145"/>
      <c r="AC35" s="145"/>
      <c r="AD35" s="145"/>
      <c r="AE35" s="145"/>
      <c r="AF35" s="145"/>
      <c r="AG35" s="145"/>
      <c r="AH35" s="145"/>
      <c r="AI35" s="146"/>
      <c r="AJ35" s="147"/>
      <c r="AK35" s="147"/>
      <c r="AL35" s="147"/>
      <c r="AM35" s="147"/>
      <c r="AN35" s="147"/>
      <c r="AO35" s="147"/>
      <c r="AP35" s="147"/>
    </row>
    <row r="36" spans="2:42" s="7" customFormat="1" ht="14.25">
      <c r="B36" s="8"/>
      <c r="C36" s="9"/>
      <c r="E36" s="25" t="s">
        <v>47</v>
      </c>
      <c r="F36" s="28">
        <f>SUM(G36:R36)</f>
        <v>16588.73893</v>
      </c>
      <c r="G36" s="124">
        <v>2914.4584240000004</v>
      </c>
      <c r="H36" s="124">
        <v>2145.8985079999998</v>
      </c>
      <c r="I36" s="124">
        <v>1525.4780150000001</v>
      </c>
      <c r="J36" s="124">
        <v>1065.9106179999997</v>
      </c>
      <c r="K36" s="124">
        <v>1342.654671</v>
      </c>
      <c r="L36" s="124">
        <v>1147.0006939999998</v>
      </c>
      <c r="M36" s="124">
        <v>1421.452</v>
      </c>
      <c r="N36" s="124">
        <v>1430.7710000000002</v>
      </c>
      <c r="O36" s="124">
        <v>997.4419999999999</v>
      </c>
      <c r="P36" s="124">
        <v>603.2919999999999</v>
      </c>
      <c r="Q36" s="124">
        <v>803.4910000000001</v>
      </c>
      <c r="R36" s="124">
        <v>1190.89</v>
      </c>
      <c r="S36" s="29"/>
      <c r="T36" s="52"/>
      <c r="U36" s="144"/>
      <c r="V36" s="144"/>
      <c r="W36" s="144"/>
      <c r="X36" s="144"/>
      <c r="Y36" s="144"/>
      <c r="Z36" s="145"/>
      <c r="AA36" s="145"/>
      <c r="AB36" s="145"/>
      <c r="AC36" s="145"/>
      <c r="AD36" s="145"/>
      <c r="AE36" s="145"/>
      <c r="AF36" s="145"/>
      <c r="AG36" s="145"/>
      <c r="AH36" s="145"/>
      <c r="AI36" s="146"/>
      <c r="AJ36" s="147"/>
      <c r="AK36" s="147"/>
      <c r="AL36" s="147"/>
      <c r="AM36" s="147"/>
      <c r="AN36" s="147"/>
      <c r="AO36" s="147"/>
      <c r="AP36" s="147"/>
    </row>
    <row r="37" spans="2:42" s="7" customFormat="1" ht="14.25">
      <c r="B37" s="10"/>
      <c r="C37" s="11"/>
      <c r="D37" s="11"/>
      <c r="E37" s="11"/>
      <c r="F37" s="30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70"/>
      <c r="T37" s="52"/>
      <c r="U37" s="144"/>
      <c r="V37" s="144"/>
      <c r="W37" s="144"/>
      <c r="X37" s="144"/>
      <c r="Y37" s="144"/>
      <c r="Z37" s="145"/>
      <c r="AA37" s="145"/>
      <c r="AB37" s="145"/>
      <c r="AC37" s="145"/>
      <c r="AD37" s="145"/>
      <c r="AE37" s="145"/>
      <c r="AF37" s="145"/>
      <c r="AG37" s="145"/>
      <c r="AH37" s="145"/>
      <c r="AI37" s="146"/>
      <c r="AJ37" s="147"/>
      <c r="AK37" s="147"/>
      <c r="AL37" s="147"/>
      <c r="AM37" s="147"/>
      <c r="AN37" s="147"/>
      <c r="AO37" s="147"/>
      <c r="AP37" s="147"/>
    </row>
    <row r="38" ht="1.5" customHeight="1"/>
    <row r="39" ht="20.25" customHeight="1">
      <c r="B39" s="112" t="s">
        <v>109</v>
      </c>
    </row>
    <row r="40" ht="14.25" customHeight="1">
      <c r="B40" s="112" t="s">
        <v>110</v>
      </c>
    </row>
    <row r="41" ht="14.25" customHeight="1">
      <c r="B41" s="112" t="s">
        <v>111</v>
      </c>
    </row>
    <row r="42" spans="2:42" s="37" customFormat="1" ht="15" customHeight="1">
      <c r="B42" s="112" t="s">
        <v>61</v>
      </c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119"/>
      <c r="U42" s="157"/>
      <c r="V42" s="157"/>
      <c r="W42" s="157"/>
      <c r="X42" s="157"/>
      <c r="Y42" s="157"/>
      <c r="Z42" s="158"/>
      <c r="AA42" s="158"/>
      <c r="AB42" s="158"/>
      <c r="AC42" s="158"/>
      <c r="AD42" s="158"/>
      <c r="AE42" s="158"/>
      <c r="AF42" s="158"/>
      <c r="AG42" s="158"/>
      <c r="AH42" s="158"/>
      <c r="AI42" s="159"/>
      <c r="AJ42" s="158"/>
      <c r="AK42" s="158"/>
      <c r="AL42" s="158"/>
      <c r="AM42" s="158"/>
      <c r="AN42" s="158"/>
      <c r="AO42" s="158"/>
      <c r="AP42" s="158"/>
    </row>
    <row r="43" ht="12" customHeight="1"/>
    <row r="44" spans="6:42" s="70" customFormat="1" ht="12" customHeight="1"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120"/>
      <c r="U44" s="160"/>
      <c r="V44" s="160"/>
      <c r="W44" s="160"/>
      <c r="X44" s="160"/>
      <c r="Y44" s="160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</row>
    <row r="45" spans="6:42" s="70" customFormat="1" ht="12" customHeight="1"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120"/>
      <c r="U45" s="160"/>
      <c r="V45" s="160"/>
      <c r="W45" s="160"/>
      <c r="X45" s="160"/>
      <c r="Y45" s="160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</row>
    <row r="46" spans="6:42" s="70" customFormat="1" ht="12" customHeight="1"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120"/>
      <c r="U46" s="162"/>
      <c r="V46" s="162"/>
      <c r="W46" s="162"/>
      <c r="X46" s="162"/>
      <c r="Y46" s="162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</row>
    <row r="47" spans="6:42" s="70" customFormat="1" ht="12" customHeight="1"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120"/>
      <c r="U47" s="162"/>
      <c r="V47" s="162"/>
      <c r="W47" s="162"/>
      <c r="X47" s="162"/>
      <c r="Y47" s="162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</row>
    <row r="48" spans="6:42" s="70" customFormat="1" ht="12" customHeight="1"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120"/>
      <c r="U48" s="162"/>
      <c r="V48" s="162"/>
      <c r="W48" s="162"/>
      <c r="X48" s="162"/>
      <c r="Y48" s="162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</row>
    <row r="49" spans="6:42" s="70" customFormat="1" ht="12" customHeight="1"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120"/>
      <c r="U49" s="162"/>
      <c r="V49" s="162"/>
      <c r="W49" s="162"/>
      <c r="X49" s="162"/>
      <c r="Y49" s="162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</row>
    <row r="50" spans="6:42" s="70" customFormat="1" ht="12" customHeight="1"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120"/>
      <c r="U50" s="162"/>
      <c r="V50" s="162"/>
      <c r="W50" s="162"/>
      <c r="X50" s="162"/>
      <c r="Y50" s="162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</row>
    <row r="51" spans="6:42" s="70" customFormat="1" ht="12" customHeight="1"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AI51" s="163"/>
      <c r="AJ51" s="163"/>
      <c r="AK51" s="163"/>
      <c r="AL51" s="163"/>
      <c r="AM51" s="163"/>
      <c r="AN51" s="163"/>
      <c r="AO51" s="163"/>
      <c r="AP51" s="163"/>
    </row>
    <row r="52" spans="6:42" s="70" customFormat="1" ht="12.75"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AI52" s="163"/>
      <c r="AJ52" s="163"/>
      <c r="AK52" s="163"/>
      <c r="AL52" s="163"/>
      <c r="AM52" s="163"/>
      <c r="AN52" s="163"/>
      <c r="AO52" s="163"/>
      <c r="AP52" s="163"/>
    </row>
    <row r="53" spans="6:42" s="70" customFormat="1" ht="12.75"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AI53" s="163"/>
      <c r="AJ53" s="163"/>
      <c r="AK53" s="163"/>
      <c r="AL53" s="163"/>
      <c r="AM53" s="163"/>
      <c r="AN53" s="163"/>
      <c r="AO53" s="163"/>
      <c r="AP53" s="163"/>
    </row>
    <row r="54" spans="6:68" s="70" customFormat="1" ht="12.75"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AI54" s="163"/>
      <c r="AJ54" s="163"/>
      <c r="AK54" s="163"/>
      <c r="AL54" s="163"/>
      <c r="AM54" s="163"/>
      <c r="AN54" s="163"/>
      <c r="AO54" s="163"/>
      <c r="AP54" s="163"/>
      <c r="BB54" s="188"/>
      <c r="BC54" s="189"/>
      <c r="BD54" s="189"/>
      <c r="BE54" s="189"/>
      <c r="BF54" s="189"/>
      <c r="BG54" s="189"/>
      <c r="BH54" s="190"/>
      <c r="BI54" s="190"/>
      <c r="BJ54" s="190"/>
      <c r="BK54" s="190"/>
      <c r="BL54" s="190"/>
      <c r="BM54" s="190"/>
      <c r="BN54" s="190"/>
      <c r="BO54" s="190"/>
      <c r="BP54" s="190"/>
    </row>
    <row r="55" spans="6:68" s="70" customFormat="1" ht="12.75"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AI55" s="163"/>
      <c r="AJ55" s="163"/>
      <c r="AK55" s="163"/>
      <c r="AL55" s="163"/>
      <c r="AM55" s="163"/>
      <c r="AN55" s="163"/>
      <c r="AO55" s="163"/>
      <c r="AP55" s="163"/>
      <c r="BB55" s="188"/>
      <c r="BC55" s="189"/>
      <c r="BD55" s="189"/>
      <c r="BE55" s="189"/>
      <c r="BF55" s="189"/>
      <c r="BG55" s="189"/>
      <c r="BH55" s="190"/>
      <c r="BI55" s="190"/>
      <c r="BJ55" s="190"/>
      <c r="BK55" s="190"/>
      <c r="BL55" s="190"/>
      <c r="BM55" s="190"/>
      <c r="BN55" s="190"/>
      <c r="BO55" s="190"/>
      <c r="BP55" s="190"/>
    </row>
    <row r="56" spans="6:68" s="70" customFormat="1" ht="12.75"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AI56" s="163"/>
      <c r="AJ56" s="163"/>
      <c r="AK56" s="163"/>
      <c r="AL56" s="163"/>
      <c r="AM56" s="163"/>
      <c r="AN56" s="163"/>
      <c r="AO56" s="163"/>
      <c r="AP56" s="163"/>
      <c r="BB56" s="188"/>
      <c r="BC56" s="191"/>
      <c r="BD56" s="189" t="s">
        <v>31</v>
      </c>
      <c r="BE56" s="189" t="s">
        <v>32</v>
      </c>
      <c r="BF56" s="189" t="s">
        <v>33</v>
      </c>
      <c r="BG56" s="189" t="s">
        <v>34</v>
      </c>
      <c r="BH56" s="189" t="s">
        <v>35</v>
      </c>
      <c r="BI56" s="189" t="s">
        <v>36</v>
      </c>
      <c r="BJ56" s="189" t="s">
        <v>37</v>
      </c>
      <c r="BK56" s="189" t="s">
        <v>38</v>
      </c>
      <c r="BL56" s="189" t="s">
        <v>39</v>
      </c>
      <c r="BM56" s="189" t="s">
        <v>40</v>
      </c>
      <c r="BN56" s="189" t="s">
        <v>41</v>
      </c>
      <c r="BO56" s="189" t="s">
        <v>42</v>
      </c>
      <c r="BP56" s="190"/>
    </row>
    <row r="57" spans="6:68" s="70" customFormat="1" ht="12.75"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AI57" s="163"/>
      <c r="AJ57" s="163"/>
      <c r="AK57" s="163"/>
      <c r="AL57" s="163"/>
      <c r="AM57" s="163"/>
      <c r="AN57" s="163"/>
      <c r="AO57" s="163"/>
      <c r="AP57" s="163"/>
      <c r="BB57" s="188"/>
      <c r="BC57" s="192" t="s">
        <v>112</v>
      </c>
      <c r="BD57" s="189">
        <f>G9</f>
        <v>61025.463173118085</v>
      </c>
      <c r="BE57" s="189">
        <f>H9</f>
        <v>57557.17496114971</v>
      </c>
      <c r="BF57" s="189">
        <f>I9</f>
        <v>64699.46262550397</v>
      </c>
      <c r="BG57" s="189">
        <f>J9</f>
        <v>61116.05125642437</v>
      </c>
      <c r="BH57" s="189">
        <f>K9</f>
        <v>56764.2765080159</v>
      </c>
      <c r="BI57" s="189">
        <f>L9</f>
        <v>53698.448384084884</v>
      </c>
      <c r="BJ57" s="189">
        <f>M9</f>
        <v>55197.902095293764</v>
      </c>
      <c r="BK57" s="189">
        <f>N9</f>
        <v>51945.38495262655</v>
      </c>
      <c r="BL57" s="189">
        <f>O9</f>
        <v>50044.989383049586</v>
      </c>
      <c r="BM57" s="189">
        <f>P9</f>
        <v>57877.91346251643</v>
      </c>
      <c r="BN57" s="189">
        <f>Q9</f>
        <v>55260.21305680636</v>
      </c>
      <c r="BO57" s="189">
        <f>R9</f>
        <v>56820.71900320743</v>
      </c>
      <c r="BP57" s="189"/>
    </row>
    <row r="58" spans="6:68" s="70" customFormat="1" ht="12.75"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AI58" s="163"/>
      <c r="AJ58" s="163"/>
      <c r="AK58" s="163"/>
      <c r="AL58" s="163"/>
      <c r="AM58" s="163"/>
      <c r="AN58" s="163"/>
      <c r="AO58" s="163"/>
      <c r="AP58" s="163"/>
      <c r="BB58" s="188"/>
      <c r="BC58" s="192" t="s">
        <v>113</v>
      </c>
      <c r="BD58" s="189">
        <f>G27</f>
        <v>3440.1531999999997</v>
      </c>
      <c r="BE58" s="189">
        <f>H27</f>
        <v>5451.43</v>
      </c>
      <c r="BF58" s="189">
        <f>I27</f>
        <v>4353.5</v>
      </c>
      <c r="BG58" s="189">
        <f>J27</f>
        <v>3904.090000000001</v>
      </c>
      <c r="BH58" s="189">
        <f>K27</f>
        <v>8930.608</v>
      </c>
      <c r="BI58" s="189">
        <f>L27</f>
        <v>5329.196</v>
      </c>
      <c r="BJ58" s="189">
        <f>M27</f>
        <v>5637.947999999999</v>
      </c>
      <c r="BK58" s="189">
        <f>N27</f>
        <v>5996.459000000001</v>
      </c>
      <c r="BL58" s="189">
        <f>O27</f>
        <v>2423.782</v>
      </c>
      <c r="BM58" s="189">
        <f>P27</f>
        <v>5980.119000000001</v>
      </c>
      <c r="BN58" s="189">
        <f>Q27</f>
        <v>2854.5899999999997</v>
      </c>
      <c r="BO58" s="189">
        <f>R27</f>
        <v>1986.336</v>
      </c>
      <c r="BP58" s="190"/>
    </row>
    <row r="59" spans="6:68" s="70" customFormat="1" ht="12.75"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AI59" s="163"/>
      <c r="AJ59" s="163"/>
      <c r="AK59" s="163"/>
      <c r="AL59" s="163"/>
      <c r="AM59" s="163"/>
      <c r="AN59" s="163"/>
      <c r="AO59" s="163"/>
      <c r="AP59" s="163"/>
      <c r="BB59" s="188"/>
      <c r="BC59" s="192" t="s">
        <v>30</v>
      </c>
      <c r="BD59" s="189">
        <f>G7</f>
        <v>67577.69479711809</v>
      </c>
      <c r="BE59" s="189">
        <f>H7</f>
        <v>65914.95346914971</v>
      </c>
      <c r="BF59" s="189">
        <f>I7</f>
        <v>70704.95064050397</v>
      </c>
      <c r="BG59" s="189">
        <f>J7</f>
        <v>68151.40187442437</v>
      </c>
      <c r="BH59" s="189">
        <f>K7</f>
        <v>69140.10917901591</v>
      </c>
      <c r="BI59" s="189">
        <f>L7</f>
        <v>62347.75507808488</v>
      </c>
      <c r="BJ59" s="189">
        <f>M7</f>
        <v>62274.292095293764</v>
      </c>
      <c r="BK59" s="189">
        <f>N7</f>
        <v>59587.12495262655</v>
      </c>
      <c r="BL59" s="189">
        <f>O7</f>
        <v>53466.21338304959</v>
      </c>
      <c r="BM59" s="189">
        <f>P7</f>
        <v>64656.07446251643</v>
      </c>
      <c r="BN59" s="189">
        <f>Q7</f>
        <v>59292.324056806356</v>
      </c>
      <c r="BO59" s="189">
        <f>R7</f>
        <v>61975.88500320743</v>
      </c>
      <c r="BP59" s="190"/>
    </row>
    <row r="60" spans="6:68" s="70" customFormat="1" ht="12.75"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120"/>
      <c r="U60" s="162"/>
      <c r="V60" s="162"/>
      <c r="W60" s="162"/>
      <c r="X60" s="162"/>
      <c r="Y60" s="162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BB60" s="188"/>
      <c r="BC60" s="192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  <c r="BO60" s="189"/>
      <c r="BP60" s="190"/>
    </row>
    <row r="61" spans="6:68" s="70" customFormat="1" ht="12.75"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120"/>
      <c r="U61" s="162"/>
      <c r="V61" s="162"/>
      <c r="W61" s="162"/>
      <c r="X61" s="162"/>
      <c r="Y61" s="162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BB61" s="188"/>
      <c r="BC61" s="189"/>
      <c r="BD61" s="189"/>
      <c r="BE61" s="189"/>
      <c r="BF61" s="189"/>
      <c r="BG61" s="189"/>
      <c r="BH61" s="190"/>
      <c r="BI61" s="190"/>
      <c r="BJ61" s="190"/>
      <c r="BK61" s="190"/>
      <c r="BL61" s="190"/>
      <c r="BM61" s="190"/>
      <c r="BN61" s="190"/>
      <c r="BO61" s="190"/>
      <c r="BP61" s="190"/>
    </row>
    <row r="62" spans="6:68" s="70" customFormat="1" ht="12.75"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120"/>
      <c r="U62" s="162"/>
      <c r="V62" s="162"/>
      <c r="W62" s="162"/>
      <c r="X62" s="162"/>
      <c r="Y62" s="162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BB62" s="188"/>
      <c r="BC62" s="189"/>
      <c r="BD62" s="189"/>
      <c r="BE62" s="189"/>
      <c r="BF62" s="189"/>
      <c r="BG62" s="189"/>
      <c r="BH62" s="190"/>
      <c r="BI62" s="190"/>
      <c r="BJ62" s="190"/>
      <c r="BK62" s="190"/>
      <c r="BL62" s="190"/>
      <c r="BM62" s="190"/>
      <c r="BN62" s="190"/>
      <c r="BO62" s="190"/>
      <c r="BP62" s="190"/>
    </row>
    <row r="63" spans="6:42" s="70" customFormat="1" ht="12.75"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120"/>
      <c r="U63" s="162"/>
      <c r="V63" s="162"/>
      <c r="W63" s="162"/>
      <c r="X63" s="162"/>
      <c r="Y63" s="162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</row>
    <row r="64" spans="6:42" s="70" customFormat="1" ht="12.75"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120"/>
      <c r="U64" s="162"/>
      <c r="V64" s="162"/>
      <c r="W64" s="162"/>
      <c r="X64" s="162"/>
      <c r="Y64" s="162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</row>
    <row r="65" spans="6:42" s="70" customFormat="1" ht="12.75"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120"/>
      <c r="U65" s="164"/>
      <c r="V65" s="164"/>
      <c r="W65" s="164"/>
      <c r="X65" s="164"/>
      <c r="Y65" s="164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1"/>
      <c r="AK65" s="161"/>
      <c r="AL65" s="161"/>
      <c r="AM65" s="161"/>
      <c r="AN65" s="161"/>
      <c r="AO65" s="161"/>
      <c r="AP65" s="161"/>
    </row>
    <row r="66" spans="6:42" s="70" customFormat="1" ht="12.75"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120"/>
      <c r="U66" s="160"/>
      <c r="V66" s="160"/>
      <c r="W66" s="160"/>
      <c r="X66" s="160"/>
      <c r="Y66" s="160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</row>
    <row r="67" spans="6:42" s="70" customFormat="1" ht="12.75"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120"/>
      <c r="U67" s="160"/>
      <c r="V67" s="160"/>
      <c r="W67" s="160"/>
      <c r="X67" s="160"/>
      <c r="Y67" s="160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</row>
    <row r="68" spans="6:42" s="70" customFormat="1" ht="12.75"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120"/>
      <c r="U68" s="160"/>
      <c r="V68" s="160"/>
      <c r="W68" s="160"/>
      <c r="X68" s="160"/>
      <c r="Y68" s="160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</row>
    <row r="69" spans="6:42" s="70" customFormat="1" ht="12.75"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120"/>
      <c r="U69" s="160"/>
      <c r="V69" s="160"/>
      <c r="W69" s="160"/>
      <c r="X69" s="160"/>
      <c r="Y69" s="160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</row>
    <row r="70" spans="6:42" s="70" customFormat="1" ht="12.75"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120"/>
      <c r="U70" s="160"/>
      <c r="V70" s="160"/>
      <c r="W70" s="160"/>
      <c r="X70" s="160"/>
      <c r="Y70" s="160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</row>
    <row r="71" spans="6:42" s="70" customFormat="1" ht="12.75"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120"/>
      <c r="U71" s="160"/>
      <c r="V71" s="160"/>
      <c r="W71" s="160"/>
      <c r="X71" s="160"/>
      <c r="Y71" s="160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</row>
    <row r="72" spans="6:42" s="70" customFormat="1" ht="12.75"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120"/>
      <c r="U72" s="160"/>
      <c r="V72" s="160"/>
      <c r="W72" s="160"/>
      <c r="X72" s="160"/>
      <c r="Y72" s="160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</row>
    <row r="73" spans="6:42" s="70" customFormat="1" ht="12.75"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120"/>
      <c r="U73" s="160"/>
      <c r="V73" s="160"/>
      <c r="W73" s="160"/>
      <c r="X73" s="160"/>
      <c r="Y73" s="160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</row>
    <row r="74" spans="6:42" s="70" customFormat="1" ht="12.75"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120"/>
      <c r="U74" s="160"/>
      <c r="V74" s="160"/>
      <c r="W74" s="160"/>
      <c r="X74" s="160"/>
      <c r="Y74" s="160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</row>
    <row r="75" spans="6:42" s="70" customFormat="1" ht="12.75"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120"/>
      <c r="U75" s="160"/>
      <c r="V75" s="160"/>
      <c r="W75" s="160"/>
      <c r="X75" s="160"/>
      <c r="Y75" s="160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</row>
    <row r="76" spans="6:42" s="70" customFormat="1" ht="12.75"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120"/>
      <c r="U76" s="160"/>
      <c r="V76" s="160"/>
      <c r="W76" s="160"/>
      <c r="X76" s="160"/>
      <c r="Y76" s="160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</row>
    <row r="77" spans="6:42" s="70" customFormat="1" ht="12.75"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120"/>
      <c r="U77" s="160"/>
      <c r="V77" s="160"/>
      <c r="W77" s="160"/>
      <c r="X77" s="160"/>
      <c r="Y77" s="160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</row>
    <row r="78" spans="6:42" s="70" customFormat="1" ht="12.75"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120"/>
      <c r="U78" s="160"/>
      <c r="V78" s="160"/>
      <c r="W78" s="160"/>
      <c r="X78" s="160"/>
      <c r="Y78" s="160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</row>
    <row r="79" spans="6:42" s="70" customFormat="1" ht="12.75"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120"/>
      <c r="U79" s="160"/>
      <c r="V79" s="160"/>
      <c r="W79" s="160"/>
      <c r="X79" s="160"/>
      <c r="Y79" s="160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</row>
    <row r="80" spans="2:42" s="70" customFormat="1" ht="12.75">
      <c r="B80" s="70" t="s">
        <v>16</v>
      </c>
      <c r="D80" s="70" t="s">
        <v>43</v>
      </c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120"/>
      <c r="U80" s="160"/>
      <c r="V80" s="160"/>
      <c r="W80" s="160"/>
      <c r="X80" s="160"/>
      <c r="Y80" s="160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</row>
    <row r="81" spans="6:42" s="70" customFormat="1" ht="12.75"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120"/>
      <c r="U81" s="160"/>
      <c r="V81" s="160"/>
      <c r="W81" s="160"/>
      <c r="X81" s="160"/>
      <c r="Y81" s="160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</row>
    <row r="82" spans="6:42" s="70" customFormat="1" ht="12.75"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120"/>
      <c r="U82" s="160"/>
      <c r="V82" s="160"/>
      <c r="W82" s="160"/>
      <c r="X82" s="160"/>
      <c r="Y82" s="160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</row>
    <row r="83" spans="6:42" s="70" customFormat="1" ht="12.75"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120"/>
      <c r="U83" s="160"/>
      <c r="V83" s="160"/>
      <c r="W83" s="160"/>
      <c r="X83" s="160"/>
      <c r="Y83" s="160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</row>
    <row r="84" spans="6:42" s="70" customFormat="1" ht="12.75"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120"/>
      <c r="U84" s="160"/>
      <c r="V84" s="160"/>
      <c r="W84" s="160"/>
      <c r="X84" s="160"/>
      <c r="Y84" s="160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</row>
    <row r="85" spans="6:42" s="70" customFormat="1" ht="12.75"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120"/>
      <c r="U85" s="160"/>
      <c r="V85" s="160"/>
      <c r="W85" s="160"/>
      <c r="X85" s="160"/>
      <c r="Y85" s="160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</row>
    <row r="86" spans="6:42" s="70" customFormat="1" ht="12.75"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120"/>
      <c r="U86" s="160"/>
      <c r="V86" s="160"/>
      <c r="W86" s="160"/>
      <c r="X86" s="160"/>
      <c r="Y86" s="160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161"/>
      <c r="AP86" s="161"/>
    </row>
    <row r="87" spans="6:42" s="70" customFormat="1" ht="12.75"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120"/>
      <c r="U87" s="160"/>
      <c r="V87" s="160"/>
      <c r="W87" s="160"/>
      <c r="X87" s="160"/>
      <c r="Y87" s="160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  <c r="AN87" s="161"/>
      <c r="AO87" s="161"/>
      <c r="AP87" s="161"/>
    </row>
    <row r="88" spans="6:42" s="70" customFormat="1" ht="12.75"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120"/>
      <c r="U88" s="160"/>
      <c r="V88" s="160"/>
      <c r="W88" s="160"/>
      <c r="X88" s="160"/>
      <c r="Y88" s="160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/>
      <c r="AM88" s="161"/>
      <c r="AN88" s="161"/>
      <c r="AO88" s="161"/>
      <c r="AP88" s="161"/>
    </row>
    <row r="89" spans="6:42" s="70" customFormat="1" ht="12.75"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120"/>
      <c r="U89" s="160"/>
      <c r="V89" s="160"/>
      <c r="W89" s="160"/>
      <c r="X89" s="160"/>
      <c r="Y89" s="160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</row>
    <row r="90" spans="6:42" s="70" customFormat="1" ht="12.75"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120"/>
      <c r="U90" s="160"/>
      <c r="V90" s="160"/>
      <c r="W90" s="160"/>
      <c r="X90" s="160"/>
      <c r="Y90" s="160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</row>
    <row r="91" spans="6:42" s="70" customFormat="1" ht="12.75"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120"/>
      <c r="U91" s="160"/>
      <c r="V91" s="160"/>
      <c r="W91" s="160"/>
      <c r="X91" s="160"/>
      <c r="Y91" s="160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</row>
    <row r="92" spans="6:42" s="70" customFormat="1" ht="12.75"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120"/>
      <c r="U92" s="160"/>
      <c r="V92" s="160"/>
      <c r="W92" s="160"/>
      <c r="X92" s="160"/>
      <c r="Y92" s="160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</row>
    <row r="93" spans="6:42" s="70" customFormat="1" ht="12.75"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120"/>
      <c r="U93" s="160"/>
      <c r="V93" s="160"/>
      <c r="W93" s="160"/>
      <c r="X93" s="160"/>
      <c r="Y93" s="160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</row>
    <row r="94" spans="6:42" s="70" customFormat="1" ht="12.75"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120"/>
      <c r="U94" s="160"/>
      <c r="V94" s="160"/>
      <c r="W94" s="160"/>
      <c r="X94" s="160"/>
      <c r="Y94" s="160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</row>
    <row r="95" spans="6:42" s="70" customFormat="1" ht="12.75"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120"/>
      <c r="U95" s="160"/>
      <c r="V95" s="160"/>
      <c r="W95" s="160"/>
      <c r="X95" s="160"/>
      <c r="Y95" s="160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1"/>
      <c r="AP95" s="161"/>
    </row>
    <row r="96" spans="6:42" s="70" customFormat="1" ht="12.75"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120"/>
      <c r="U96" s="160"/>
      <c r="V96" s="160"/>
      <c r="W96" s="160"/>
      <c r="X96" s="160"/>
      <c r="Y96" s="160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</row>
    <row r="97" spans="6:42" s="70" customFormat="1" ht="12.75"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120"/>
      <c r="U97" s="160"/>
      <c r="V97" s="160"/>
      <c r="W97" s="160"/>
      <c r="X97" s="160"/>
      <c r="Y97" s="160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</row>
    <row r="98" spans="6:42" s="70" customFormat="1" ht="12.75"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120"/>
      <c r="U98" s="160"/>
      <c r="V98" s="160"/>
      <c r="W98" s="160"/>
      <c r="X98" s="160"/>
      <c r="Y98" s="160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</row>
    <row r="99" spans="6:42" s="70" customFormat="1" ht="12.75"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120"/>
      <c r="U99" s="166"/>
      <c r="V99" s="160"/>
      <c r="W99" s="167"/>
      <c r="X99" s="160"/>
      <c r="Y99" s="160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  <c r="AN99" s="161"/>
      <c r="AO99" s="161"/>
      <c r="AP99" s="161"/>
    </row>
    <row r="100" spans="6:42" s="70" customFormat="1" ht="12.75"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122"/>
      <c r="U100" s="166"/>
      <c r="V100" s="160"/>
      <c r="W100" s="167"/>
      <c r="X100" s="160"/>
      <c r="Y100" s="160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  <c r="AL100" s="161"/>
      <c r="AM100" s="161"/>
      <c r="AN100" s="161"/>
      <c r="AO100" s="161"/>
      <c r="AP100" s="161"/>
    </row>
    <row r="101" spans="6:42" s="70" customFormat="1" ht="12.75"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120"/>
      <c r="U101" s="160"/>
      <c r="V101" s="160"/>
      <c r="W101" s="160"/>
      <c r="X101" s="160"/>
      <c r="Y101" s="160"/>
      <c r="Z101" s="161"/>
      <c r="AA101" s="161"/>
      <c r="AB101" s="161"/>
      <c r="AC101" s="161"/>
      <c r="AD101" s="161"/>
      <c r="AE101" s="161"/>
      <c r="AF101" s="161"/>
      <c r="AG101" s="161"/>
      <c r="AH101" s="161"/>
      <c r="AI101" s="161"/>
      <c r="AJ101" s="161"/>
      <c r="AK101" s="161"/>
      <c r="AL101" s="161"/>
      <c r="AM101" s="161"/>
      <c r="AN101" s="161"/>
      <c r="AO101" s="161"/>
      <c r="AP101" s="161"/>
    </row>
    <row r="102" spans="6:42" s="70" customFormat="1" ht="12.75">
      <c r="F102" s="69"/>
      <c r="G102" s="121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120"/>
      <c r="U102" s="160"/>
      <c r="V102" s="160"/>
      <c r="W102" s="160"/>
      <c r="X102" s="160"/>
      <c r="Y102" s="160"/>
      <c r="Z102" s="161"/>
      <c r="AA102" s="161"/>
      <c r="AB102" s="161"/>
      <c r="AC102" s="161"/>
      <c r="AD102" s="161"/>
      <c r="AE102" s="161"/>
      <c r="AF102" s="161"/>
      <c r="AG102" s="161"/>
      <c r="AH102" s="161"/>
      <c r="AI102" s="161"/>
      <c r="AJ102" s="161"/>
      <c r="AK102" s="161"/>
      <c r="AL102" s="161"/>
      <c r="AM102" s="161"/>
      <c r="AN102" s="161"/>
      <c r="AO102" s="161"/>
      <c r="AP102" s="161"/>
    </row>
    <row r="103" spans="6:42" s="70" customFormat="1" ht="12.75">
      <c r="F103" s="69"/>
      <c r="G103" s="121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120"/>
      <c r="U103" s="160"/>
      <c r="V103" s="160"/>
      <c r="W103" s="160"/>
      <c r="X103" s="160"/>
      <c r="Y103" s="160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  <c r="AN103" s="161"/>
      <c r="AO103" s="161"/>
      <c r="AP103" s="161"/>
    </row>
    <row r="104" spans="6:42" s="70" customFormat="1" ht="12.75">
      <c r="F104" s="69"/>
      <c r="G104" s="121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120"/>
      <c r="U104" s="160"/>
      <c r="V104" s="160"/>
      <c r="W104" s="160"/>
      <c r="X104" s="160"/>
      <c r="Y104" s="160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  <c r="AP104" s="161"/>
    </row>
    <row r="105" spans="6:42" s="70" customFormat="1" ht="12.75">
      <c r="F105" s="69"/>
      <c r="G105" s="121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120"/>
      <c r="U105" s="160"/>
      <c r="V105" s="160"/>
      <c r="W105" s="160"/>
      <c r="X105" s="160"/>
      <c r="Y105" s="160"/>
      <c r="Z105" s="161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61"/>
      <c r="AL105" s="161"/>
      <c r="AM105" s="161"/>
      <c r="AN105" s="161"/>
      <c r="AO105" s="161"/>
      <c r="AP105" s="161"/>
    </row>
    <row r="106" spans="6:42" s="70" customFormat="1" ht="12.75">
      <c r="F106" s="69" t="e">
        <f>+#REF!</f>
        <v>#REF!</v>
      </c>
      <c r="G106" s="121"/>
      <c r="H106" s="69"/>
      <c r="I106" s="69"/>
      <c r="J106" s="69"/>
      <c r="K106" s="69"/>
      <c r="L106" s="69"/>
      <c r="M106" s="69"/>
      <c r="N106" s="69"/>
      <c r="O106" s="69"/>
      <c r="P106" s="123"/>
      <c r="Q106" s="69"/>
      <c r="R106" s="69"/>
      <c r="S106" s="69"/>
      <c r="T106" s="120"/>
      <c r="U106" s="160"/>
      <c r="V106" s="160"/>
      <c r="W106" s="160"/>
      <c r="X106" s="160"/>
      <c r="Y106" s="160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61"/>
      <c r="AK106" s="161"/>
      <c r="AL106" s="161"/>
      <c r="AM106" s="161"/>
      <c r="AN106" s="161"/>
      <c r="AO106" s="161"/>
      <c r="AP106" s="161"/>
    </row>
    <row r="107" spans="5:42" s="70" customFormat="1" ht="12.75">
      <c r="E107" s="70" t="s">
        <v>45</v>
      </c>
      <c r="F107" s="69" t="e">
        <f>+#REF!</f>
        <v>#REF!</v>
      </c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120"/>
      <c r="U107" s="160"/>
      <c r="V107" s="160"/>
      <c r="W107" s="160"/>
      <c r="X107" s="160"/>
      <c r="Y107" s="160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</row>
    <row r="108" spans="6:42" s="70" customFormat="1" ht="12.75"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120"/>
      <c r="U108" s="160"/>
      <c r="V108" s="160"/>
      <c r="W108" s="160"/>
      <c r="X108" s="160"/>
      <c r="Y108" s="160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</row>
    <row r="109" spans="6:42" s="70" customFormat="1" ht="12.75"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120"/>
      <c r="U109" s="160"/>
      <c r="V109" s="160"/>
      <c r="W109" s="160"/>
      <c r="X109" s="160"/>
      <c r="Y109" s="160"/>
      <c r="Z109" s="161"/>
      <c r="AA109" s="161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</row>
    <row r="110" spans="6:42" s="70" customFormat="1" ht="12.75"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120"/>
      <c r="U110" s="160"/>
      <c r="V110" s="160"/>
      <c r="W110" s="160"/>
      <c r="X110" s="160"/>
      <c r="Y110" s="160"/>
      <c r="Z110" s="161"/>
      <c r="AA110" s="161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</row>
    <row r="111" spans="6:42" s="70" customFormat="1" ht="12.75"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120"/>
      <c r="U111" s="160"/>
      <c r="V111" s="160"/>
      <c r="W111" s="160"/>
      <c r="X111" s="160"/>
      <c r="Y111" s="160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161"/>
      <c r="AM111" s="161"/>
      <c r="AN111" s="161"/>
      <c r="AO111" s="161"/>
      <c r="AP111" s="161"/>
    </row>
    <row r="112" spans="6:42" s="70" customFormat="1" ht="12.75"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120"/>
      <c r="U112" s="160"/>
      <c r="V112" s="160"/>
      <c r="W112" s="160"/>
      <c r="X112" s="160"/>
      <c r="Y112" s="160"/>
      <c r="Z112" s="161"/>
      <c r="AA112" s="161"/>
      <c r="AB112" s="161"/>
      <c r="AC112" s="161"/>
      <c r="AD112" s="161"/>
      <c r="AE112" s="161"/>
      <c r="AF112" s="161"/>
      <c r="AG112" s="161"/>
      <c r="AH112" s="161"/>
      <c r="AI112" s="161"/>
      <c r="AJ112" s="161"/>
      <c r="AK112" s="161"/>
      <c r="AL112" s="161"/>
      <c r="AM112" s="161"/>
      <c r="AN112" s="161"/>
      <c r="AO112" s="161"/>
      <c r="AP112" s="161"/>
    </row>
    <row r="113" spans="6:42" s="70" customFormat="1" ht="12.75"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120"/>
      <c r="U113" s="160"/>
      <c r="V113" s="160"/>
      <c r="W113" s="160"/>
      <c r="X113" s="160"/>
      <c r="Y113" s="160"/>
      <c r="Z113" s="161"/>
      <c r="AA113" s="161"/>
      <c r="AB113" s="161"/>
      <c r="AC113" s="161"/>
      <c r="AD113" s="161"/>
      <c r="AE113" s="161"/>
      <c r="AF113" s="161"/>
      <c r="AG113" s="161"/>
      <c r="AH113" s="161"/>
      <c r="AI113" s="161"/>
      <c r="AJ113" s="161"/>
      <c r="AK113" s="161"/>
      <c r="AL113" s="161"/>
      <c r="AM113" s="161"/>
      <c r="AN113" s="161"/>
      <c r="AO113" s="161"/>
      <c r="AP113" s="161"/>
    </row>
    <row r="114" spans="6:42" s="70" customFormat="1" ht="12.75"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120"/>
      <c r="U114" s="160"/>
      <c r="V114" s="160"/>
      <c r="W114" s="160"/>
      <c r="X114" s="160"/>
      <c r="Y114" s="160"/>
      <c r="Z114" s="161"/>
      <c r="AA114" s="161"/>
      <c r="AB114" s="161"/>
      <c r="AC114" s="161"/>
      <c r="AD114" s="161"/>
      <c r="AE114" s="161"/>
      <c r="AF114" s="161"/>
      <c r="AG114" s="161"/>
      <c r="AH114" s="161"/>
      <c r="AI114" s="161"/>
      <c r="AJ114" s="161"/>
      <c r="AK114" s="161"/>
      <c r="AL114" s="161"/>
      <c r="AM114" s="161"/>
      <c r="AN114" s="161"/>
      <c r="AO114" s="161"/>
      <c r="AP114" s="161"/>
    </row>
    <row r="115" spans="6:42" s="70" customFormat="1" ht="12.75"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120"/>
      <c r="U115" s="160"/>
      <c r="V115" s="160"/>
      <c r="W115" s="160"/>
      <c r="X115" s="160"/>
      <c r="Y115" s="160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  <c r="AP115" s="161"/>
    </row>
    <row r="116" spans="6:42" s="70" customFormat="1" ht="12.75"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120"/>
      <c r="U116" s="160"/>
      <c r="V116" s="160"/>
      <c r="W116" s="160"/>
      <c r="X116" s="160"/>
      <c r="Y116" s="160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161"/>
      <c r="AJ116" s="161"/>
      <c r="AK116" s="161"/>
      <c r="AL116" s="161"/>
      <c r="AM116" s="161"/>
      <c r="AN116" s="161"/>
      <c r="AO116" s="161"/>
      <c r="AP116" s="161"/>
    </row>
    <row r="117" spans="6:42" s="70" customFormat="1" ht="12.75"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120"/>
      <c r="U117" s="160"/>
      <c r="V117" s="160"/>
      <c r="W117" s="160"/>
      <c r="X117" s="160"/>
      <c r="Y117" s="160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61"/>
      <c r="AK117" s="161"/>
      <c r="AL117" s="161"/>
      <c r="AM117" s="161"/>
      <c r="AN117" s="161"/>
      <c r="AO117" s="161"/>
      <c r="AP117" s="161"/>
    </row>
    <row r="118" spans="5:42" s="70" customFormat="1" ht="12.75">
      <c r="E118" s="70">
        <v>0</v>
      </c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120"/>
      <c r="U118" s="160"/>
      <c r="V118" s="160"/>
      <c r="W118" s="160"/>
      <c r="X118" s="160"/>
      <c r="Y118" s="160"/>
      <c r="Z118" s="161"/>
      <c r="AA118" s="161"/>
      <c r="AB118" s="161"/>
      <c r="AC118" s="161"/>
      <c r="AD118" s="161"/>
      <c r="AE118" s="161"/>
      <c r="AF118" s="161"/>
      <c r="AG118" s="161"/>
      <c r="AH118" s="161"/>
      <c r="AI118" s="161"/>
      <c r="AJ118" s="161"/>
      <c r="AK118" s="161"/>
      <c r="AL118" s="161"/>
      <c r="AM118" s="161"/>
      <c r="AN118" s="161"/>
      <c r="AO118" s="161"/>
      <c r="AP118" s="161"/>
    </row>
    <row r="119" spans="6:42" s="70" customFormat="1" ht="12.75"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120"/>
      <c r="U119" s="166"/>
      <c r="V119" s="160"/>
      <c r="W119" s="167"/>
      <c r="X119" s="167"/>
      <c r="Y119" s="160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1"/>
      <c r="AL119" s="161"/>
      <c r="AM119" s="161"/>
      <c r="AN119" s="161"/>
      <c r="AO119" s="161"/>
      <c r="AP119" s="161"/>
    </row>
    <row r="120" spans="6:42" s="70" customFormat="1" ht="12.75"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120"/>
      <c r="U120" s="166"/>
      <c r="V120" s="160"/>
      <c r="W120" s="167"/>
      <c r="X120" s="167"/>
      <c r="Y120" s="160"/>
      <c r="Z120" s="161"/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161"/>
      <c r="AK120" s="161"/>
      <c r="AL120" s="161"/>
      <c r="AM120" s="161"/>
      <c r="AN120" s="161"/>
      <c r="AO120" s="161"/>
      <c r="AP120" s="161"/>
    </row>
    <row r="121" spans="6:42" s="70" customFormat="1" ht="12.75"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120"/>
      <c r="U121" s="166"/>
      <c r="V121" s="160"/>
      <c r="W121" s="167"/>
      <c r="X121" s="167"/>
      <c r="Y121" s="160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/>
      <c r="AP121" s="161"/>
    </row>
    <row r="122" spans="6:42" s="70" customFormat="1" ht="12.75"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120"/>
      <c r="U122" s="166"/>
      <c r="V122" s="160"/>
      <c r="W122" s="167"/>
      <c r="X122" s="167"/>
      <c r="Y122" s="160"/>
      <c r="Z122" s="161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161"/>
      <c r="AK122" s="161"/>
      <c r="AL122" s="161"/>
      <c r="AM122" s="161"/>
      <c r="AN122" s="161"/>
      <c r="AO122" s="161"/>
      <c r="AP122" s="161"/>
    </row>
    <row r="123" spans="6:42" s="70" customFormat="1" ht="12.75"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120"/>
      <c r="U123" s="160"/>
      <c r="V123" s="160"/>
      <c r="W123" s="160"/>
      <c r="X123" s="160"/>
      <c r="Y123" s="160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1"/>
      <c r="AK123" s="161"/>
      <c r="AL123" s="161"/>
      <c r="AM123" s="161"/>
      <c r="AN123" s="161"/>
      <c r="AO123" s="161"/>
      <c r="AP123" s="161"/>
    </row>
    <row r="124" spans="6:42" s="70" customFormat="1" ht="12.75"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120"/>
      <c r="U124" s="160"/>
      <c r="V124" s="160"/>
      <c r="W124" s="160"/>
      <c r="X124" s="160"/>
      <c r="Y124" s="160"/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61"/>
      <c r="AK124" s="161"/>
      <c r="AL124" s="161"/>
      <c r="AM124" s="161"/>
      <c r="AN124" s="161"/>
      <c r="AO124" s="161"/>
      <c r="AP124" s="161"/>
    </row>
    <row r="125" spans="6:42" s="70" customFormat="1" ht="12.75"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120"/>
      <c r="U125" s="160"/>
      <c r="V125" s="160"/>
      <c r="W125" s="160"/>
      <c r="X125" s="160"/>
      <c r="Y125" s="160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161"/>
      <c r="AK125" s="161"/>
      <c r="AL125" s="161"/>
      <c r="AM125" s="161"/>
      <c r="AN125" s="161"/>
      <c r="AO125" s="161"/>
      <c r="AP125" s="161"/>
    </row>
    <row r="126" spans="6:42" s="70" customFormat="1" ht="12.75"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120"/>
      <c r="U126" s="160"/>
      <c r="V126" s="160"/>
      <c r="W126" s="160"/>
      <c r="X126" s="160"/>
      <c r="Y126" s="160"/>
      <c r="Z126" s="161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161"/>
      <c r="AK126" s="161"/>
      <c r="AL126" s="161"/>
      <c r="AM126" s="161"/>
      <c r="AN126" s="161"/>
      <c r="AO126" s="161"/>
      <c r="AP126" s="161"/>
    </row>
    <row r="127" spans="6:42" s="70" customFormat="1" ht="12.75"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120"/>
      <c r="U127" s="160"/>
      <c r="V127" s="160"/>
      <c r="W127" s="160"/>
      <c r="X127" s="160"/>
      <c r="Y127" s="160"/>
      <c r="Z127" s="161"/>
      <c r="AA127" s="161"/>
      <c r="AB127" s="161"/>
      <c r="AC127" s="161"/>
      <c r="AD127" s="161"/>
      <c r="AE127" s="161"/>
      <c r="AF127" s="161"/>
      <c r="AG127" s="161"/>
      <c r="AH127" s="161"/>
      <c r="AI127" s="161"/>
      <c r="AJ127" s="161"/>
      <c r="AK127" s="161"/>
      <c r="AL127" s="161"/>
      <c r="AM127" s="161"/>
      <c r="AN127" s="161"/>
      <c r="AO127" s="161"/>
      <c r="AP127" s="161"/>
    </row>
    <row r="128" spans="6:42" s="70" customFormat="1" ht="12.75"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120"/>
      <c r="U128" s="160"/>
      <c r="V128" s="160"/>
      <c r="W128" s="160"/>
      <c r="X128" s="160"/>
      <c r="Y128" s="160"/>
      <c r="Z128" s="161"/>
      <c r="AA128" s="161"/>
      <c r="AB128" s="161"/>
      <c r="AC128" s="161"/>
      <c r="AD128" s="161"/>
      <c r="AE128" s="161"/>
      <c r="AF128" s="161"/>
      <c r="AG128" s="161"/>
      <c r="AH128" s="161"/>
      <c r="AI128" s="161"/>
      <c r="AJ128" s="161"/>
      <c r="AK128" s="161"/>
      <c r="AL128" s="161"/>
      <c r="AM128" s="161"/>
      <c r="AN128" s="161"/>
      <c r="AO128" s="161"/>
      <c r="AP128" s="161"/>
    </row>
    <row r="129" spans="6:42" s="70" customFormat="1" ht="12.75"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120"/>
      <c r="U129" s="160"/>
      <c r="V129" s="160"/>
      <c r="W129" s="160"/>
      <c r="X129" s="160"/>
      <c r="Y129" s="160"/>
      <c r="Z129" s="161"/>
      <c r="AA129" s="161"/>
      <c r="AB129" s="161"/>
      <c r="AC129" s="161"/>
      <c r="AD129" s="161"/>
      <c r="AE129" s="161"/>
      <c r="AF129" s="161"/>
      <c r="AG129" s="161"/>
      <c r="AH129" s="161"/>
      <c r="AI129" s="161"/>
      <c r="AJ129" s="161"/>
      <c r="AK129" s="161"/>
      <c r="AL129" s="161"/>
      <c r="AM129" s="161"/>
      <c r="AN129" s="161"/>
      <c r="AO129" s="161"/>
      <c r="AP129" s="161"/>
    </row>
    <row r="130" spans="6:42" s="70" customFormat="1" ht="12.75"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120"/>
      <c r="U130" s="160"/>
      <c r="V130" s="160"/>
      <c r="W130" s="160"/>
      <c r="X130" s="160"/>
      <c r="Y130" s="160"/>
      <c r="Z130" s="161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1"/>
      <c r="AN130" s="161"/>
      <c r="AO130" s="161"/>
      <c r="AP130" s="161"/>
    </row>
    <row r="131" spans="6:42" s="70" customFormat="1" ht="12.75"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120"/>
      <c r="U131" s="160"/>
      <c r="V131" s="160"/>
      <c r="W131" s="160"/>
      <c r="X131" s="160"/>
      <c r="Y131" s="160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1"/>
      <c r="AN131" s="161"/>
      <c r="AO131" s="161"/>
      <c r="AP131" s="161"/>
    </row>
    <row r="132" spans="6:42" s="70" customFormat="1" ht="12.75"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120"/>
      <c r="U132" s="160"/>
      <c r="V132" s="160"/>
      <c r="W132" s="160"/>
      <c r="X132" s="160"/>
      <c r="Y132" s="160"/>
      <c r="Z132" s="161"/>
      <c r="AA132" s="161"/>
      <c r="AB132" s="161"/>
      <c r="AC132" s="161"/>
      <c r="AD132" s="161"/>
      <c r="AE132" s="161"/>
      <c r="AF132" s="161"/>
      <c r="AG132" s="161"/>
      <c r="AH132" s="161"/>
      <c r="AI132" s="161"/>
      <c r="AJ132" s="161"/>
      <c r="AK132" s="161"/>
      <c r="AL132" s="161"/>
      <c r="AM132" s="161"/>
      <c r="AN132" s="161"/>
      <c r="AO132" s="161"/>
      <c r="AP132" s="161"/>
    </row>
    <row r="133" spans="6:42" s="70" customFormat="1" ht="12.75"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120"/>
      <c r="U133" s="160"/>
      <c r="V133" s="160"/>
      <c r="W133" s="160"/>
      <c r="X133" s="160"/>
      <c r="Y133" s="160"/>
      <c r="Z133" s="161"/>
      <c r="AA133" s="161"/>
      <c r="AB133" s="161"/>
      <c r="AC133" s="161"/>
      <c r="AD133" s="161"/>
      <c r="AE133" s="161"/>
      <c r="AF133" s="161"/>
      <c r="AG133" s="161"/>
      <c r="AH133" s="161"/>
      <c r="AI133" s="161"/>
      <c r="AJ133" s="161"/>
      <c r="AK133" s="161"/>
      <c r="AL133" s="161"/>
      <c r="AM133" s="161"/>
      <c r="AN133" s="161"/>
      <c r="AO133" s="161"/>
      <c r="AP133" s="161"/>
    </row>
    <row r="134" spans="6:42" s="70" customFormat="1" ht="12.75"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120"/>
      <c r="U134" s="160"/>
      <c r="V134" s="160"/>
      <c r="W134" s="160"/>
      <c r="X134" s="160"/>
      <c r="Y134" s="160"/>
      <c r="Z134" s="161"/>
      <c r="AA134" s="161"/>
      <c r="AB134" s="161"/>
      <c r="AC134" s="161"/>
      <c r="AD134" s="161"/>
      <c r="AE134" s="161"/>
      <c r="AF134" s="161"/>
      <c r="AG134" s="161"/>
      <c r="AH134" s="161"/>
      <c r="AI134" s="161"/>
      <c r="AJ134" s="161"/>
      <c r="AK134" s="161"/>
      <c r="AL134" s="161"/>
      <c r="AM134" s="161"/>
      <c r="AN134" s="161"/>
      <c r="AO134" s="161"/>
      <c r="AP134" s="161"/>
    </row>
    <row r="135" spans="6:42" s="70" customFormat="1" ht="12.75"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120"/>
      <c r="U135" s="160"/>
      <c r="V135" s="160"/>
      <c r="W135" s="160"/>
      <c r="X135" s="160"/>
      <c r="Y135" s="160"/>
      <c r="Z135" s="161"/>
      <c r="AA135" s="161"/>
      <c r="AB135" s="161"/>
      <c r="AC135" s="161"/>
      <c r="AD135" s="161"/>
      <c r="AE135" s="161"/>
      <c r="AF135" s="161"/>
      <c r="AG135" s="161"/>
      <c r="AH135" s="161"/>
      <c r="AI135" s="161"/>
      <c r="AJ135" s="161"/>
      <c r="AK135" s="161"/>
      <c r="AL135" s="161"/>
      <c r="AM135" s="161"/>
      <c r="AN135" s="161"/>
      <c r="AO135" s="161"/>
      <c r="AP135" s="161"/>
    </row>
    <row r="136" spans="6:42" s="70" customFormat="1" ht="12.75"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120"/>
      <c r="U136" s="160"/>
      <c r="V136" s="160"/>
      <c r="W136" s="160"/>
      <c r="X136" s="160"/>
      <c r="Y136" s="160"/>
      <c r="Z136" s="161"/>
      <c r="AA136" s="161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1"/>
      <c r="AL136" s="161"/>
      <c r="AM136" s="161"/>
      <c r="AN136" s="161"/>
      <c r="AO136" s="161"/>
      <c r="AP136" s="161"/>
    </row>
    <row r="137" spans="6:42" s="70" customFormat="1" ht="12.75"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120"/>
      <c r="U137" s="160"/>
      <c r="V137" s="160"/>
      <c r="W137" s="160"/>
      <c r="X137" s="160"/>
      <c r="Y137" s="160"/>
      <c r="Z137" s="161"/>
      <c r="AA137" s="161"/>
      <c r="AB137" s="161"/>
      <c r="AC137" s="161"/>
      <c r="AD137" s="161"/>
      <c r="AE137" s="161"/>
      <c r="AF137" s="161"/>
      <c r="AG137" s="161"/>
      <c r="AH137" s="161"/>
      <c r="AI137" s="161"/>
      <c r="AJ137" s="161"/>
      <c r="AK137" s="161"/>
      <c r="AL137" s="161"/>
      <c r="AM137" s="161"/>
      <c r="AN137" s="161"/>
      <c r="AO137" s="161"/>
      <c r="AP137" s="161"/>
    </row>
    <row r="138" spans="6:42" s="70" customFormat="1" ht="12.75"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120"/>
      <c r="U138" s="160"/>
      <c r="V138" s="160"/>
      <c r="W138" s="160"/>
      <c r="X138" s="160"/>
      <c r="Y138" s="160"/>
      <c r="Z138" s="161"/>
      <c r="AA138" s="161"/>
      <c r="AB138" s="161"/>
      <c r="AC138" s="161"/>
      <c r="AD138" s="161"/>
      <c r="AE138" s="161"/>
      <c r="AF138" s="161"/>
      <c r="AG138" s="161"/>
      <c r="AH138" s="161"/>
      <c r="AI138" s="161"/>
      <c r="AJ138" s="161"/>
      <c r="AK138" s="161"/>
      <c r="AL138" s="161"/>
      <c r="AM138" s="161"/>
      <c r="AN138" s="161"/>
      <c r="AO138" s="161"/>
      <c r="AP138" s="161"/>
    </row>
    <row r="139" spans="6:42" s="70" customFormat="1" ht="12.75"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120"/>
      <c r="U139" s="166"/>
      <c r="V139" s="160"/>
      <c r="W139" s="160"/>
      <c r="X139" s="160"/>
      <c r="Y139" s="160"/>
      <c r="Z139" s="161"/>
      <c r="AA139" s="161"/>
      <c r="AB139" s="161"/>
      <c r="AC139" s="161"/>
      <c r="AD139" s="161"/>
      <c r="AE139" s="161"/>
      <c r="AF139" s="161"/>
      <c r="AG139" s="161"/>
      <c r="AH139" s="161"/>
      <c r="AI139" s="161"/>
      <c r="AJ139" s="161"/>
      <c r="AK139" s="161"/>
      <c r="AL139" s="161"/>
      <c r="AM139" s="161"/>
      <c r="AN139" s="161"/>
      <c r="AO139" s="161"/>
      <c r="AP139" s="161"/>
    </row>
    <row r="140" spans="6:42" s="70" customFormat="1" ht="12.75"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120"/>
      <c r="U140" s="166"/>
      <c r="V140" s="160"/>
      <c r="W140" s="160"/>
      <c r="X140" s="160"/>
      <c r="Y140" s="160"/>
      <c r="Z140" s="161"/>
      <c r="AA140" s="161"/>
      <c r="AB140" s="161"/>
      <c r="AC140" s="161"/>
      <c r="AD140" s="161"/>
      <c r="AE140" s="161"/>
      <c r="AF140" s="161"/>
      <c r="AG140" s="161"/>
      <c r="AH140" s="161"/>
      <c r="AI140" s="161"/>
      <c r="AJ140" s="161"/>
      <c r="AK140" s="161"/>
      <c r="AL140" s="161"/>
      <c r="AM140" s="161"/>
      <c r="AN140" s="161"/>
      <c r="AO140" s="161"/>
      <c r="AP140" s="161"/>
    </row>
    <row r="141" spans="6:42" s="70" customFormat="1" ht="12.75"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120"/>
      <c r="U141" s="160"/>
      <c r="V141" s="160"/>
      <c r="W141" s="160"/>
      <c r="X141" s="160"/>
      <c r="Y141" s="160"/>
      <c r="Z141" s="161"/>
      <c r="AA141" s="161"/>
      <c r="AB141" s="161"/>
      <c r="AC141" s="161"/>
      <c r="AD141" s="161"/>
      <c r="AE141" s="161"/>
      <c r="AF141" s="161"/>
      <c r="AG141" s="161"/>
      <c r="AH141" s="161"/>
      <c r="AI141" s="161"/>
      <c r="AJ141" s="161"/>
      <c r="AK141" s="161"/>
      <c r="AL141" s="161"/>
      <c r="AM141" s="161"/>
      <c r="AN141" s="161"/>
      <c r="AO141" s="161"/>
      <c r="AP141" s="161"/>
    </row>
    <row r="142" spans="6:42" s="70" customFormat="1" ht="12.75"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120"/>
      <c r="U142" s="166"/>
      <c r="V142" s="160"/>
      <c r="W142" s="160"/>
      <c r="X142" s="160"/>
      <c r="Y142" s="160"/>
      <c r="Z142" s="161"/>
      <c r="AA142" s="161"/>
      <c r="AB142" s="161"/>
      <c r="AC142" s="161"/>
      <c r="AD142" s="161"/>
      <c r="AE142" s="161"/>
      <c r="AF142" s="161"/>
      <c r="AG142" s="161"/>
      <c r="AH142" s="161"/>
      <c r="AI142" s="161"/>
      <c r="AJ142" s="161"/>
      <c r="AK142" s="161"/>
      <c r="AL142" s="161"/>
      <c r="AM142" s="161"/>
      <c r="AN142" s="161"/>
      <c r="AO142" s="161"/>
      <c r="AP142" s="161"/>
    </row>
    <row r="143" spans="6:42" s="70" customFormat="1" ht="12.75"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120"/>
      <c r="U143" s="166"/>
      <c r="V143" s="160"/>
      <c r="W143" s="160"/>
      <c r="X143" s="160"/>
      <c r="Y143" s="160"/>
      <c r="Z143" s="161"/>
      <c r="AA143" s="161"/>
      <c r="AB143" s="161"/>
      <c r="AC143" s="161"/>
      <c r="AD143" s="161"/>
      <c r="AE143" s="161"/>
      <c r="AF143" s="161"/>
      <c r="AG143" s="161"/>
      <c r="AH143" s="161"/>
      <c r="AI143" s="161"/>
      <c r="AJ143" s="161"/>
      <c r="AK143" s="161"/>
      <c r="AL143" s="161"/>
      <c r="AM143" s="161"/>
      <c r="AN143" s="161"/>
      <c r="AO143" s="161"/>
      <c r="AP143" s="161"/>
    </row>
    <row r="144" spans="6:42" s="70" customFormat="1" ht="12.75"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120"/>
      <c r="U144" s="160"/>
      <c r="V144" s="160"/>
      <c r="W144" s="160"/>
      <c r="X144" s="160"/>
      <c r="Y144" s="160"/>
      <c r="Z144" s="161"/>
      <c r="AA144" s="161"/>
      <c r="AB144" s="161"/>
      <c r="AC144" s="161"/>
      <c r="AD144" s="161"/>
      <c r="AE144" s="161"/>
      <c r="AF144" s="161"/>
      <c r="AG144" s="161"/>
      <c r="AH144" s="161"/>
      <c r="AI144" s="161"/>
      <c r="AJ144" s="161"/>
      <c r="AK144" s="161"/>
      <c r="AL144" s="161"/>
      <c r="AM144" s="161"/>
      <c r="AN144" s="161"/>
      <c r="AO144" s="161"/>
      <c r="AP144" s="161"/>
    </row>
    <row r="145" spans="6:42" s="70" customFormat="1" ht="12.75"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120"/>
      <c r="U145" s="160"/>
      <c r="V145" s="160"/>
      <c r="W145" s="160"/>
      <c r="X145" s="160"/>
      <c r="Y145" s="160"/>
      <c r="Z145" s="161"/>
      <c r="AA145" s="161"/>
      <c r="AB145" s="161"/>
      <c r="AC145" s="161"/>
      <c r="AD145" s="161"/>
      <c r="AE145" s="161"/>
      <c r="AF145" s="161"/>
      <c r="AG145" s="161"/>
      <c r="AH145" s="161"/>
      <c r="AI145" s="161"/>
      <c r="AJ145" s="161"/>
      <c r="AK145" s="161"/>
      <c r="AL145" s="161"/>
      <c r="AM145" s="161"/>
      <c r="AN145" s="161"/>
      <c r="AO145" s="161"/>
      <c r="AP145" s="161"/>
    </row>
    <row r="146" spans="6:42" s="70" customFormat="1" ht="12.75"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120"/>
      <c r="U146" s="160"/>
      <c r="V146" s="160"/>
      <c r="W146" s="160"/>
      <c r="X146" s="160"/>
      <c r="Y146" s="160"/>
      <c r="Z146" s="161"/>
      <c r="AA146" s="161"/>
      <c r="AB146" s="161"/>
      <c r="AC146" s="161"/>
      <c r="AD146" s="161"/>
      <c r="AE146" s="161"/>
      <c r="AF146" s="161"/>
      <c r="AG146" s="161"/>
      <c r="AH146" s="161"/>
      <c r="AI146" s="161"/>
      <c r="AJ146" s="161"/>
      <c r="AK146" s="161"/>
      <c r="AL146" s="161"/>
      <c r="AM146" s="161"/>
      <c r="AN146" s="161"/>
      <c r="AO146" s="161"/>
      <c r="AP146" s="161"/>
    </row>
    <row r="147" spans="6:42" s="70" customFormat="1" ht="12.75"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120"/>
      <c r="U147" s="160"/>
      <c r="V147" s="160"/>
      <c r="W147" s="160"/>
      <c r="X147" s="160"/>
      <c r="Y147" s="160"/>
      <c r="Z147" s="161"/>
      <c r="AA147" s="161"/>
      <c r="AB147" s="161"/>
      <c r="AC147" s="161"/>
      <c r="AD147" s="161"/>
      <c r="AE147" s="161"/>
      <c r="AF147" s="161"/>
      <c r="AG147" s="161"/>
      <c r="AH147" s="161"/>
      <c r="AI147" s="161"/>
      <c r="AJ147" s="161"/>
      <c r="AK147" s="161"/>
      <c r="AL147" s="161"/>
      <c r="AM147" s="161"/>
      <c r="AN147" s="161"/>
      <c r="AO147" s="161"/>
      <c r="AP147" s="161"/>
    </row>
    <row r="148" spans="6:42" s="70" customFormat="1" ht="12.75"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120"/>
      <c r="U148" s="160"/>
      <c r="V148" s="160"/>
      <c r="W148" s="160"/>
      <c r="X148" s="160"/>
      <c r="Y148" s="160"/>
      <c r="Z148" s="161"/>
      <c r="AA148" s="161"/>
      <c r="AB148" s="161"/>
      <c r="AC148" s="161"/>
      <c r="AD148" s="161"/>
      <c r="AE148" s="161"/>
      <c r="AF148" s="161"/>
      <c r="AG148" s="161"/>
      <c r="AH148" s="161"/>
      <c r="AI148" s="161"/>
      <c r="AJ148" s="161"/>
      <c r="AK148" s="161"/>
      <c r="AL148" s="161"/>
      <c r="AM148" s="161"/>
      <c r="AN148" s="161"/>
      <c r="AO148" s="161"/>
      <c r="AP148" s="161"/>
    </row>
    <row r="149" spans="6:42" s="70" customFormat="1" ht="12.75">
      <c r="F149" s="69"/>
      <c r="G149" s="69"/>
      <c r="H149" s="69"/>
      <c r="I149" s="69"/>
      <c r="J149" s="69"/>
      <c r="K149" s="69"/>
      <c r="L149" s="69"/>
      <c r="M149" s="121"/>
      <c r="N149" s="69"/>
      <c r="O149" s="69"/>
      <c r="P149" s="69"/>
      <c r="Q149" s="69"/>
      <c r="R149" s="69"/>
      <c r="S149" s="69"/>
      <c r="T149" s="120"/>
      <c r="U149" s="160"/>
      <c r="V149" s="160"/>
      <c r="W149" s="160"/>
      <c r="X149" s="160"/>
      <c r="Y149" s="160"/>
      <c r="Z149" s="161"/>
      <c r="AA149" s="161"/>
      <c r="AB149" s="161"/>
      <c r="AC149" s="161"/>
      <c r="AD149" s="161"/>
      <c r="AE149" s="161"/>
      <c r="AF149" s="161"/>
      <c r="AG149" s="161"/>
      <c r="AH149" s="161"/>
      <c r="AI149" s="161"/>
      <c r="AJ149" s="161"/>
      <c r="AK149" s="161"/>
      <c r="AL149" s="161"/>
      <c r="AM149" s="161"/>
      <c r="AN149" s="161"/>
      <c r="AO149" s="161"/>
      <c r="AP149" s="161"/>
    </row>
    <row r="150" spans="6:42" s="70" customFormat="1" ht="12.75"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120"/>
      <c r="U150" s="160"/>
      <c r="V150" s="160"/>
      <c r="W150" s="160"/>
      <c r="X150" s="160"/>
      <c r="Y150" s="160"/>
      <c r="Z150" s="161"/>
      <c r="AA150" s="161"/>
      <c r="AB150" s="161"/>
      <c r="AC150" s="161"/>
      <c r="AD150" s="161"/>
      <c r="AE150" s="161"/>
      <c r="AF150" s="161"/>
      <c r="AG150" s="161"/>
      <c r="AH150" s="161"/>
      <c r="AI150" s="161"/>
      <c r="AJ150" s="161"/>
      <c r="AK150" s="161"/>
      <c r="AL150" s="161"/>
      <c r="AM150" s="161"/>
      <c r="AN150" s="161"/>
      <c r="AO150" s="161"/>
      <c r="AP150" s="161"/>
    </row>
    <row r="151" spans="6:42" s="70" customFormat="1" ht="12.75"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120"/>
      <c r="U151" s="160"/>
      <c r="V151" s="160"/>
      <c r="W151" s="160"/>
      <c r="X151" s="160"/>
      <c r="Y151" s="160"/>
      <c r="Z151" s="161"/>
      <c r="AA151" s="161"/>
      <c r="AB151" s="161"/>
      <c r="AC151" s="161"/>
      <c r="AD151" s="161"/>
      <c r="AE151" s="161"/>
      <c r="AF151" s="161"/>
      <c r="AG151" s="161"/>
      <c r="AH151" s="161"/>
      <c r="AI151" s="161"/>
      <c r="AJ151" s="161"/>
      <c r="AK151" s="161"/>
      <c r="AL151" s="161"/>
      <c r="AM151" s="161"/>
      <c r="AN151" s="161"/>
      <c r="AO151" s="161"/>
      <c r="AP151" s="161"/>
    </row>
    <row r="152" spans="6:42" s="70" customFormat="1" ht="12.75"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120"/>
      <c r="U152" s="160"/>
      <c r="V152" s="160"/>
      <c r="W152" s="160"/>
      <c r="X152" s="160"/>
      <c r="Y152" s="160"/>
      <c r="Z152" s="161"/>
      <c r="AA152" s="161"/>
      <c r="AB152" s="161"/>
      <c r="AC152" s="161"/>
      <c r="AD152" s="161"/>
      <c r="AE152" s="161"/>
      <c r="AF152" s="161"/>
      <c r="AG152" s="161"/>
      <c r="AH152" s="161"/>
      <c r="AI152" s="161"/>
      <c r="AJ152" s="161"/>
      <c r="AK152" s="161"/>
      <c r="AL152" s="161"/>
      <c r="AM152" s="161"/>
      <c r="AN152" s="161"/>
      <c r="AO152" s="161"/>
      <c r="AP152" s="161"/>
    </row>
    <row r="153" spans="6:42" s="70" customFormat="1" ht="12.75"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120"/>
      <c r="U153" s="160"/>
      <c r="V153" s="160"/>
      <c r="W153" s="160"/>
      <c r="X153" s="160"/>
      <c r="Y153" s="160"/>
      <c r="Z153" s="161"/>
      <c r="AA153" s="161"/>
      <c r="AB153" s="161"/>
      <c r="AC153" s="161"/>
      <c r="AD153" s="161"/>
      <c r="AE153" s="161"/>
      <c r="AF153" s="161"/>
      <c r="AG153" s="161"/>
      <c r="AH153" s="161"/>
      <c r="AI153" s="161"/>
      <c r="AJ153" s="161"/>
      <c r="AK153" s="161"/>
      <c r="AL153" s="161"/>
      <c r="AM153" s="161"/>
      <c r="AN153" s="161"/>
      <c r="AO153" s="161"/>
      <c r="AP153" s="161"/>
    </row>
    <row r="154" spans="6:42" s="70" customFormat="1" ht="12.75"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120"/>
      <c r="U154" s="160"/>
      <c r="V154" s="160"/>
      <c r="W154" s="160"/>
      <c r="X154" s="160"/>
      <c r="Y154" s="160"/>
      <c r="Z154" s="161"/>
      <c r="AA154" s="161"/>
      <c r="AB154" s="161"/>
      <c r="AC154" s="161"/>
      <c r="AD154" s="161"/>
      <c r="AE154" s="161"/>
      <c r="AF154" s="161"/>
      <c r="AG154" s="161"/>
      <c r="AH154" s="161"/>
      <c r="AI154" s="161"/>
      <c r="AJ154" s="161"/>
      <c r="AK154" s="161"/>
      <c r="AL154" s="161"/>
      <c r="AM154" s="161"/>
      <c r="AN154" s="161"/>
      <c r="AO154" s="161"/>
      <c r="AP154" s="161"/>
    </row>
    <row r="155" spans="6:42" s="70" customFormat="1" ht="12.75"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120"/>
      <c r="U155" s="160"/>
      <c r="V155" s="160"/>
      <c r="W155" s="160"/>
      <c r="X155" s="160"/>
      <c r="Y155" s="160"/>
      <c r="Z155" s="161"/>
      <c r="AA155" s="161"/>
      <c r="AB155" s="161"/>
      <c r="AC155" s="161"/>
      <c r="AD155" s="161"/>
      <c r="AE155" s="161"/>
      <c r="AF155" s="161"/>
      <c r="AG155" s="161"/>
      <c r="AH155" s="161"/>
      <c r="AI155" s="161"/>
      <c r="AJ155" s="161"/>
      <c r="AK155" s="161"/>
      <c r="AL155" s="161"/>
      <c r="AM155" s="161"/>
      <c r="AN155" s="161"/>
      <c r="AO155" s="161"/>
      <c r="AP155" s="161"/>
    </row>
    <row r="156" spans="6:42" s="70" customFormat="1" ht="12.75"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120"/>
      <c r="U156" s="160"/>
      <c r="V156" s="160"/>
      <c r="W156" s="160"/>
      <c r="X156" s="160"/>
      <c r="Y156" s="160"/>
      <c r="Z156" s="161"/>
      <c r="AA156" s="161"/>
      <c r="AB156" s="161"/>
      <c r="AC156" s="161"/>
      <c r="AD156" s="161"/>
      <c r="AE156" s="161"/>
      <c r="AF156" s="161"/>
      <c r="AG156" s="161"/>
      <c r="AH156" s="161"/>
      <c r="AI156" s="161"/>
      <c r="AJ156" s="161"/>
      <c r="AK156" s="161"/>
      <c r="AL156" s="161"/>
      <c r="AM156" s="161"/>
      <c r="AN156" s="161"/>
      <c r="AO156" s="161"/>
      <c r="AP156" s="161"/>
    </row>
    <row r="157" spans="6:42" s="70" customFormat="1" ht="12.75"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120"/>
      <c r="U157" s="160"/>
      <c r="V157" s="160"/>
      <c r="W157" s="160"/>
      <c r="X157" s="160"/>
      <c r="Y157" s="160"/>
      <c r="Z157" s="161"/>
      <c r="AA157" s="161"/>
      <c r="AB157" s="161"/>
      <c r="AC157" s="161"/>
      <c r="AD157" s="161"/>
      <c r="AE157" s="161"/>
      <c r="AF157" s="161"/>
      <c r="AG157" s="161"/>
      <c r="AH157" s="161"/>
      <c r="AI157" s="161"/>
      <c r="AJ157" s="161"/>
      <c r="AK157" s="161"/>
      <c r="AL157" s="161"/>
      <c r="AM157" s="161"/>
      <c r="AN157" s="161"/>
      <c r="AO157" s="161"/>
      <c r="AP157" s="161"/>
    </row>
    <row r="158" spans="6:42" s="70" customFormat="1" ht="12.75"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120"/>
      <c r="U158" s="160"/>
      <c r="V158" s="160"/>
      <c r="W158" s="160"/>
      <c r="X158" s="160"/>
      <c r="Y158" s="160"/>
      <c r="Z158" s="161"/>
      <c r="AA158" s="161"/>
      <c r="AB158" s="161"/>
      <c r="AC158" s="161"/>
      <c r="AD158" s="161"/>
      <c r="AE158" s="161"/>
      <c r="AF158" s="161"/>
      <c r="AG158" s="161"/>
      <c r="AH158" s="161"/>
      <c r="AI158" s="161"/>
      <c r="AJ158" s="161"/>
      <c r="AK158" s="161"/>
      <c r="AL158" s="161"/>
      <c r="AM158" s="161"/>
      <c r="AN158" s="161"/>
      <c r="AO158" s="161"/>
      <c r="AP158" s="161"/>
    </row>
    <row r="159" spans="6:42" s="70" customFormat="1" ht="12.75"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120"/>
      <c r="U159" s="160"/>
      <c r="V159" s="160"/>
      <c r="W159" s="160"/>
      <c r="X159" s="160"/>
      <c r="Y159" s="160"/>
      <c r="Z159" s="161"/>
      <c r="AA159" s="161"/>
      <c r="AB159" s="161"/>
      <c r="AC159" s="161"/>
      <c r="AD159" s="161"/>
      <c r="AE159" s="161"/>
      <c r="AF159" s="161"/>
      <c r="AG159" s="161"/>
      <c r="AH159" s="161"/>
      <c r="AI159" s="161"/>
      <c r="AJ159" s="161"/>
      <c r="AK159" s="161"/>
      <c r="AL159" s="161"/>
      <c r="AM159" s="161"/>
      <c r="AN159" s="161"/>
      <c r="AO159" s="161"/>
      <c r="AP159" s="161"/>
    </row>
    <row r="160" spans="6:42" s="70" customFormat="1" ht="12.75"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120"/>
      <c r="U160" s="160"/>
      <c r="V160" s="160"/>
      <c r="W160" s="160"/>
      <c r="X160" s="160"/>
      <c r="Y160" s="160"/>
      <c r="Z160" s="161"/>
      <c r="AA160" s="161"/>
      <c r="AB160" s="161"/>
      <c r="AC160" s="161"/>
      <c r="AD160" s="161"/>
      <c r="AE160" s="161"/>
      <c r="AF160" s="161"/>
      <c r="AG160" s="161"/>
      <c r="AH160" s="161"/>
      <c r="AI160" s="161"/>
      <c r="AJ160" s="161"/>
      <c r="AK160" s="161"/>
      <c r="AL160" s="161"/>
      <c r="AM160" s="161"/>
      <c r="AN160" s="161"/>
      <c r="AO160" s="161"/>
      <c r="AP160" s="161"/>
    </row>
    <row r="161" spans="6:42" s="70" customFormat="1" ht="12.75"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120"/>
      <c r="U161" s="160"/>
      <c r="V161" s="160"/>
      <c r="W161" s="160"/>
      <c r="X161" s="160"/>
      <c r="Y161" s="160"/>
      <c r="Z161" s="161"/>
      <c r="AA161" s="161"/>
      <c r="AB161" s="161"/>
      <c r="AC161" s="161"/>
      <c r="AD161" s="161"/>
      <c r="AE161" s="161"/>
      <c r="AF161" s="161"/>
      <c r="AG161" s="161"/>
      <c r="AH161" s="161"/>
      <c r="AI161" s="161"/>
      <c r="AJ161" s="161"/>
      <c r="AK161" s="161"/>
      <c r="AL161" s="161"/>
      <c r="AM161" s="161"/>
      <c r="AN161" s="161"/>
      <c r="AO161" s="161"/>
      <c r="AP161" s="161"/>
    </row>
    <row r="162" spans="6:42" s="70" customFormat="1" ht="12.75"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120"/>
      <c r="U162" s="160"/>
      <c r="V162" s="160"/>
      <c r="W162" s="160"/>
      <c r="X162" s="160"/>
      <c r="Y162" s="160"/>
      <c r="Z162" s="161"/>
      <c r="AA162" s="161"/>
      <c r="AB162" s="161"/>
      <c r="AC162" s="161"/>
      <c r="AD162" s="161"/>
      <c r="AE162" s="161"/>
      <c r="AF162" s="161"/>
      <c r="AG162" s="161"/>
      <c r="AH162" s="161"/>
      <c r="AI162" s="161"/>
      <c r="AJ162" s="161"/>
      <c r="AK162" s="161"/>
      <c r="AL162" s="161"/>
      <c r="AM162" s="161"/>
      <c r="AN162" s="161"/>
      <c r="AO162" s="161"/>
      <c r="AP162" s="161"/>
    </row>
    <row r="163" spans="6:42" s="70" customFormat="1" ht="12.75"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120"/>
      <c r="U163" s="160"/>
      <c r="V163" s="160"/>
      <c r="W163" s="160"/>
      <c r="X163" s="160"/>
      <c r="Y163" s="160"/>
      <c r="Z163" s="161"/>
      <c r="AA163" s="161"/>
      <c r="AB163" s="161"/>
      <c r="AC163" s="161"/>
      <c r="AD163" s="161"/>
      <c r="AE163" s="161"/>
      <c r="AF163" s="161"/>
      <c r="AG163" s="161"/>
      <c r="AH163" s="161"/>
      <c r="AI163" s="161"/>
      <c r="AJ163" s="161"/>
      <c r="AK163" s="161"/>
      <c r="AL163" s="161"/>
      <c r="AM163" s="161"/>
      <c r="AN163" s="161"/>
      <c r="AO163" s="161"/>
      <c r="AP163" s="161"/>
    </row>
    <row r="164" spans="6:42" s="70" customFormat="1" ht="12.75"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120"/>
      <c r="U164" s="160"/>
      <c r="V164" s="160"/>
      <c r="W164" s="160"/>
      <c r="X164" s="160"/>
      <c r="Y164" s="160"/>
      <c r="Z164" s="161"/>
      <c r="AA164" s="161"/>
      <c r="AB164" s="161"/>
      <c r="AC164" s="161"/>
      <c r="AD164" s="161"/>
      <c r="AE164" s="161"/>
      <c r="AF164" s="161"/>
      <c r="AG164" s="161"/>
      <c r="AH164" s="161"/>
      <c r="AI164" s="161"/>
      <c r="AJ164" s="161"/>
      <c r="AK164" s="161"/>
      <c r="AL164" s="161"/>
      <c r="AM164" s="161"/>
      <c r="AN164" s="161"/>
      <c r="AO164" s="161"/>
      <c r="AP164" s="161"/>
    </row>
    <row r="165" spans="6:42" s="70" customFormat="1" ht="12.75"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120"/>
      <c r="U165" s="160"/>
      <c r="V165" s="160"/>
      <c r="W165" s="160"/>
      <c r="X165" s="160"/>
      <c r="Y165" s="160"/>
      <c r="Z165" s="161"/>
      <c r="AA165" s="161"/>
      <c r="AB165" s="161"/>
      <c r="AC165" s="161"/>
      <c r="AD165" s="161"/>
      <c r="AE165" s="161"/>
      <c r="AF165" s="161"/>
      <c r="AG165" s="161"/>
      <c r="AH165" s="161"/>
      <c r="AI165" s="161"/>
      <c r="AJ165" s="161"/>
      <c r="AK165" s="161"/>
      <c r="AL165" s="161"/>
      <c r="AM165" s="161"/>
      <c r="AN165" s="161"/>
      <c r="AO165" s="161"/>
      <c r="AP165" s="161"/>
    </row>
    <row r="166" spans="6:42" s="70" customFormat="1" ht="12.75"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120"/>
      <c r="U166" s="160"/>
      <c r="V166" s="160"/>
      <c r="W166" s="160"/>
      <c r="X166" s="160"/>
      <c r="Y166" s="160"/>
      <c r="Z166" s="161"/>
      <c r="AA166" s="161"/>
      <c r="AB166" s="161"/>
      <c r="AC166" s="161"/>
      <c r="AD166" s="161"/>
      <c r="AE166" s="161"/>
      <c r="AF166" s="161"/>
      <c r="AG166" s="161"/>
      <c r="AH166" s="161"/>
      <c r="AI166" s="161"/>
      <c r="AJ166" s="161"/>
      <c r="AK166" s="161"/>
      <c r="AL166" s="161"/>
      <c r="AM166" s="161"/>
      <c r="AN166" s="161"/>
      <c r="AO166" s="161"/>
      <c r="AP166" s="161"/>
    </row>
    <row r="167" spans="6:42" s="70" customFormat="1" ht="12.75"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120"/>
      <c r="U167" s="160"/>
      <c r="V167" s="160"/>
      <c r="W167" s="160"/>
      <c r="X167" s="160"/>
      <c r="Y167" s="160"/>
      <c r="Z167" s="161"/>
      <c r="AA167" s="161"/>
      <c r="AB167" s="161"/>
      <c r="AC167" s="161"/>
      <c r="AD167" s="161"/>
      <c r="AE167" s="161"/>
      <c r="AF167" s="161"/>
      <c r="AG167" s="161"/>
      <c r="AH167" s="161"/>
      <c r="AI167" s="161"/>
      <c r="AJ167" s="161"/>
      <c r="AK167" s="161"/>
      <c r="AL167" s="161"/>
      <c r="AM167" s="161"/>
      <c r="AN167" s="161"/>
      <c r="AO167" s="161"/>
      <c r="AP167" s="161"/>
    </row>
    <row r="168" spans="6:42" s="70" customFormat="1" ht="12.75"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120"/>
      <c r="U168" s="160"/>
      <c r="V168" s="160"/>
      <c r="W168" s="160"/>
      <c r="X168" s="160"/>
      <c r="Y168" s="160"/>
      <c r="Z168" s="161"/>
      <c r="AA168" s="161"/>
      <c r="AB168" s="161"/>
      <c r="AC168" s="161"/>
      <c r="AD168" s="161"/>
      <c r="AE168" s="161"/>
      <c r="AF168" s="161"/>
      <c r="AG168" s="161"/>
      <c r="AH168" s="161"/>
      <c r="AI168" s="161"/>
      <c r="AJ168" s="161"/>
      <c r="AK168" s="161"/>
      <c r="AL168" s="161"/>
      <c r="AM168" s="161"/>
      <c r="AN168" s="161"/>
      <c r="AO168" s="161"/>
      <c r="AP168" s="161"/>
    </row>
    <row r="169" spans="6:42" s="70" customFormat="1" ht="12.75"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120"/>
      <c r="U169" s="160"/>
      <c r="V169" s="160"/>
      <c r="W169" s="160"/>
      <c r="X169" s="160"/>
      <c r="Y169" s="160"/>
      <c r="Z169" s="161"/>
      <c r="AA169" s="161"/>
      <c r="AB169" s="161"/>
      <c r="AC169" s="161"/>
      <c r="AD169" s="161"/>
      <c r="AE169" s="161"/>
      <c r="AF169" s="161"/>
      <c r="AG169" s="161"/>
      <c r="AH169" s="161"/>
      <c r="AI169" s="161"/>
      <c r="AJ169" s="161"/>
      <c r="AK169" s="161"/>
      <c r="AL169" s="161"/>
      <c r="AM169" s="161"/>
      <c r="AN169" s="161"/>
      <c r="AO169" s="161"/>
      <c r="AP169" s="161"/>
    </row>
    <row r="170" spans="6:42" s="70" customFormat="1" ht="12.75"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120"/>
      <c r="U170" s="160"/>
      <c r="V170" s="160"/>
      <c r="W170" s="160"/>
      <c r="X170" s="160"/>
      <c r="Y170" s="160"/>
      <c r="Z170" s="161"/>
      <c r="AA170" s="161"/>
      <c r="AB170" s="161"/>
      <c r="AC170" s="161"/>
      <c r="AD170" s="161"/>
      <c r="AE170" s="161"/>
      <c r="AF170" s="161"/>
      <c r="AG170" s="161"/>
      <c r="AH170" s="161"/>
      <c r="AI170" s="161"/>
      <c r="AJ170" s="161"/>
      <c r="AK170" s="161"/>
      <c r="AL170" s="161"/>
      <c r="AM170" s="161"/>
      <c r="AN170" s="161"/>
      <c r="AO170" s="161"/>
      <c r="AP170" s="161"/>
    </row>
    <row r="171" spans="6:42" s="70" customFormat="1" ht="12.75"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120"/>
      <c r="U171" s="160"/>
      <c r="V171" s="160"/>
      <c r="W171" s="160"/>
      <c r="X171" s="160"/>
      <c r="Y171" s="160"/>
      <c r="Z171" s="161"/>
      <c r="AA171" s="161"/>
      <c r="AB171" s="161"/>
      <c r="AC171" s="161"/>
      <c r="AD171" s="161"/>
      <c r="AE171" s="161"/>
      <c r="AF171" s="161"/>
      <c r="AG171" s="161"/>
      <c r="AH171" s="161"/>
      <c r="AI171" s="161"/>
      <c r="AJ171" s="161"/>
      <c r="AK171" s="161"/>
      <c r="AL171" s="161"/>
      <c r="AM171" s="161"/>
      <c r="AN171" s="161"/>
      <c r="AO171" s="161"/>
      <c r="AP171" s="161"/>
    </row>
    <row r="172" spans="6:42" s="70" customFormat="1" ht="12.75"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120"/>
      <c r="U172" s="160"/>
      <c r="V172" s="160"/>
      <c r="W172" s="160"/>
      <c r="X172" s="160"/>
      <c r="Y172" s="160"/>
      <c r="Z172" s="161"/>
      <c r="AA172" s="161"/>
      <c r="AB172" s="161"/>
      <c r="AC172" s="161"/>
      <c r="AD172" s="161"/>
      <c r="AE172" s="161"/>
      <c r="AF172" s="161"/>
      <c r="AG172" s="161"/>
      <c r="AH172" s="161"/>
      <c r="AI172" s="161"/>
      <c r="AJ172" s="161"/>
      <c r="AK172" s="161"/>
      <c r="AL172" s="161"/>
      <c r="AM172" s="161"/>
      <c r="AN172" s="161"/>
      <c r="AO172" s="161"/>
      <c r="AP172" s="161"/>
    </row>
    <row r="173" spans="6:42" s="70" customFormat="1" ht="12.75"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120"/>
      <c r="U173" s="160"/>
      <c r="V173" s="160"/>
      <c r="W173" s="160"/>
      <c r="X173" s="160"/>
      <c r="Y173" s="160"/>
      <c r="Z173" s="161"/>
      <c r="AA173" s="161"/>
      <c r="AB173" s="161"/>
      <c r="AC173" s="161"/>
      <c r="AD173" s="161"/>
      <c r="AE173" s="161"/>
      <c r="AF173" s="161"/>
      <c r="AG173" s="161"/>
      <c r="AH173" s="161"/>
      <c r="AI173" s="161"/>
      <c r="AJ173" s="161"/>
      <c r="AK173" s="161"/>
      <c r="AL173" s="161"/>
      <c r="AM173" s="161"/>
      <c r="AN173" s="161"/>
      <c r="AO173" s="161"/>
      <c r="AP173" s="161"/>
    </row>
    <row r="174" spans="6:42" s="70" customFormat="1" ht="12.75"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120"/>
      <c r="U174" s="160"/>
      <c r="V174" s="160"/>
      <c r="W174" s="160"/>
      <c r="X174" s="160"/>
      <c r="Y174" s="160"/>
      <c r="Z174" s="161"/>
      <c r="AA174" s="161"/>
      <c r="AB174" s="161"/>
      <c r="AC174" s="161"/>
      <c r="AD174" s="161"/>
      <c r="AE174" s="161"/>
      <c r="AF174" s="161"/>
      <c r="AG174" s="161"/>
      <c r="AH174" s="161"/>
      <c r="AI174" s="161"/>
      <c r="AJ174" s="161"/>
      <c r="AK174" s="161"/>
      <c r="AL174" s="161"/>
      <c r="AM174" s="161"/>
      <c r="AN174" s="161"/>
      <c r="AO174" s="161"/>
      <c r="AP174" s="161"/>
    </row>
    <row r="175" spans="6:42" s="70" customFormat="1" ht="12.75"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120"/>
      <c r="U175" s="160"/>
      <c r="V175" s="160"/>
      <c r="W175" s="160"/>
      <c r="X175" s="160"/>
      <c r="Y175" s="160"/>
      <c r="Z175" s="161"/>
      <c r="AA175" s="161"/>
      <c r="AB175" s="161"/>
      <c r="AC175" s="161"/>
      <c r="AD175" s="161"/>
      <c r="AE175" s="161"/>
      <c r="AF175" s="161"/>
      <c r="AG175" s="161"/>
      <c r="AH175" s="161"/>
      <c r="AI175" s="161"/>
      <c r="AJ175" s="161"/>
      <c r="AK175" s="161"/>
      <c r="AL175" s="161"/>
      <c r="AM175" s="161"/>
      <c r="AN175" s="161"/>
      <c r="AO175" s="161"/>
      <c r="AP175" s="161"/>
    </row>
    <row r="180" spans="5:6" ht="12.75">
      <c r="E180" s="33" t="s">
        <v>44</v>
      </c>
      <c r="F180" s="34">
        <v>66416</v>
      </c>
    </row>
    <row r="181" spans="5:6" ht="12.75">
      <c r="E181" s="33" t="s">
        <v>45</v>
      </c>
      <c r="F181" s="34">
        <v>60571</v>
      </c>
    </row>
  </sheetData>
  <sheetProtection/>
  <mergeCells count="6">
    <mergeCell ref="B2:S2"/>
    <mergeCell ref="B3:S3"/>
    <mergeCell ref="G37:S37"/>
    <mergeCell ref="B5:E5"/>
    <mergeCell ref="R5:S5"/>
    <mergeCell ref="B7:E7"/>
  </mergeCells>
  <printOptions horizontalCentered="1" verticalCentered="1"/>
  <pageMargins left="0.3937007874015748" right="0.3937007874015748" top="0" bottom="0" header="0" footer="0"/>
  <pageSetup fitToHeight="1" fitToWidth="1" horizontalDpi="600" verticalDpi="6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4"/>
  <sheetViews>
    <sheetView showGridLines="0" zoomScaleSheetLayoutView="130" zoomScalePageLayoutView="0" workbookViewId="0" topLeftCell="A1">
      <selection activeCell="H39" sqref="H39"/>
    </sheetView>
  </sheetViews>
  <sheetFormatPr defaultColWidth="11.421875" defaultRowHeight="12.75"/>
  <cols>
    <col min="1" max="1" width="1.57421875" style="0" customWidth="1"/>
    <col min="2" max="2" width="1.8515625" style="0" customWidth="1"/>
    <col min="3" max="3" width="3.00390625" style="0" customWidth="1"/>
    <col min="4" max="4" width="30.28125" style="0" customWidth="1"/>
    <col min="5" max="16" width="10.8515625" style="0" customWidth="1"/>
    <col min="17" max="17" width="1.1484375" style="0" customWidth="1"/>
  </cols>
  <sheetData>
    <row r="2" spans="2:17" ht="15.75">
      <c r="B2" s="176" t="s">
        <v>115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</row>
    <row r="3" spans="2:17" ht="13.5" customHeight="1">
      <c r="B3" s="177" t="s">
        <v>2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</row>
    <row r="5" spans="2:17" s="12" customFormat="1" ht="24.75" customHeight="1">
      <c r="B5" s="178" t="s">
        <v>3</v>
      </c>
      <c r="C5" s="179"/>
      <c r="D5" s="179"/>
      <c r="E5" s="63" t="s">
        <v>4</v>
      </c>
      <c r="F5" s="63" t="s">
        <v>5</v>
      </c>
      <c r="G5" s="63" t="s">
        <v>6</v>
      </c>
      <c r="H5" s="63" t="s">
        <v>7</v>
      </c>
      <c r="I5" s="63" t="s">
        <v>8</v>
      </c>
      <c r="J5" s="63" t="s">
        <v>9</v>
      </c>
      <c r="K5" s="63" t="s">
        <v>10</v>
      </c>
      <c r="L5" s="63" t="s">
        <v>11</v>
      </c>
      <c r="M5" s="63" t="s">
        <v>12</v>
      </c>
      <c r="N5" s="63" t="s">
        <v>13</v>
      </c>
      <c r="O5" s="63" t="s">
        <v>14</v>
      </c>
      <c r="P5" s="178" t="s">
        <v>15</v>
      </c>
      <c r="Q5" s="180"/>
    </row>
    <row r="6" spans="2:17" s="16" customFormat="1" ht="15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2:17" s="16" customFormat="1" ht="15">
      <c r="B7" s="64"/>
      <c r="C7" s="72">
        <v>1</v>
      </c>
      <c r="D7" s="65" t="s">
        <v>56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</row>
    <row r="8" spans="2:17" s="21" customFormat="1" ht="14.25">
      <c r="B8" s="17"/>
      <c r="C8" s="18"/>
      <c r="D8" s="18"/>
      <c r="E8" s="18"/>
      <c r="F8" s="18"/>
      <c r="G8" s="18"/>
      <c r="H8" s="19"/>
      <c r="I8" s="18"/>
      <c r="J8" s="18"/>
      <c r="K8" s="18"/>
      <c r="L8" s="18"/>
      <c r="M8" s="18"/>
      <c r="N8" s="18"/>
      <c r="O8" s="18"/>
      <c r="P8" s="18"/>
      <c r="Q8" s="20"/>
    </row>
    <row r="9" spans="2:17" s="21" customFormat="1" ht="15.75" customHeight="1">
      <c r="B9" s="17"/>
      <c r="C9" s="18"/>
      <c r="D9" s="32" t="s">
        <v>17</v>
      </c>
      <c r="E9" s="99">
        <v>4.8046875</v>
      </c>
      <c r="F9" s="99">
        <v>3.5</v>
      </c>
      <c r="G9" s="99">
        <v>3.3703703703703702</v>
      </c>
      <c r="H9" s="99">
        <v>4.186991869918699</v>
      </c>
      <c r="I9" s="99">
        <v>4.761904761904762</v>
      </c>
      <c r="J9" s="99">
        <v>6.086956521739131</v>
      </c>
      <c r="K9" s="99">
        <v>7.0018115942028984</v>
      </c>
      <c r="L9" s="99">
        <v>8.125984251968504</v>
      </c>
      <c r="M9" s="99">
        <v>9.5</v>
      </c>
      <c r="N9" s="99">
        <v>7.379746835443038</v>
      </c>
      <c r="O9" s="99">
        <v>3.6666666666666665</v>
      </c>
      <c r="P9" s="99">
        <v>4.225806451612903</v>
      </c>
      <c r="Q9" s="35"/>
    </row>
    <row r="10" spans="2:17" s="21" customFormat="1" ht="15.75" customHeight="1">
      <c r="B10" s="17"/>
      <c r="C10" s="18"/>
      <c r="D10" s="32" t="s">
        <v>18</v>
      </c>
      <c r="E10" s="131">
        <v>15</v>
      </c>
      <c r="F10" s="131">
        <v>16.2</v>
      </c>
      <c r="G10" s="131">
        <v>17.944444444444443</v>
      </c>
      <c r="H10" s="131">
        <v>27.25</v>
      </c>
      <c r="I10" s="99">
        <v>28.51</v>
      </c>
      <c r="J10" s="99">
        <v>18.666666666666668</v>
      </c>
      <c r="K10" s="99">
        <v>17.75</v>
      </c>
      <c r="L10" s="99">
        <v>20.11111111111111</v>
      </c>
      <c r="M10" s="99">
        <v>29.17</v>
      </c>
      <c r="N10" s="99">
        <v>28.45</v>
      </c>
      <c r="O10" s="99">
        <v>28.61</v>
      </c>
      <c r="P10" s="99">
        <v>17</v>
      </c>
      <c r="Q10" s="35"/>
    </row>
    <row r="11" spans="2:17" s="21" customFormat="1" ht="15.75" customHeight="1">
      <c r="B11" s="17"/>
      <c r="C11" s="18"/>
      <c r="D11" s="32" t="s">
        <v>19</v>
      </c>
      <c r="E11" s="131">
        <v>4.633928571428571</v>
      </c>
      <c r="F11" s="131">
        <v>3.793103448275862</v>
      </c>
      <c r="G11" s="131">
        <v>4.559139784946237</v>
      </c>
      <c r="H11" s="131">
        <v>5.444444444444445</v>
      </c>
      <c r="I11" s="131">
        <v>5.053097345132743</v>
      </c>
      <c r="J11" s="131">
        <v>4.053571428571429</v>
      </c>
      <c r="K11" s="131">
        <v>4.383211678832117</v>
      </c>
      <c r="L11" s="131">
        <v>3.6</v>
      </c>
      <c r="M11" s="131">
        <v>5.065359477124183</v>
      </c>
      <c r="N11" s="131">
        <v>4.333333333333333</v>
      </c>
      <c r="O11" s="131">
        <v>4.661290322580645</v>
      </c>
      <c r="P11" s="131">
        <v>3.838709677419355</v>
      </c>
      <c r="Q11" s="35"/>
    </row>
    <row r="12" spans="2:17" s="21" customFormat="1" ht="15.75" customHeight="1">
      <c r="B12" s="17"/>
      <c r="C12" s="18"/>
      <c r="D12" s="32" t="s">
        <v>20</v>
      </c>
      <c r="E12" s="131">
        <v>4.2362204724409445</v>
      </c>
      <c r="F12" s="131">
        <v>4.147826086956521</v>
      </c>
      <c r="G12" s="131">
        <v>4.113475177304965</v>
      </c>
      <c r="H12" s="131">
        <v>4.479338842975206</v>
      </c>
      <c r="I12" s="131">
        <v>4.768</v>
      </c>
      <c r="J12" s="131">
        <v>4.133858267716535</v>
      </c>
      <c r="K12" s="131">
        <v>5.258695652173913</v>
      </c>
      <c r="L12" s="131">
        <v>4.919354838709677</v>
      </c>
      <c r="M12" s="131">
        <v>4.935483870967742</v>
      </c>
      <c r="N12" s="131">
        <v>4.404494382022472</v>
      </c>
      <c r="O12" s="131">
        <v>5.288888888888889</v>
      </c>
      <c r="P12" s="131">
        <v>4.454545454545454</v>
      </c>
      <c r="Q12" s="35"/>
    </row>
    <row r="13" spans="2:17" s="21" customFormat="1" ht="15.75" customHeight="1">
      <c r="B13" s="17"/>
      <c r="C13" s="18" t="s">
        <v>16</v>
      </c>
      <c r="D13" s="32" t="s">
        <v>64</v>
      </c>
      <c r="E13" s="131">
        <v>8.454545454545455</v>
      </c>
      <c r="F13" s="131">
        <v>9.631578947368421</v>
      </c>
      <c r="G13" s="131">
        <v>8.553191489361701</v>
      </c>
      <c r="H13" s="131">
        <v>9.482758620689655</v>
      </c>
      <c r="I13" s="131">
        <v>9.660377358490566</v>
      </c>
      <c r="J13" s="131">
        <v>7.6</v>
      </c>
      <c r="K13" s="131">
        <v>9.6875</v>
      </c>
      <c r="L13" s="131">
        <v>9.5625</v>
      </c>
      <c r="M13" s="131">
        <v>10.454545454545455</v>
      </c>
      <c r="N13" s="131">
        <v>8.2</v>
      </c>
      <c r="O13" s="99">
        <v>10.5</v>
      </c>
      <c r="P13" s="99">
        <v>9.56</v>
      </c>
      <c r="Q13" s="35"/>
    </row>
    <row r="14" spans="2:17" s="21" customFormat="1" ht="15.75" customHeight="1">
      <c r="B14" s="17"/>
      <c r="C14" s="18"/>
      <c r="D14" s="32" t="s">
        <v>21</v>
      </c>
      <c r="E14" s="131">
        <v>4.116666666666666</v>
      </c>
      <c r="F14" s="131">
        <v>4.216216216216216</v>
      </c>
      <c r="G14" s="131">
        <v>4.617647058823529</v>
      </c>
      <c r="H14" s="131">
        <v>5</v>
      </c>
      <c r="I14" s="131">
        <v>5.448275862068965</v>
      </c>
      <c r="J14" s="131">
        <v>4.864864864864865</v>
      </c>
      <c r="K14" s="131">
        <v>4.864864864864865</v>
      </c>
      <c r="L14" s="131">
        <v>5.37037037037037</v>
      </c>
      <c r="M14" s="131">
        <v>4.742857142857143</v>
      </c>
      <c r="N14" s="131">
        <v>3.9411764705882355</v>
      </c>
      <c r="O14" s="131">
        <v>3.7916666666666665</v>
      </c>
      <c r="P14" s="131">
        <v>3.3333333333333335</v>
      </c>
      <c r="Q14" s="35"/>
    </row>
    <row r="15" spans="2:17" s="21" customFormat="1" ht="14.25">
      <c r="B15" s="17"/>
      <c r="C15" s="18"/>
      <c r="D15" s="18" t="s">
        <v>16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35"/>
    </row>
    <row r="16" spans="2:17" s="16" customFormat="1" ht="15">
      <c r="B16" s="64"/>
      <c r="C16" s="72">
        <v>2</v>
      </c>
      <c r="D16" s="65" t="s">
        <v>52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8"/>
    </row>
    <row r="17" spans="2:17" s="21" customFormat="1" ht="14.25">
      <c r="B17" s="17"/>
      <c r="C17" s="18"/>
      <c r="D17" s="18" t="s">
        <v>16</v>
      </c>
      <c r="E17" s="22"/>
      <c r="F17" s="22" t="s">
        <v>16</v>
      </c>
      <c r="G17" s="22" t="s">
        <v>16</v>
      </c>
      <c r="H17" s="22" t="s">
        <v>16</v>
      </c>
      <c r="I17" s="22" t="s">
        <v>16</v>
      </c>
      <c r="J17" s="22" t="s">
        <v>16</v>
      </c>
      <c r="K17" s="22" t="s">
        <v>16</v>
      </c>
      <c r="L17" s="22"/>
      <c r="M17" s="22"/>
      <c r="N17" s="22"/>
      <c r="O17" s="22"/>
      <c r="P17" s="22"/>
      <c r="Q17" s="35"/>
    </row>
    <row r="18" spans="2:17" s="21" customFormat="1" ht="15.75" customHeight="1">
      <c r="B18" s="17"/>
      <c r="C18" s="18"/>
      <c r="D18" s="18" t="s">
        <v>63</v>
      </c>
      <c r="E18" s="99">
        <v>5.9</v>
      </c>
      <c r="F18" s="99">
        <v>5.8</v>
      </c>
      <c r="G18" s="99">
        <v>5.75</v>
      </c>
      <c r="H18" s="99">
        <v>5</v>
      </c>
      <c r="I18" s="99">
        <v>5.68</v>
      </c>
      <c r="J18" s="99">
        <v>5.6</v>
      </c>
      <c r="K18" s="99">
        <v>5.5</v>
      </c>
      <c r="L18" s="99">
        <v>5.6</v>
      </c>
      <c r="M18" s="99">
        <v>5.5</v>
      </c>
      <c r="N18" s="99">
        <v>5.7</v>
      </c>
      <c r="O18" s="99">
        <v>5.65</v>
      </c>
      <c r="P18" s="99">
        <v>5.7</v>
      </c>
      <c r="Q18" s="35"/>
    </row>
    <row r="19" spans="2:17" s="21" customFormat="1" ht="14.25">
      <c r="B19" s="17"/>
      <c r="C19" s="18"/>
      <c r="D19" s="18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35"/>
    </row>
    <row r="20" spans="2:17" s="16" customFormat="1" ht="15">
      <c r="B20" s="64"/>
      <c r="C20" s="71">
        <v>3</v>
      </c>
      <c r="D20" s="65" t="s">
        <v>57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8"/>
    </row>
    <row r="21" spans="2:17" s="21" customFormat="1" ht="14.25">
      <c r="B21" s="17"/>
      <c r="C21" s="18"/>
      <c r="D21" s="18" t="s">
        <v>16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35"/>
    </row>
    <row r="22" spans="2:17" s="21" customFormat="1" ht="15.75" customHeight="1">
      <c r="B22" s="17"/>
      <c r="C22" s="18"/>
      <c r="D22" s="18" t="s">
        <v>22</v>
      </c>
      <c r="E22" s="99">
        <v>17.65</v>
      </c>
      <c r="F22" s="99">
        <v>19.25</v>
      </c>
      <c r="G22" s="99">
        <v>18.66</v>
      </c>
      <c r="H22" s="99">
        <v>18.67</v>
      </c>
      <c r="I22" s="99">
        <v>18</v>
      </c>
      <c r="J22" s="99">
        <v>18.78</v>
      </c>
      <c r="K22" s="99">
        <v>18.8</v>
      </c>
      <c r="L22" s="99">
        <v>18.83</v>
      </c>
      <c r="M22" s="99">
        <v>18.85</v>
      </c>
      <c r="N22" s="99">
        <v>18.85</v>
      </c>
      <c r="O22" s="99">
        <v>18.85</v>
      </c>
      <c r="P22" s="99">
        <v>18.88</v>
      </c>
      <c r="Q22" s="20"/>
    </row>
    <row r="23" spans="2:17" s="21" customFormat="1" ht="15.75" customHeight="1">
      <c r="B23" s="17"/>
      <c r="C23" s="18"/>
      <c r="D23" s="18" t="s">
        <v>23</v>
      </c>
      <c r="E23" s="99">
        <v>16.55</v>
      </c>
      <c r="F23" s="99">
        <v>16.27</v>
      </c>
      <c r="G23" s="99">
        <v>16.3</v>
      </c>
      <c r="H23" s="99">
        <v>16.31</v>
      </c>
      <c r="I23" s="99">
        <v>16.32</v>
      </c>
      <c r="J23" s="99">
        <v>16.34</v>
      </c>
      <c r="K23" s="99">
        <v>16.36</v>
      </c>
      <c r="L23" s="99">
        <v>16.37</v>
      </c>
      <c r="M23" s="99">
        <v>16.39</v>
      </c>
      <c r="N23" s="99">
        <v>16.12</v>
      </c>
      <c r="O23" s="99">
        <v>16.13</v>
      </c>
      <c r="P23" s="99">
        <v>16.19</v>
      </c>
      <c r="Q23" s="20"/>
    </row>
    <row r="24" spans="2:17" s="21" customFormat="1" ht="15.75" customHeight="1">
      <c r="B24" s="17"/>
      <c r="C24" s="18"/>
      <c r="D24" s="18" t="s">
        <v>24</v>
      </c>
      <c r="E24" s="99">
        <v>19.3</v>
      </c>
      <c r="F24" s="99">
        <v>19.96</v>
      </c>
      <c r="G24" s="99">
        <v>20.04</v>
      </c>
      <c r="H24" s="99">
        <v>20.08</v>
      </c>
      <c r="I24" s="99">
        <v>20.09</v>
      </c>
      <c r="J24" s="99">
        <v>20.14</v>
      </c>
      <c r="K24" s="99">
        <v>20.14</v>
      </c>
      <c r="L24" s="99">
        <v>20.18</v>
      </c>
      <c r="M24" s="99">
        <v>20.2</v>
      </c>
      <c r="N24" s="99">
        <v>20.23</v>
      </c>
      <c r="O24" s="99">
        <v>20.29</v>
      </c>
      <c r="P24" s="99">
        <v>20.37</v>
      </c>
      <c r="Q24" s="20"/>
    </row>
    <row r="25" spans="2:17" s="21" customFormat="1" ht="15.75" customHeight="1">
      <c r="B25" s="17"/>
      <c r="C25" s="18" t="s">
        <v>16</v>
      </c>
      <c r="D25" s="18" t="s">
        <v>25</v>
      </c>
      <c r="E25" s="99">
        <v>25</v>
      </c>
      <c r="F25" s="99">
        <v>25.5</v>
      </c>
      <c r="G25" s="99">
        <v>26.06</v>
      </c>
      <c r="H25" s="99">
        <v>26.23</v>
      </c>
      <c r="I25" s="99">
        <v>26.41</v>
      </c>
      <c r="J25" s="99">
        <v>26.46</v>
      </c>
      <c r="K25" s="99">
        <v>26.5</v>
      </c>
      <c r="L25" s="99">
        <v>26.58</v>
      </c>
      <c r="M25" s="99">
        <v>26.63</v>
      </c>
      <c r="N25" s="99">
        <v>26.65</v>
      </c>
      <c r="O25" s="99">
        <v>26.69</v>
      </c>
      <c r="P25" s="99">
        <v>26.74</v>
      </c>
      <c r="Q25" s="20"/>
    </row>
    <row r="26" spans="2:17" s="21" customFormat="1" ht="15.75" customHeight="1">
      <c r="B26" s="17"/>
      <c r="C26" s="18"/>
      <c r="D26" s="18" t="s">
        <v>26</v>
      </c>
      <c r="E26" s="99">
        <v>21.92</v>
      </c>
      <c r="F26" s="99">
        <v>21.92</v>
      </c>
      <c r="G26" s="99">
        <v>21.96</v>
      </c>
      <c r="H26" s="99">
        <v>21.99</v>
      </c>
      <c r="I26" s="99">
        <v>22.02</v>
      </c>
      <c r="J26" s="99">
        <v>22.04</v>
      </c>
      <c r="K26" s="99">
        <v>22.03</v>
      </c>
      <c r="L26" s="99">
        <v>22.04</v>
      </c>
      <c r="M26" s="99">
        <v>22.06</v>
      </c>
      <c r="N26" s="99">
        <v>22.09</v>
      </c>
      <c r="O26" s="99">
        <v>22.09</v>
      </c>
      <c r="P26" s="99">
        <v>22.18</v>
      </c>
      <c r="Q26" s="20"/>
    </row>
    <row r="27" spans="2:17" s="21" customFormat="1" ht="15.75" customHeight="1">
      <c r="B27" s="17"/>
      <c r="C27" s="18"/>
      <c r="D27" s="18" t="s">
        <v>27</v>
      </c>
      <c r="E27" s="99">
        <v>17.78</v>
      </c>
      <c r="F27" s="99">
        <v>18.19</v>
      </c>
      <c r="G27" s="99">
        <v>18.39</v>
      </c>
      <c r="H27" s="99">
        <v>18.25</v>
      </c>
      <c r="I27" s="99">
        <v>18.34</v>
      </c>
      <c r="J27" s="99">
        <v>18.23</v>
      </c>
      <c r="K27" s="99">
        <v>18.16</v>
      </c>
      <c r="L27" s="99">
        <v>18.18</v>
      </c>
      <c r="M27" s="99">
        <v>18.31</v>
      </c>
      <c r="N27" s="99">
        <v>18.24</v>
      </c>
      <c r="O27" s="99">
        <v>18.09</v>
      </c>
      <c r="P27" s="99">
        <v>18.29</v>
      </c>
      <c r="Q27" s="20"/>
    </row>
    <row r="28" spans="2:17" s="21" customFormat="1" ht="15.75" customHeight="1">
      <c r="B28" s="17"/>
      <c r="C28" s="18"/>
      <c r="D28" s="18" t="s">
        <v>28</v>
      </c>
      <c r="E28" s="99">
        <v>8.51</v>
      </c>
      <c r="F28" s="99">
        <v>8.47</v>
      </c>
      <c r="G28" s="99">
        <v>8.98</v>
      </c>
      <c r="H28" s="99">
        <v>8.37</v>
      </c>
      <c r="I28" s="99">
        <v>8.01</v>
      </c>
      <c r="J28" s="99">
        <v>8.2</v>
      </c>
      <c r="K28" s="99">
        <v>7.87</v>
      </c>
      <c r="L28" s="99">
        <v>7.75</v>
      </c>
      <c r="M28" s="99">
        <v>7.73</v>
      </c>
      <c r="N28" s="99">
        <v>7.67</v>
      </c>
      <c r="O28" s="99">
        <v>7.78</v>
      </c>
      <c r="P28" s="99">
        <v>8.31</v>
      </c>
      <c r="Q28" s="20"/>
    </row>
    <row r="29" spans="2:17" s="21" customFormat="1" ht="14.25">
      <c r="B29" s="23"/>
      <c r="C29" s="24"/>
      <c r="D29" s="2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0"/>
    </row>
    <row r="30" ht="3.75" customHeight="1"/>
    <row r="31" s="39" customFormat="1" ht="12">
      <c r="B31" s="39" t="s">
        <v>59</v>
      </c>
    </row>
    <row r="32" s="39" customFormat="1" ht="12">
      <c r="B32" s="39" t="s">
        <v>50</v>
      </c>
    </row>
    <row r="33" s="39" customFormat="1" ht="12">
      <c r="B33" s="39" t="s">
        <v>65</v>
      </c>
    </row>
    <row r="34" s="39" customFormat="1" ht="12">
      <c r="B34" s="39" t="s">
        <v>60</v>
      </c>
    </row>
  </sheetData>
  <sheetProtection/>
  <mergeCells count="4">
    <mergeCell ref="B2:Q2"/>
    <mergeCell ref="B3:Q3"/>
    <mergeCell ref="B5:D5"/>
    <mergeCell ref="P5:Q5"/>
  </mergeCells>
  <printOptions horizontalCentered="1" verticalCentered="1"/>
  <pageMargins left="0.8661417322834646" right="0.7480314960629921" top="0.15748031496062992" bottom="0.984251968503937" header="0" footer="0"/>
  <pageSetup fitToHeight="1" fitToWidth="1" horizontalDpi="600" verticalDpi="600" orientation="landscape" paperSize="9" scale="78" r:id="rId1"/>
  <ignoredErrors>
    <ignoredError sqref="E15:P15 E19:P19 E17:P17 E21:P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AH94"/>
  <sheetViews>
    <sheetView showGridLines="0" zoomScale="90" zoomScaleNormal="90" zoomScaleSheetLayoutView="70" zoomScalePageLayoutView="0" workbookViewId="0" topLeftCell="A1">
      <selection activeCell="T25" sqref="T25"/>
    </sheetView>
  </sheetViews>
  <sheetFormatPr defaultColWidth="9.140625" defaultRowHeight="12.75"/>
  <cols>
    <col min="1" max="1" width="5.28125" style="84" customWidth="1"/>
    <col min="2" max="2" width="0.85546875" style="84" customWidth="1"/>
    <col min="3" max="3" width="30.57421875" style="84" customWidth="1"/>
    <col min="4" max="4" width="16.57421875" style="84" customWidth="1"/>
    <col min="5" max="5" width="13.8515625" style="84" customWidth="1"/>
    <col min="6" max="6" width="13.57421875" style="84" customWidth="1"/>
    <col min="7" max="7" width="13.421875" style="84" customWidth="1"/>
    <col min="8" max="8" width="13.8515625" style="84" customWidth="1"/>
    <col min="9" max="9" width="14.140625" style="84" customWidth="1"/>
    <col min="10" max="10" width="13.421875" style="84" customWidth="1"/>
    <col min="11" max="15" width="13.57421875" style="84" customWidth="1"/>
    <col min="16" max="16" width="13.28125" style="84" customWidth="1"/>
    <col min="17" max="34" width="9.140625" style="86" customWidth="1"/>
    <col min="35" max="16384" width="9.140625" style="84" customWidth="1"/>
  </cols>
  <sheetData>
    <row r="2" spans="2:34" s="73" customFormat="1" ht="24" customHeight="1">
      <c r="B2" s="181" t="s">
        <v>116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</row>
    <row r="3" spans="2:34" s="73" customFormat="1" ht="19.5" customHeight="1">
      <c r="B3" s="181" t="s">
        <v>66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</row>
    <row r="4" spans="5:34" s="73" customFormat="1" ht="27.75" customHeight="1"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</row>
    <row r="5" spans="2:34" s="74" customFormat="1" ht="38.25" customHeight="1">
      <c r="B5" s="182" t="s">
        <v>97</v>
      </c>
      <c r="C5" s="183"/>
      <c r="D5" s="87" t="s">
        <v>30</v>
      </c>
      <c r="E5" s="87" t="s">
        <v>31</v>
      </c>
      <c r="F5" s="87" t="s">
        <v>32</v>
      </c>
      <c r="G5" s="87" t="s">
        <v>33</v>
      </c>
      <c r="H5" s="87" t="s">
        <v>48</v>
      </c>
      <c r="I5" s="87" t="s">
        <v>35</v>
      </c>
      <c r="J5" s="87" t="s">
        <v>36</v>
      </c>
      <c r="K5" s="87" t="s">
        <v>37</v>
      </c>
      <c r="L5" s="87" t="s">
        <v>38</v>
      </c>
      <c r="M5" s="87" t="s">
        <v>39</v>
      </c>
      <c r="N5" s="87" t="s">
        <v>40</v>
      </c>
      <c r="O5" s="87" t="s">
        <v>41</v>
      </c>
      <c r="P5" s="87" t="s">
        <v>42</v>
      </c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</row>
    <row r="6" spans="2:34" s="74" customFormat="1" ht="11.25" customHeight="1">
      <c r="B6" s="88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89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</row>
    <row r="7" spans="2:34" s="74" customFormat="1" ht="15" customHeight="1">
      <c r="B7" s="184" t="s">
        <v>30</v>
      </c>
      <c r="C7" s="194"/>
      <c r="D7" s="195">
        <f aca="true" t="shared" si="0" ref="D7:P7">D9+D22+D36</f>
        <v>70970.30442</v>
      </c>
      <c r="E7" s="195">
        <f t="shared" si="0"/>
        <v>8937.916420000001</v>
      </c>
      <c r="F7" s="195">
        <f t="shared" si="0"/>
        <v>7100.558000000001</v>
      </c>
      <c r="G7" s="195">
        <f t="shared" si="0"/>
        <v>7199.872000000001</v>
      </c>
      <c r="H7" s="195">
        <f t="shared" si="0"/>
        <v>6056.365</v>
      </c>
      <c r="I7" s="195">
        <f t="shared" si="0"/>
        <v>5496.448</v>
      </c>
      <c r="J7" s="195">
        <f t="shared" si="0"/>
        <v>4679.680000000001</v>
      </c>
      <c r="K7" s="195">
        <f t="shared" si="0"/>
        <v>4674.866</v>
      </c>
      <c r="L7" s="195">
        <f t="shared" si="0"/>
        <v>5195.6</v>
      </c>
      <c r="M7" s="195">
        <f t="shared" si="0"/>
        <v>3690.09</v>
      </c>
      <c r="N7" s="195">
        <f t="shared" si="0"/>
        <v>5477.338999999999</v>
      </c>
      <c r="O7" s="195">
        <f t="shared" si="0"/>
        <v>6470.990000000001</v>
      </c>
      <c r="P7" s="196">
        <f t="shared" si="0"/>
        <v>5990.58</v>
      </c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</row>
    <row r="8" spans="2:34" s="75" customFormat="1" ht="11.25" customHeight="1">
      <c r="B8" s="91"/>
      <c r="C8" s="197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9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</row>
    <row r="9" spans="2:34" s="74" customFormat="1" ht="30" customHeight="1">
      <c r="B9" s="93"/>
      <c r="C9" s="200" t="s">
        <v>67</v>
      </c>
      <c r="D9" s="195">
        <f aca="true" t="shared" si="1" ref="D9:P9">SUM(D10:D20)</f>
        <v>63394.63912000001</v>
      </c>
      <c r="E9" s="195">
        <f t="shared" si="1"/>
        <v>8140.239120000001</v>
      </c>
      <c r="F9" s="195">
        <f t="shared" si="1"/>
        <v>6345.531000000001</v>
      </c>
      <c r="G9" s="195">
        <f t="shared" si="1"/>
        <v>6427.960000000001</v>
      </c>
      <c r="H9" s="195">
        <f t="shared" si="1"/>
        <v>5394.826999999999</v>
      </c>
      <c r="I9" s="195">
        <f t="shared" si="1"/>
        <v>4888.005</v>
      </c>
      <c r="J9" s="195">
        <f t="shared" si="1"/>
        <v>4303.462</v>
      </c>
      <c r="K9" s="195">
        <f t="shared" si="1"/>
        <v>4015.746</v>
      </c>
      <c r="L9" s="195">
        <f t="shared" si="1"/>
        <v>4427.45</v>
      </c>
      <c r="M9" s="195">
        <f t="shared" si="1"/>
        <v>3148.36</v>
      </c>
      <c r="N9" s="195">
        <f t="shared" si="1"/>
        <v>4875.3189999999995</v>
      </c>
      <c r="O9" s="195">
        <f t="shared" si="1"/>
        <v>5843.81</v>
      </c>
      <c r="P9" s="196">
        <f t="shared" si="1"/>
        <v>5583.93</v>
      </c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</row>
    <row r="10" spans="2:34" s="75" customFormat="1" ht="24.75" customHeight="1">
      <c r="B10" s="91"/>
      <c r="C10" s="201" t="s">
        <v>68</v>
      </c>
      <c r="D10" s="198">
        <f aca="true" t="shared" si="2" ref="D10:D20">SUM(E10:P10)</f>
        <v>3587.39</v>
      </c>
      <c r="E10" s="202">
        <v>114.18499999999997</v>
      </c>
      <c r="F10" s="202">
        <v>74.15499999999999</v>
      </c>
      <c r="G10" s="202">
        <v>102.6</v>
      </c>
      <c r="H10" s="202">
        <v>97.1</v>
      </c>
      <c r="I10" s="202">
        <v>263.63</v>
      </c>
      <c r="J10" s="202">
        <v>305.98</v>
      </c>
      <c r="K10" s="202">
        <v>194.1</v>
      </c>
      <c r="L10" s="202">
        <v>416.4</v>
      </c>
      <c r="M10" s="202">
        <v>221.48</v>
      </c>
      <c r="N10" s="202">
        <v>707.9599999999999</v>
      </c>
      <c r="O10" s="202">
        <v>595.7</v>
      </c>
      <c r="P10" s="203">
        <v>494.09999999999997</v>
      </c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</row>
    <row r="11" spans="2:34" s="75" customFormat="1" ht="24.75" customHeight="1">
      <c r="B11" s="91"/>
      <c r="C11" s="201" t="s">
        <v>69</v>
      </c>
      <c r="D11" s="198">
        <f t="shared" si="2"/>
        <v>3479.4962000000005</v>
      </c>
      <c r="E11" s="202">
        <v>609.5221999999999</v>
      </c>
      <c r="F11" s="202">
        <v>559.5980000000001</v>
      </c>
      <c r="G11" s="202">
        <v>170.48099999999997</v>
      </c>
      <c r="H11" s="202">
        <v>36.315000000000005</v>
      </c>
      <c r="I11" s="198" t="s">
        <v>107</v>
      </c>
      <c r="J11" s="198" t="s">
        <v>107</v>
      </c>
      <c r="K11" s="198" t="s">
        <v>107</v>
      </c>
      <c r="L11" s="198" t="s">
        <v>107</v>
      </c>
      <c r="M11" s="198" t="s">
        <v>107</v>
      </c>
      <c r="N11" s="202">
        <v>527.0999999999999</v>
      </c>
      <c r="O11" s="202">
        <v>649.5100000000002</v>
      </c>
      <c r="P11" s="203">
        <v>926.9700000000001</v>
      </c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</row>
    <row r="12" spans="2:34" s="75" customFormat="1" ht="24.75" customHeight="1">
      <c r="B12" s="91"/>
      <c r="C12" s="201" t="s">
        <v>70</v>
      </c>
      <c r="D12" s="198">
        <f t="shared" si="2"/>
        <v>17682.832000000002</v>
      </c>
      <c r="E12" s="198">
        <v>2415.6800000000007</v>
      </c>
      <c r="F12" s="198">
        <v>2552.7059999999997</v>
      </c>
      <c r="G12" s="198">
        <v>2983.775000000001</v>
      </c>
      <c r="H12" s="198">
        <v>1575.716</v>
      </c>
      <c r="I12" s="198">
        <v>1355.48</v>
      </c>
      <c r="J12" s="198">
        <v>1233.5099999999998</v>
      </c>
      <c r="K12" s="198">
        <v>984.5949999999998</v>
      </c>
      <c r="L12" s="198">
        <v>755.0000000000001</v>
      </c>
      <c r="M12" s="198">
        <v>241.90000000000003</v>
      </c>
      <c r="N12" s="198">
        <v>539.2</v>
      </c>
      <c r="O12" s="198">
        <v>1830.0000000000002</v>
      </c>
      <c r="P12" s="199">
        <v>1215.27</v>
      </c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</row>
    <row r="13" spans="2:34" s="75" customFormat="1" ht="24.75" customHeight="1">
      <c r="B13" s="91"/>
      <c r="C13" s="201" t="s">
        <v>71</v>
      </c>
      <c r="D13" s="198">
        <f t="shared" si="2"/>
        <v>5481.7646</v>
      </c>
      <c r="E13" s="198">
        <v>658.7816000000001</v>
      </c>
      <c r="F13" s="202">
        <v>321.26500000000004</v>
      </c>
      <c r="G13" s="202">
        <v>498.28299999999996</v>
      </c>
      <c r="H13" s="202">
        <v>587.445</v>
      </c>
      <c r="I13" s="202">
        <v>515.87</v>
      </c>
      <c r="J13" s="202">
        <v>512.59</v>
      </c>
      <c r="K13" s="202">
        <v>527.4200000000001</v>
      </c>
      <c r="L13" s="202">
        <v>658.4999999999999</v>
      </c>
      <c r="M13" s="202">
        <v>275.80000000000007</v>
      </c>
      <c r="N13" s="202">
        <v>407.11000000000007</v>
      </c>
      <c r="O13" s="202">
        <v>280.59999999999997</v>
      </c>
      <c r="P13" s="204">
        <v>238.10000000000005</v>
      </c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</row>
    <row r="14" spans="2:34" s="75" customFormat="1" ht="24.75" customHeight="1">
      <c r="B14" s="91"/>
      <c r="C14" s="201" t="s">
        <v>72</v>
      </c>
      <c r="D14" s="198">
        <f t="shared" si="2"/>
        <v>11257.202500000001</v>
      </c>
      <c r="E14" s="202">
        <v>1488.6755</v>
      </c>
      <c r="F14" s="205">
        <v>1351.3999999999999</v>
      </c>
      <c r="G14" s="205">
        <v>979.9240000000001</v>
      </c>
      <c r="H14" s="205">
        <v>1356.94</v>
      </c>
      <c r="I14" s="198">
        <v>997.675</v>
      </c>
      <c r="J14" s="198">
        <v>968.4739999999999</v>
      </c>
      <c r="K14" s="198">
        <v>741.8000000000003</v>
      </c>
      <c r="L14" s="198">
        <v>675.1999999999999</v>
      </c>
      <c r="M14" s="202">
        <v>450.4800000000001</v>
      </c>
      <c r="N14" s="202">
        <v>769.714</v>
      </c>
      <c r="O14" s="202">
        <v>693.4000000000001</v>
      </c>
      <c r="P14" s="204">
        <v>783.52</v>
      </c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</row>
    <row r="15" spans="2:34" s="75" customFormat="1" ht="24.75" customHeight="1">
      <c r="B15" s="91"/>
      <c r="C15" s="201" t="s">
        <v>73</v>
      </c>
      <c r="D15" s="198">
        <f t="shared" si="2"/>
        <v>2071.3082000000004</v>
      </c>
      <c r="E15" s="202">
        <v>260.3752</v>
      </c>
      <c r="F15" s="202">
        <v>211.36800000000002</v>
      </c>
      <c r="G15" s="202">
        <v>218.24999999999997</v>
      </c>
      <c r="H15" s="202">
        <v>205.93699999999998</v>
      </c>
      <c r="I15" s="202">
        <v>260.11000000000007</v>
      </c>
      <c r="J15" s="202">
        <v>156.568</v>
      </c>
      <c r="K15" s="202">
        <v>119.40000000000002</v>
      </c>
      <c r="L15" s="202">
        <v>117</v>
      </c>
      <c r="M15" s="202">
        <v>156.70000000000002</v>
      </c>
      <c r="N15" s="202">
        <v>131.1</v>
      </c>
      <c r="O15" s="202">
        <v>120.2</v>
      </c>
      <c r="P15" s="204">
        <v>114.3</v>
      </c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</row>
    <row r="16" spans="2:34" s="75" customFormat="1" ht="24.75" customHeight="1">
      <c r="B16" s="91"/>
      <c r="C16" s="201" t="s">
        <v>74</v>
      </c>
      <c r="D16" s="198">
        <f t="shared" si="2"/>
        <v>5321.592500000001</v>
      </c>
      <c r="E16" s="202">
        <v>656.6645</v>
      </c>
      <c r="F16" s="202">
        <v>323.05300000000005</v>
      </c>
      <c r="G16" s="202">
        <v>557.8009999999999</v>
      </c>
      <c r="H16" s="202">
        <v>613.9399999999999</v>
      </c>
      <c r="I16" s="202">
        <v>613.4</v>
      </c>
      <c r="J16" s="202">
        <v>334.91999999999996</v>
      </c>
      <c r="K16" s="202">
        <v>411.95899999999995</v>
      </c>
      <c r="L16" s="202">
        <v>386.59999999999997</v>
      </c>
      <c r="M16" s="202">
        <v>260.42</v>
      </c>
      <c r="N16" s="202">
        <v>346.13499999999993</v>
      </c>
      <c r="O16" s="202">
        <v>461.6</v>
      </c>
      <c r="P16" s="204">
        <v>355.1000000000001</v>
      </c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</row>
    <row r="17" spans="2:34" s="75" customFormat="1" ht="24.75" customHeight="1">
      <c r="B17" s="91"/>
      <c r="C17" s="201" t="s">
        <v>75</v>
      </c>
      <c r="D17" s="198">
        <f t="shared" si="2"/>
        <v>571.9222000000001</v>
      </c>
      <c r="E17" s="202">
        <v>105.57220000000001</v>
      </c>
      <c r="F17" s="198" t="s">
        <v>107</v>
      </c>
      <c r="G17" s="202">
        <v>20.58</v>
      </c>
      <c r="H17" s="202">
        <v>36.4</v>
      </c>
      <c r="I17" s="202">
        <v>7</v>
      </c>
      <c r="J17" s="202">
        <v>2.45</v>
      </c>
      <c r="K17" s="198" t="s">
        <v>107</v>
      </c>
      <c r="L17" s="202">
        <v>147</v>
      </c>
      <c r="M17" s="202">
        <v>34.050000000000004</v>
      </c>
      <c r="N17" s="202">
        <v>78.4</v>
      </c>
      <c r="O17" s="202">
        <v>86.5</v>
      </c>
      <c r="P17" s="204">
        <v>53.97</v>
      </c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</row>
    <row r="18" spans="2:34" s="75" customFormat="1" ht="24.75" customHeight="1">
      <c r="B18" s="91"/>
      <c r="C18" s="201" t="s">
        <v>76</v>
      </c>
      <c r="D18" s="198">
        <f t="shared" si="2"/>
        <v>629.3619999999999</v>
      </c>
      <c r="E18" s="202">
        <v>0.6</v>
      </c>
      <c r="F18" s="202">
        <v>8.8</v>
      </c>
      <c r="G18" s="202">
        <v>18.2</v>
      </c>
      <c r="H18" s="202">
        <v>67.42399999999999</v>
      </c>
      <c r="I18" s="202">
        <v>80.33999999999999</v>
      </c>
      <c r="J18" s="202">
        <v>57.398</v>
      </c>
      <c r="K18" s="202">
        <v>62.84999999999999</v>
      </c>
      <c r="L18" s="202">
        <v>12.5</v>
      </c>
      <c r="M18" s="202">
        <v>53.5</v>
      </c>
      <c r="N18" s="202">
        <v>62.9</v>
      </c>
      <c r="O18" s="202">
        <v>131.55</v>
      </c>
      <c r="P18" s="204">
        <v>73.3</v>
      </c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</row>
    <row r="19" spans="2:34" s="75" customFormat="1" ht="24.75" customHeight="1">
      <c r="B19" s="91"/>
      <c r="C19" s="201" t="s">
        <v>77</v>
      </c>
      <c r="D19" s="198">
        <f t="shared" si="2"/>
        <v>1284.8007000000002</v>
      </c>
      <c r="E19" s="202">
        <v>149.2787</v>
      </c>
      <c r="F19" s="202">
        <v>85.127</v>
      </c>
      <c r="G19" s="202">
        <v>90.99400000000001</v>
      </c>
      <c r="H19" s="202">
        <v>114.46300000000001</v>
      </c>
      <c r="I19" s="202">
        <v>51.050000000000004</v>
      </c>
      <c r="J19" s="202">
        <v>65.938</v>
      </c>
      <c r="K19" s="198">
        <v>56.05</v>
      </c>
      <c r="L19" s="198">
        <v>101.6</v>
      </c>
      <c r="M19" s="202">
        <v>140.7</v>
      </c>
      <c r="N19" s="202">
        <v>241.3</v>
      </c>
      <c r="O19" s="202">
        <v>94.89999999999999</v>
      </c>
      <c r="P19" s="204">
        <v>93.39999999999999</v>
      </c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</row>
    <row r="20" spans="2:34" s="75" customFormat="1" ht="24.75" customHeight="1">
      <c r="B20" s="91"/>
      <c r="C20" s="201" t="s">
        <v>78</v>
      </c>
      <c r="D20" s="198">
        <f t="shared" si="2"/>
        <v>12026.968219999999</v>
      </c>
      <c r="E20" s="202">
        <v>1680.9042200000001</v>
      </c>
      <c r="F20" s="198">
        <v>858.0589999999999</v>
      </c>
      <c r="G20" s="198">
        <v>787.0719999999999</v>
      </c>
      <c r="H20" s="198">
        <v>703.1469999999999</v>
      </c>
      <c r="I20" s="198">
        <v>743.45</v>
      </c>
      <c r="J20" s="198">
        <v>665.634</v>
      </c>
      <c r="K20" s="198">
        <v>917.5719999999999</v>
      </c>
      <c r="L20" s="198">
        <v>1157.65</v>
      </c>
      <c r="M20" s="198">
        <v>1313.33</v>
      </c>
      <c r="N20" s="198">
        <v>1064.4</v>
      </c>
      <c r="O20" s="202">
        <v>899.8499999999998</v>
      </c>
      <c r="P20" s="199">
        <v>1235.8999999999999</v>
      </c>
      <c r="Q20" s="85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85"/>
      <c r="AF20" s="85"/>
      <c r="AG20" s="85"/>
      <c r="AH20" s="85"/>
    </row>
    <row r="21" spans="2:34" s="75" customFormat="1" ht="9.75" customHeight="1">
      <c r="B21" s="91"/>
      <c r="C21" s="197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9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</row>
    <row r="22" spans="2:34" s="74" customFormat="1" ht="30" customHeight="1">
      <c r="B22" s="93"/>
      <c r="C22" s="200" t="s">
        <v>79</v>
      </c>
      <c r="D22" s="195">
        <f>SUM(D23:D34)</f>
        <v>7266.9923</v>
      </c>
      <c r="E22" s="195">
        <f>SUM(E23:E34)</f>
        <v>771.5553000000001</v>
      </c>
      <c r="F22" s="195">
        <f>SUM(F23:F34)</f>
        <v>733.5290000000001</v>
      </c>
      <c r="G22" s="195">
        <f>SUM(G23:G34)</f>
        <v>748.1270000000001</v>
      </c>
      <c r="H22" s="195">
        <f aca="true" t="shared" si="3" ref="H22:N22">SUM(H23:H34)</f>
        <v>635.787</v>
      </c>
      <c r="I22" s="195">
        <f t="shared" si="3"/>
        <v>589.0129999999999</v>
      </c>
      <c r="J22" s="195">
        <f>SUM(J23:J34)</f>
        <v>352.131</v>
      </c>
      <c r="K22" s="195">
        <f t="shared" si="3"/>
        <v>630.7200000000001</v>
      </c>
      <c r="L22" s="195">
        <f t="shared" si="3"/>
        <v>736.9000000000001</v>
      </c>
      <c r="M22" s="195">
        <f t="shared" si="3"/>
        <v>507.8800000000001</v>
      </c>
      <c r="N22" s="195">
        <f t="shared" si="3"/>
        <v>575.5199999999999</v>
      </c>
      <c r="O22" s="195">
        <f>SUM(O23:O34)</f>
        <v>603.08</v>
      </c>
      <c r="P22" s="196">
        <f>SUM(P23:P34)</f>
        <v>382.75000000000006</v>
      </c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</row>
    <row r="23" spans="2:34" s="75" customFormat="1" ht="25.5" customHeight="1">
      <c r="B23" s="91"/>
      <c r="C23" s="201" t="s">
        <v>80</v>
      </c>
      <c r="D23" s="198">
        <f aca="true" t="shared" si="4" ref="D23:D34">SUM(E23:P23)</f>
        <v>6025.829299999999</v>
      </c>
      <c r="E23" s="206">
        <v>602.8183</v>
      </c>
      <c r="F23" s="206">
        <v>613.93</v>
      </c>
      <c r="G23" s="206">
        <v>619.056</v>
      </c>
      <c r="H23" s="206">
        <v>497.235</v>
      </c>
      <c r="I23" s="206">
        <v>512.25</v>
      </c>
      <c r="J23" s="206">
        <v>271.52</v>
      </c>
      <c r="K23" s="206">
        <v>527.6500000000001</v>
      </c>
      <c r="L23" s="206">
        <v>657.0999999999999</v>
      </c>
      <c r="M23" s="206">
        <v>438.5</v>
      </c>
      <c r="N23" s="206">
        <v>498.5999999999999</v>
      </c>
      <c r="O23" s="206">
        <v>511.1700000000001</v>
      </c>
      <c r="P23" s="207">
        <v>276</v>
      </c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</row>
    <row r="24" spans="2:34" s="75" customFormat="1" ht="25.5" customHeight="1">
      <c r="B24" s="91"/>
      <c r="C24" s="201" t="s">
        <v>81</v>
      </c>
      <c r="D24" s="198">
        <f t="shared" si="4"/>
        <v>483.675</v>
      </c>
      <c r="E24" s="206">
        <v>57.538999999999994</v>
      </c>
      <c r="F24" s="206">
        <v>55.32699999999999</v>
      </c>
      <c r="G24" s="206">
        <v>63.675000000000004</v>
      </c>
      <c r="H24" s="206">
        <v>47.416</v>
      </c>
      <c r="I24" s="206">
        <v>35.580000000000005</v>
      </c>
      <c r="J24" s="206">
        <v>32.158</v>
      </c>
      <c r="K24" s="206">
        <v>33.45</v>
      </c>
      <c r="L24" s="206">
        <v>17.6</v>
      </c>
      <c r="M24" s="206">
        <v>27.85000000000001</v>
      </c>
      <c r="N24" s="206">
        <v>34.5</v>
      </c>
      <c r="O24" s="206">
        <v>38.50000000000001</v>
      </c>
      <c r="P24" s="207">
        <v>40.08</v>
      </c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</row>
    <row r="25" spans="2:34" s="75" customFormat="1" ht="25.5" customHeight="1">
      <c r="B25" s="91"/>
      <c r="C25" s="201" t="s">
        <v>82</v>
      </c>
      <c r="D25" s="198">
        <f t="shared" si="4"/>
        <v>4.68</v>
      </c>
      <c r="E25" s="206">
        <v>2.95</v>
      </c>
      <c r="F25" s="206">
        <v>1.73</v>
      </c>
      <c r="G25" s="198" t="s">
        <v>107</v>
      </c>
      <c r="H25" s="198" t="s">
        <v>107</v>
      </c>
      <c r="I25" s="198" t="s">
        <v>107</v>
      </c>
      <c r="J25" s="198" t="s">
        <v>107</v>
      </c>
      <c r="K25" s="198" t="s">
        <v>107</v>
      </c>
      <c r="L25" s="198" t="s">
        <v>107</v>
      </c>
      <c r="M25" s="198" t="s">
        <v>107</v>
      </c>
      <c r="N25" s="198" t="s">
        <v>107</v>
      </c>
      <c r="O25" s="198" t="s">
        <v>107</v>
      </c>
      <c r="P25" s="199" t="s">
        <v>107</v>
      </c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</row>
    <row r="26" spans="2:34" s="75" customFormat="1" ht="25.5" customHeight="1">
      <c r="B26" s="91"/>
      <c r="C26" s="201" t="s">
        <v>83</v>
      </c>
      <c r="D26" s="198">
        <f t="shared" si="4"/>
        <v>187.412</v>
      </c>
      <c r="E26" s="206">
        <v>13.915000000000004</v>
      </c>
      <c r="F26" s="206">
        <v>17.761</v>
      </c>
      <c r="G26" s="206">
        <v>17.014000000000003</v>
      </c>
      <c r="H26" s="206">
        <v>12.179</v>
      </c>
      <c r="I26" s="206">
        <v>13.233000000000002</v>
      </c>
      <c r="J26" s="206">
        <v>17.890000000000004</v>
      </c>
      <c r="K26" s="206">
        <v>25.650000000000002</v>
      </c>
      <c r="L26" s="206">
        <v>4.7</v>
      </c>
      <c r="M26" s="206">
        <v>10.54</v>
      </c>
      <c r="N26" s="206">
        <v>8.36</v>
      </c>
      <c r="O26" s="206">
        <v>16.19</v>
      </c>
      <c r="P26" s="207">
        <v>29.98</v>
      </c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</row>
    <row r="27" spans="2:34" s="75" customFormat="1" ht="25.5" customHeight="1">
      <c r="B27" s="91"/>
      <c r="C27" s="201" t="s">
        <v>84</v>
      </c>
      <c r="D27" s="198">
        <f t="shared" si="4"/>
        <v>261.364</v>
      </c>
      <c r="E27" s="206">
        <v>56.256</v>
      </c>
      <c r="F27" s="206">
        <v>18.290999999999997</v>
      </c>
      <c r="G27" s="206">
        <v>20.703000000000003</v>
      </c>
      <c r="H27" s="206">
        <v>16.688</v>
      </c>
      <c r="I27" s="206">
        <v>11.679999999999998</v>
      </c>
      <c r="J27" s="206">
        <v>15.096000000000002</v>
      </c>
      <c r="K27" s="206">
        <v>28.5</v>
      </c>
      <c r="L27" s="206">
        <v>31.100000000000012</v>
      </c>
      <c r="M27" s="206">
        <v>11.35</v>
      </c>
      <c r="N27" s="206">
        <v>16.5</v>
      </c>
      <c r="O27" s="206">
        <v>19.95</v>
      </c>
      <c r="P27" s="207">
        <v>15.249999999999998</v>
      </c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</row>
    <row r="28" spans="2:34" s="75" customFormat="1" ht="25.5" customHeight="1">
      <c r="B28" s="91"/>
      <c r="C28" s="201" t="s">
        <v>85</v>
      </c>
      <c r="D28" s="198">
        <f t="shared" si="4"/>
        <v>151.903</v>
      </c>
      <c r="E28" s="206">
        <v>15.753999999999998</v>
      </c>
      <c r="F28" s="206">
        <v>10.479000000000003</v>
      </c>
      <c r="G28" s="206">
        <v>16.313999999999997</v>
      </c>
      <c r="H28" s="206">
        <v>13.238999999999999</v>
      </c>
      <c r="I28" s="206">
        <v>11.93</v>
      </c>
      <c r="J28" s="206">
        <v>8.777</v>
      </c>
      <c r="K28" s="206">
        <v>9.699999999999998</v>
      </c>
      <c r="L28" s="206">
        <v>17.099999999999998</v>
      </c>
      <c r="M28" s="206">
        <v>13.44</v>
      </c>
      <c r="N28" s="206">
        <v>9.7</v>
      </c>
      <c r="O28" s="206">
        <v>12.05</v>
      </c>
      <c r="P28" s="207">
        <v>13.42</v>
      </c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</row>
    <row r="29" spans="2:34" s="75" customFormat="1" ht="25.5" customHeight="1">
      <c r="B29" s="91"/>
      <c r="C29" s="201" t="s">
        <v>86</v>
      </c>
      <c r="D29" s="198">
        <f t="shared" si="4"/>
        <v>12.402</v>
      </c>
      <c r="E29" s="206">
        <v>8.375</v>
      </c>
      <c r="F29" s="206">
        <v>4.026999999999999</v>
      </c>
      <c r="G29" s="198" t="s">
        <v>107</v>
      </c>
      <c r="H29" s="198" t="s">
        <v>107</v>
      </c>
      <c r="I29" s="198" t="s">
        <v>107</v>
      </c>
      <c r="J29" s="198" t="s">
        <v>107</v>
      </c>
      <c r="K29" s="198" t="s">
        <v>107</v>
      </c>
      <c r="L29" s="198" t="s">
        <v>107</v>
      </c>
      <c r="M29" s="198" t="s">
        <v>107</v>
      </c>
      <c r="N29" s="198" t="s">
        <v>107</v>
      </c>
      <c r="O29" s="198" t="s">
        <v>107</v>
      </c>
      <c r="P29" s="199" t="s">
        <v>107</v>
      </c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</row>
    <row r="30" spans="2:34" s="75" customFormat="1" ht="25.5" customHeight="1">
      <c r="B30" s="91"/>
      <c r="C30" s="201" t="s">
        <v>87</v>
      </c>
      <c r="D30" s="198">
        <f t="shared" si="4"/>
        <v>30.754</v>
      </c>
      <c r="E30" s="206">
        <v>1.8459999999999999</v>
      </c>
      <c r="F30" s="206">
        <v>6.496</v>
      </c>
      <c r="G30" s="206">
        <v>2.292</v>
      </c>
      <c r="H30" s="206">
        <v>8.880000000000003</v>
      </c>
      <c r="I30" s="206">
        <v>1.5899999999999999</v>
      </c>
      <c r="J30" s="206">
        <v>2.0200000000000005</v>
      </c>
      <c r="K30" s="206">
        <v>0.8</v>
      </c>
      <c r="L30" s="206">
        <v>0.5</v>
      </c>
      <c r="M30" s="206">
        <v>1.91</v>
      </c>
      <c r="N30" s="206">
        <v>1.81</v>
      </c>
      <c r="O30" s="206">
        <v>0.93</v>
      </c>
      <c r="P30" s="207">
        <v>1.6799999999999997</v>
      </c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</row>
    <row r="31" spans="2:34" s="75" customFormat="1" ht="25.5" customHeight="1">
      <c r="B31" s="91"/>
      <c r="C31" s="201" t="s">
        <v>88</v>
      </c>
      <c r="D31" s="198">
        <f t="shared" si="4"/>
        <v>70.692</v>
      </c>
      <c r="E31" s="206">
        <v>10.036999999999997</v>
      </c>
      <c r="F31" s="206">
        <v>4.455</v>
      </c>
      <c r="G31" s="206">
        <v>4.9399999999999995</v>
      </c>
      <c r="H31" s="206">
        <v>21.25</v>
      </c>
      <c r="I31" s="206">
        <v>2.25</v>
      </c>
      <c r="J31" s="206">
        <v>2.720000000000001</v>
      </c>
      <c r="K31" s="206">
        <v>3.9000000000000004</v>
      </c>
      <c r="L31" s="206">
        <v>8.2</v>
      </c>
      <c r="M31" s="206">
        <v>1.45</v>
      </c>
      <c r="N31" s="206">
        <v>3.45</v>
      </c>
      <c r="O31" s="206">
        <v>4.05</v>
      </c>
      <c r="P31" s="207">
        <v>3.9899999999999993</v>
      </c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</row>
    <row r="32" spans="2:34" s="75" customFormat="1" ht="25.5" customHeight="1">
      <c r="B32" s="91"/>
      <c r="C32" s="201" t="s">
        <v>89</v>
      </c>
      <c r="D32" s="198">
        <f t="shared" si="4"/>
        <v>0</v>
      </c>
      <c r="E32" s="198" t="s">
        <v>107</v>
      </c>
      <c r="F32" s="198" t="s">
        <v>107</v>
      </c>
      <c r="G32" s="198" t="s">
        <v>107</v>
      </c>
      <c r="H32" s="198" t="s">
        <v>107</v>
      </c>
      <c r="I32" s="198" t="s">
        <v>107</v>
      </c>
      <c r="J32" s="198" t="s">
        <v>107</v>
      </c>
      <c r="K32" s="198" t="s">
        <v>107</v>
      </c>
      <c r="L32" s="198" t="s">
        <v>107</v>
      </c>
      <c r="M32" s="198" t="s">
        <v>107</v>
      </c>
      <c r="N32" s="198" t="s">
        <v>107</v>
      </c>
      <c r="O32" s="198" t="s">
        <v>107</v>
      </c>
      <c r="P32" s="199" t="s">
        <v>107</v>
      </c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</row>
    <row r="33" spans="2:34" s="75" customFormat="1" ht="25.5" customHeight="1">
      <c r="B33" s="91"/>
      <c r="C33" s="201" t="s">
        <v>90</v>
      </c>
      <c r="D33" s="198">
        <f t="shared" si="4"/>
        <v>36.731</v>
      </c>
      <c r="E33" s="206">
        <v>2.0649999999999995</v>
      </c>
      <c r="F33" s="206">
        <v>1.033</v>
      </c>
      <c r="G33" s="206">
        <v>4.133000000000001</v>
      </c>
      <c r="H33" s="206">
        <v>18.900000000000002</v>
      </c>
      <c r="I33" s="206">
        <v>0.5</v>
      </c>
      <c r="J33" s="206">
        <v>1</v>
      </c>
      <c r="K33" s="206">
        <v>1.0699999999999998</v>
      </c>
      <c r="L33" s="206">
        <v>0.6</v>
      </c>
      <c r="M33" s="206">
        <v>2.54</v>
      </c>
      <c r="N33" s="206">
        <v>2.3</v>
      </c>
      <c r="O33" s="206">
        <v>0.24</v>
      </c>
      <c r="P33" s="207">
        <v>2.35</v>
      </c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</row>
    <row r="34" spans="2:34" s="75" customFormat="1" ht="25.5" customHeight="1">
      <c r="B34" s="91"/>
      <c r="C34" s="201" t="s">
        <v>91</v>
      </c>
      <c r="D34" s="208">
        <f t="shared" si="4"/>
        <v>1.55</v>
      </c>
      <c r="E34" s="198" t="s">
        <v>107</v>
      </c>
      <c r="F34" s="198" t="s">
        <v>107</v>
      </c>
      <c r="G34" s="198" t="s">
        <v>107</v>
      </c>
      <c r="H34" s="198" t="s">
        <v>107</v>
      </c>
      <c r="I34" s="198" t="s">
        <v>107</v>
      </c>
      <c r="J34" s="209">
        <v>0.95</v>
      </c>
      <c r="K34" s="198" t="s">
        <v>107</v>
      </c>
      <c r="L34" s="198" t="s">
        <v>107</v>
      </c>
      <c r="M34" s="208">
        <v>0.3</v>
      </c>
      <c r="N34" s="208">
        <v>0.3</v>
      </c>
      <c r="O34" s="208"/>
      <c r="P34" s="210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</row>
    <row r="35" spans="2:34" s="75" customFormat="1" ht="9.75" customHeight="1">
      <c r="B35" s="91"/>
      <c r="C35" s="197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9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</row>
    <row r="36" spans="2:34" s="74" customFormat="1" ht="30" customHeight="1">
      <c r="B36" s="93"/>
      <c r="C36" s="200" t="s">
        <v>101</v>
      </c>
      <c r="D36" s="195">
        <f>SUM(D38:D40)</f>
        <v>308.67300000000006</v>
      </c>
      <c r="E36" s="195">
        <f aca="true" t="shared" si="5" ref="E36:P36">SUM(E38:E40)</f>
        <v>26.122</v>
      </c>
      <c r="F36" s="195">
        <f t="shared" si="5"/>
        <v>21.498</v>
      </c>
      <c r="G36" s="195">
        <f t="shared" si="5"/>
        <v>23.785000000000004</v>
      </c>
      <c r="H36" s="195">
        <f t="shared" si="5"/>
        <v>25.751</v>
      </c>
      <c r="I36" s="195">
        <f t="shared" si="5"/>
        <v>19.430000000000003</v>
      </c>
      <c r="J36" s="195">
        <f t="shared" si="5"/>
        <v>24.087000000000007</v>
      </c>
      <c r="K36" s="195">
        <f t="shared" si="5"/>
        <v>28.400000000000006</v>
      </c>
      <c r="L36" s="195">
        <f t="shared" si="5"/>
        <v>31.250000000000004</v>
      </c>
      <c r="M36" s="195">
        <f t="shared" si="5"/>
        <v>33.85</v>
      </c>
      <c r="N36" s="195">
        <f t="shared" si="5"/>
        <v>26.500000000000004</v>
      </c>
      <c r="O36" s="195">
        <f t="shared" si="5"/>
        <v>24.099999999999998</v>
      </c>
      <c r="P36" s="196">
        <f t="shared" si="5"/>
        <v>23.899999999999995</v>
      </c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</row>
    <row r="37" spans="2:34" s="75" customFormat="1" ht="6.75" customHeight="1">
      <c r="B37" s="91"/>
      <c r="C37" s="197"/>
      <c r="D37" s="206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9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</row>
    <row r="38" spans="2:34" s="75" customFormat="1" ht="25.5" customHeight="1">
      <c r="B38" s="91"/>
      <c r="C38" s="201" t="s">
        <v>93</v>
      </c>
      <c r="D38" s="198">
        <f>SUM(E38:P38)</f>
        <v>308.67300000000006</v>
      </c>
      <c r="E38" s="198">
        <v>26.122</v>
      </c>
      <c r="F38" s="198">
        <v>21.498</v>
      </c>
      <c r="G38" s="198">
        <v>23.785000000000004</v>
      </c>
      <c r="H38" s="198">
        <v>25.751</v>
      </c>
      <c r="I38" s="198">
        <v>19.430000000000003</v>
      </c>
      <c r="J38" s="198">
        <v>24.087000000000007</v>
      </c>
      <c r="K38" s="198">
        <v>28.400000000000006</v>
      </c>
      <c r="L38" s="198">
        <v>31.250000000000004</v>
      </c>
      <c r="M38" s="198">
        <v>33.85</v>
      </c>
      <c r="N38" s="198">
        <v>26.500000000000004</v>
      </c>
      <c r="O38" s="198">
        <v>24.099999999999998</v>
      </c>
      <c r="P38" s="199">
        <v>23.899999999999995</v>
      </c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</row>
    <row r="39" spans="2:34" s="75" customFormat="1" ht="25.5" customHeight="1">
      <c r="B39" s="91"/>
      <c r="C39" s="201" t="s">
        <v>100</v>
      </c>
      <c r="D39" s="198">
        <f>SUM(E39:P39)</f>
        <v>0</v>
      </c>
      <c r="E39" s="198" t="s">
        <v>107</v>
      </c>
      <c r="F39" s="198" t="s">
        <v>107</v>
      </c>
      <c r="G39" s="198" t="s">
        <v>107</v>
      </c>
      <c r="H39" s="198" t="s">
        <v>107</v>
      </c>
      <c r="I39" s="198" t="s">
        <v>107</v>
      </c>
      <c r="J39" s="198" t="s">
        <v>107</v>
      </c>
      <c r="K39" s="198" t="s">
        <v>107</v>
      </c>
      <c r="L39" s="198" t="s">
        <v>107</v>
      </c>
      <c r="M39" s="198" t="s">
        <v>107</v>
      </c>
      <c r="N39" s="198" t="s">
        <v>107</v>
      </c>
      <c r="O39" s="198" t="s">
        <v>107</v>
      </c>
      <c r="P39" s="199" t="s">
        <v>107</v>
      </c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</row>
    <row r="40" spans="2:34" s="75" customFormat="1" ht="25.5" customHeight="1">
      <c r="B40" s="91"/>
      <c r="C40" s="201" t="s">
        <v>105</v>
      </c>
      <c r="D40" s="198">
        <f>SUM(E40:P40)</f>
        <v>0</v>
      </c>
      <c r="E40" s="198" t="s">
        <v>107</v>
      </c>
      <c r="F40" s="198" t="s">
        <v>107</v>
      </c>
      <c r="G40" s="198" t="s">
        <v>107</v>
      </c>
      <c r="H40" s="198" t="s">
        <v>107</v>
      </c>
      <c r="I40" s="198" t="s">
        <v>107</v>
      </c>
      <c r="J40" s="198" t="s">
        <v>107</v>
      </c>
      <c r="K40" s="198" t="s">
        <v>107</v>
      </c>
      <c r="L40" s="198" t="s">
        <v>107</v>
      </c>
      <c r="M40" s="198" t="s">
        <v>107</v>
      </c>
      <c r="N40" s="198" t="s">
        <v>107</v>
      </c>
      <c r="O40" s="198" t="s">
        <v>107</v>
      </c>
      <c r="P40" s="199" t="s">
        <v>107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</row>
    <row r="41" spans="2:34" s="75" customFormat="1" ht="6.75" customHeight="1">
      <c r="B41" s="91"/>
      <c r="C41" s="201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9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</row>
    <row r="42" spans="2:34" s="75" customFormat="1" ht="9.75" customHeight="1">
      <c r="B42" s="76"/>
      <c r="C42" s="77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211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</row>
    <row r="43" spans="17:34" s="75" customFormat="1" ht="4.5" customHeight="1" hidden="1"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</row>
    <row r="44" spans="17:34" s="75" customFormat="1" ht="8.25" customHeight="1"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</row>
    <row r="45" spans="3:34" s="79" customFormat="1" ht="14.25" customHeight="1">
      <c r="C45" s="128" t="s">
        <v>98</v>
      </c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</row>
    <row r="46" spans="2:34" s="75" customFormat="1" ht="11.25" customHeight="1">
      <c r="B46" s="84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</row>
    <row r="47" spans="2:34" s="75" customFormat="1" ht="11.25" customHeight="1">
      <c r="B47" s="84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</row>
    <row r="48" spans="2:34" s="75" customFormat="1" ht="11.25" customHeight="1">
      <c r="B48" s="84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</row>
    <row r="49" spans="2:34" s="75" customFormat="1" ht="11.25" customHeight="1">
      <c r="B49" s="84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</row>
    <row r="50" spans="2:34" s="75" customFormat="1" ht="11.25" customHeight="1">
      <c r="B50" s="84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</row>
    <row r="51" spans="2:34" s="80" customFormat="1" ht="11.25" customHeight="1">
      <c r="B51" s="82"/>
      <c r="I51" s="81"/>
      <c r="J51" s="81"/>
      <c r="K51" s="81"/>
      <c r="L51" s="81"/>
      <c r="M51" s="81"/>
      <c r="N51" s="81"/>
      <c r="O51" s="81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</row>
    <row r="52" spans="9:34" s="80" customFormat="1" ht="11.25" customHeight="1">
      <c r="I52" s="81"/>
      <c r="J52" s="81"/>
      <c r="K52" s="81"/>
      <c r="L52" s="81"/>
      <c r="M52" s="81"/>
      <c r="N52" s="81"/>
      <c r="O52" s="81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</row>
    <row r="53" spans="3:34" s="80" customFormat="1" ht="14.25">
      <c r="C53" s="75"/>
      <c r="D53" s="75"/>
      <c r="E53" s="75"/>
      <c r="F53" s="75"/>
      <c r="G53" s="75"/>
      <c r="H53" s="75"/>
      <c r="I53" s="81"/>
      <c r="J53" s="81"/>
      <c r="K53" s="81"/>
      <c r="L53" s="81"/>
      <c r="M53" s="81"/>
      <c r="N53" s="81"/>
      <c r="O53" s="81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</row>
    <row r="54" spans="3:34" s="80" customFormat="1" ht="14.25">
      <c r="C54" s="75"/>
      <c r="D54" s="75"/>
      <c r="E54" s="75"/>
      <c r="F54" s="75"/>
      <c r="G54" s="75"/>
      <c r="H54" s="75"/>
      <c r="I54" s="81"/>
      <c r="J54" s="81"/>
      <c r="K54" s="81"/>
      <c r="L54" s="81"/>
      <c r="M54" s="81"/>
      <c r="N54" s="81"/>
      <c r="O54" s="81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</row>
    <row r="55" spans="3:34" s="80" customFormat="1" ht="14.25">
      <c r="C55" s="80" t="s">
        <v>67</v>
      </c>
      <c r="D55" s="80">
        <f>+D9</f>
        <v>63394.63912000001</v>
      </c>
      <c r="E55" s="80">
        <f>+D55/$D$58*100</f>
        <v>89.3255843244416</v>
      </c>
      <c r="F55" s="80">
        <v>28.98</v>
      </c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</row>
    <row r="56" spans="3:34" s="80" customFormat="1" ht="14.25">
      <c r="C56" s="80" t="s">
        <v>79</v>
      </c>
      <c r="D56" s="80">
        <f>+D22</f>
        <v>7266.9923</v>
      </c>
      <c r="E56" s="80">
        <f>+D56/$D$58*100</f>
        <v>10.239483061808741</v>
      </c>
      <c r="F56" s="80">
        <v>34.33</v>
      </c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</row>
    <row r="57" spans="3:34" s="80" customFormat="1" ht="14.25">
      <c r="C57" s="80" t="s">
        <v>92</v>
      </c>
      <c r="D57" s="80">
        <f>+D36</f>
        <v>308.67300000000006</v>
      </c>
      <c r="E57" s="80">
        <f>+D57/$D$58*100</f>
        <v>0.434932613749665</v>
      </c>
      <c r="F57" s="80">
        <v>30.88</v>
      </c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</row>
    <row r="58" spans="4:34" s="80" customFormat="1" ht="14.25">
      <c r="D58" s="80">
        <f>SUM(D55:D57)</f>
        <v>70970.30442</v>
      </c>
      <c r="E58" s="80">
        <f>SUM(E55:E57)</f>
        <v>100.00000000000001</v>
      </c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</row>
    <row r="59" spans="17:34" s="80" customFormat="1" ht="14.25"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</row>
    <row r="60" spans="17:34" s="80" customFormat="1" ht="14.25"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</row>
    <row r="61" spans="3:34" s="80" customFormat="1" ht="14.25">
      <c r="C61" s="75"/>
      <c r="D61" s="75"/>
      <c r="E61" s="75"/>
      <c r="F61" s="75"/>
      <c r="G61" s="75"/>
      <c r="H61" s="75"/>
      <c r="I61" s="81"/>
      <c r="J61" s="81"/>
      <c r="K61" s="81"/>
      <c r="L61" s="81"/>
      <c r="M61" s="81"/>
      <c r="N61" s="81"/>
      <c r="O61" s="81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</row>
    <row r="62" spans="3:34" s="82" customFormat="1" ht="12.75">
      <c r="C62" s="84"/>
      <c r="D62" s="84"/>
      <c r="E62" s="84"/>
      <c r="F62" s="84"/>
      <c r="G62" s="84"/>
      <c r="H62" s="84"/>
      <c r="I62" s="83"/>
      <c r="J62" s="83"/>
      <c r="K62" s="83"/>
      <c r="L62" s="83"/>
      <c r="M62" s="83"/>
      <c r="N62" s="83"/>
      <c r="O62" s="83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</row>
    <row r="63" spans="3:34" s="82" customFormat="1" ht="12.75">
      <c r="C63" s="84"/>
      <c r="D63" s="84"/>
      <c r="E63" s="84"/>
      <c r="F63" s="84"/>
      <c r="G63" s="84"/>
      <c r="H63" s="84"/>
      <c r="I63" s="83"/>
      <c r="J63" s="83"/>
      <c r="K63" s="83"/>
      <c r="L63" s="83"/>
      <c r="M63" s="83"/>
      <c r="N63" s="83"/>
      <c r="O63" s="83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</row>
    <row r="64" spans="3:34" s="82" customFormat="1" ht="12.75">
      <c r="C64" s="84"/>
      <c r="D64" s="84"/>
      <c r="E64" s="84"/>
      <c r="F64" s="84"/>
      <c r="G64" s="84"/>
      <c r="H64" s="84"/>
      <c r="I64" s="83"/>
      <c r="J64" s="83"/>
      <c r="K64" s="83"/>
      <c r="L64" s="83"/>
      <c r="M64" s="83"/>
      <c r="N64" s="83"/>
      <c r="O64" s="83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</row>
    <row r="94" ht="12.75">
      <c r="K94" s="114"/>
    </row>
  </sheetData>
  <sheetProtection/>
  <mergeCells count="4">
    <mergeCell ref="B2:P2"/>
    <mergeCell ref="B3:P3"/>
    <mergeCell ref="B5:C5"/>
    <mergeCell ref="B7:C7"/>
  </mergeCells>
  <printOptions horizontalCentered="1" verticalCentered="1"/>
  <pageMargins left="0" right="0" top="0" bottom="0" header="0" footer="0"/>
  <pageSetup horizontalDpi="600" verticalDpi="600" orientation="portrait" scale="48" r:id="rId2"/>
  <ignoredErrors>
    <ignoredError sqref="D12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AG75"/>
  <sheetViews>
    <sheetView showGridLines="0" zoomScale="80" zoomScaleNormal="80" zoomScaleSheetLayoutView="80" zoomScalePageLayoutView="0" workbookViewId="0" topLeftCell="A1">
      <selection activeCell="T23" sqref="T23"/>
    </sheetView>
  </sheetViews>
  <sheetFormatPr defaultColWidth="9.140625" defaultRowHeight="12.75"/>
  <cols>
    <col min="1" max="1" width="2.28125" style="84" customWidth="1"/>
    <col min="2" max="2" width="2.421875" style="84" customWidth="1"/>
    <col min="3" max="3" width="0.85546875" style="84" customWidth="1"/>
    <col min="4" max="4" width="28.57421875" style="84" customWidth="1"/>
    <col min="5" max="5" width="15.421875" style="84" customWidth="1"/>
    <col min="6" max="6" width="13.8515625" style="84" customWidth="1"/>
    <col min="7" max="7" width="14.00390625" style="84" customWidth="1"/>
    <col min="8" max="8" width="13.8515625" style="84" customWidth="1"/>
    <col min="9" max="9" width="14.00390625" style="84" customWidth="1"/>
    <col min="10" max="10" width="13.8515625" style="84" customWidth="1"/>
    <col min="11" max="11" width="13.28125" style="84" customWidth="1"/>
    <col min="12" max="12" width="13.421875" style="84" customWidth="1"/>
    <col min="13" max="13" width="14.140625" style="84" customWidth="1"/>
    <col min="14" max="14" width="14.00390625" style="84" customWidth="1"/>
    <col min="15" max="15" width="13.57421875" style="84" customWidth="1"/>
    <col min="16" max="17" width="13.57421875" style="84" bestFit="1" customWidth="1"/>
    <col min="18" max="18" width="1.57421875" style="84" customWidth="1"/>
    <col min="19" max="21" width="9.140625" style="84" customWidth="1"/>
    <col min="22" max="22" width="11.7109375" style="84" customWidth="1"/>
    <col min="23" max="16384" width="9.140625" style="84" customWidth="1"/>
  </cols>
  <sheetData>
    <row r="1" spans="19:33" ht="12.75"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</row>
    <row r="2" spans="3:33" s="73" customFormat="1" ht="42" customHeight="1">
      <c r="C2" s="186" t="s">
        <v>117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3:33" s="73" customFormat="1" ht="19.5" customHeight="1">
      <c r="C3" s="181" t="s">
        <v>66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</row>
    <row r="4" spans="6:33" s="73" customFormat="1" ht="15.75" customHeight="1"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73">
        <v>17.593</v>
      </c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</row>
    <row r="5" spans="3:33" s="74" customFormat="1" ht="38.25" customHeight="1">
      <c r="C5" s="182" t="s">
        <v>97</v>
      </c>
      <c r="D5" s="187"/>
      <c r="E5" s="87" t="s">
        <v>30</v>
      </c>
      <c r="F5" s="87" t="s">
        <v>31</v>
      </c>
      <c r="G5" s="87" t="s">
        <v>32</v>
      </c>
      <c r="H5" s="87" t="s">
        <v>33</v>
      </c>
      <c r="I5" s="87" t="s">
        <v>48</v>
      </c>
      <c r="J5" s="87" t="s">
        <v>35</v>
      </c>
      <c r="K5" s="87" t="s">
        <v>36</v>
      </c>
      <c r="L5" s="87" t="s">
        <v>37</v>
      </c>
      <c r="M5" s="87" t="s">
        <v>38</v>
      </c>
      <c r="N5" s="87" t="s">
        <v>39</v>
      </c>
      <c r="O5" s="87" t="s">
        <v>40</v>
      </c>
      <c r="P5" s="87" t="s">
        <v>41</v>
      </c>
      <c r="Q5" s="182" t="s">
        <v>42</v>
      </c>
      <c r="R5" s="183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</row>
    <row r="6" spans="3:33" s="74" customFormat="1" ht="11.25" customHeight="1">
      <c r="C6" s="88"/>
      <c r="R6" s="89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</row>
    <row r="7" spans="3:33" s="74" customFormat="1" ht="15" customHeight="1">
      <c r="C7" s="184" t="s">
        <v>30</v>
      </c>
      <c r="D7" s="185"/>
      <c r="E7" s="126">
        <f aca="true" t="shared" si="0" ref="E7:Q7">SUM(E9,E22,E34)</f>
        <v>74955.34600000002</v>
      </c>
      <c r="F7" s="126">
        <f t="shared" si="0"/>
        <v>6691.821</v>
      </c>
      <c r="G7" s="126">
        <f t="shared" si="0"/>
        <v>6183.714000000001</v>
      </c>
      <c r="H7" s="126">
        <f t="shared" si="0"/>
        <v>7096.572999999999</v>
      </c>
      <c r="I7" s="126">
        <f t="shared" si="0"/>
        <v>6003.2339999999995</v>
      </c>
      <c r="J7" s="126">
        <f t="shared" si="0"/>
        <v>5992.970000000001</v>
      </c>
      <c r="K7" s="126">
        <f t="shared" si="0"/>
        <v>5698.975</v>
      </c>
      <c r="L7" s="126">
        <f t="shared" si="0"/>
        <v>5832.714000000001</v>
      </c>
      <c r="M7" s="126">
        <f t="shared" si="0"/>
        <v>5725.858</v>
      </c>
      <c r="N7" s="126">
        <f t="shared" si="0"/>
        <v>5599.2</v>
      </c>
      <c r="O7" s="126">
        <f t="shared" si="0"/>
        <v>6324.65</v>
      </c>
      <c r="P7" s="126">
        <f t="shared" si="0"/>
        <v>6409.377</v>
      </c>
      <c r="Q7" s="126">
        <f t="shared" si="0"/>
        <v>7396.26</v>
      </c>
      <c r="R7" s="90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</row>
    <row r="8" spans="3:33" s="75" customFormat="1" ht="11.25" customHeight="1">
      <c r="C8" s="91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92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</row>
    <row r="9" spans="3:33" s="74" customFormat="1" ht="30" customHeight="1">
      <c r="C9" s="93"/>
      <c r="D9" s="127" t="s">
        <v>67</v>
      </c>
      <c r="E9" s="126">
        <f aca="true" t="shared" si="1" ref="E9:Q9">SUM(E10:E20)</f>
        <v>60917.76400000001</v>
      </c>
      <c r="F9" s="126">
        <f t="shared" si="1"/>
        <v>5563.5509999999995</v>
      </c>
      <c r="G9" s="126">
        <f t="shared" si="1"/>
        <v>5067.428000000001</v>
      </c>
      <c r="H9" s="126">
        <f t="shared" si="1"/>
        <v>5652.522999999999</v>
      </c>
      <c r="I9" s="126">
        <f t="shared" si="1"/>
        <v>4697.563999999999</v>
      </c>
      <c r="J9" s="126">
        <f t="shared" si="1"/>
        <v>4624.0340000000015</v>
      </c>
      <c r="K9" s="126">
        <f t="shared" si="1"/>
        <v>4525.410000000001</v>
      </c>
      <c r="L9" s="126">
        <f t="shared" si="1"/>
        <v>4660.244000000001</v>
      </c>
      <c r="M9" s="126">
        <f t="shared" si="1"/>
        <v>4646.508</v>
      </c>
      <c r="N9" s="126">
        <f t="shared" si="1"/>
        <v>4462.53</v>
      </c>
      <c r="O9" s="126">
        <f t="shared" si="1"/>
        <v>5166.99</v>
      </c>
      <c r="P9" s="126">
        <f t="shared" si="1"/>
        <v>5251.117</v>
      </c>
      <c r="Q9" s="126">
        <f t="shared" si="1"/>
        <v>6599.865</v>
      </c>
      <c r="R9" s="94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</row>
    <row r="10" spans="3:33" s="75" customFormat="1" ht="25.5" customHeight="1">
      <c r="C10" s="91"/>
      <c r="D10" s="95" t="s">
        <v>68</v>
      </c>
      <c r="E10" s="105">
        <f aca="true" t="shared" si="2" ref="E10:E20">SUM(F10:Q10)</f>
        <v>4053.6930000000007</v>
      </c>
      <c r="F10" s="105">
        <v>221.36800000000002</v>
      </c>
      <c r="G10" s="105">
        <v>77.843</v>
      </c>
      <c r="H10" s="105">
        <v>130.79</v>
      </c>
      <c r="I10" s="105">
        <v>123.2</v>
      </c>
      <c r="J10" s="105">
        <v>162.8</v>
      </c>
      <c r="K10" s="105">
        <v>219.82</v>
      </c>
      <c r="L10" s="105">
        <v>349.644</v>
      </c>
      <c r="M10" s="105">
        <v>850.6080000000002</v>
      </c>
      <c r="N10" s="105">
        <v>430.4</v>
      </c>
      <c r="O10" s="105">
        <v>660.32</v>
      </c>
      <c r="P10" s="105">
        <v>297.9</v>
      </c>
      <c r="Q10" s="105">
        <v>529</v>
      </c>
      <c r="R10" s="92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</row>
    <row r="11" spans="3:33" s="75" customFormat="1" ht="25.5" customHeight="1">
      <c r="C11" s="91"/>
      <c r="D11" s="95" t="s">
        <v>69</v>
      </c>
      <c r="E11" s="105">
        <f t="shared" si="2"/>
        <v>5623.211000000001</v>
      </c>
      <c r="F11" s="105">
        <v>863.9559999999999</v>
      </c>
      <c r="G11" s="105">
        <v>672.1</v>
      </c>
      <c r="H11" s="105">
        <v>220.39999999999998</v>
      </c>
      <c r="I11" s="105">
        <v>33.5</v>
      </c>
      <c r="J11" s="105" t="s">
        <v>107</v>
      </c>
      <c r="K11" s="105" t="s">
        <v>107</v>
      </c>
      <c r="L11" s="105" t="s">
        <v>107</v>
      </c>
      <c r="M11" s="105" t="s">
        <v>107</v>
      </c>
      <c r="N11" s="105" t="s">
        <v>107</v>
      </c>
      <c r="O11" s="105">
        <v>763.6000000000001</v>
      </c>
      <c r="P11" s="105">
        <v>841.9000000000002</v>
      </c>
      <c r="Q11" s="105">
        <v>2227.7550000000006</v>
      </c>
      <c r="R11" s="92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</row>
    <row r="12" spans="3:33" s="75" customFormat="1" ht="25.5" customHeight="1">
      <c r="C12" s="91"/>
      <c r="D12" s="95" t="s">
        <v>70</v>
      </c>
      <c r="E12" s="105">
        <f>SUM(F12:Q12)</f>
        <v>10940.504</v>
      </c>
      <c r="F12" s="105">
        <v>1009.927</v>
      </c>
      <c r="G12" s="105">
        <v>1395.6160000000004</v>
      </c>
      <c r="H12" s="105">
        <v>1762.359</v>
      </c>
      <c r="I12" s="105">
        <v>1066.02</v>
      </c>
      <c r="J12" s="105">
        <v>768.6</v>
      </c>
      <c r="K12" s="105">
        <v>716.7000000000002</v>
      </c>
      <c r="L12" s="105">
        <v>610.0999999999999</v>
      </c>
      <c r="M12" s="105">
        <v>291.5</v>
      </c>
      <c r="N12" s="105">
        <v>196.60000000000002</v>
      </c>
      <c r="O12" s="105">
        <v>592.3999999999999</v>
      </c>
      <c r="P12" s="105">
        <v>1607.8800000000006</v>
      </c>
      <c r="Q12" s="105">
        <v>922.802</v>
      </c>
      <c r="R12" s="92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</row>
    <row r="13" spans="3:33" s="75" customFormat="1" ht="25.5" customHeight="1">
      <c r="C13" s="91"/>
      <c r="D13" s="95" t="s">
        <v>71</v>
      </c>
      <c r="E13" s="105">
        <f t="shared" si="2"/>
        <v>2708.6759999999995</v>
      </c>
      <c r="F13" s="105">
        <v>232.536</v>
      </c>
      <c r="G13" s="105">
        <v>120.3</v>
      </c>
      <c r="H13" s="105">
        <v>185.09999999999997</v>
      </c>
      <c r="I13" s="105">
        <v>324.82</v>
      </c>
      <c r="J13" s="105">
        <v>305.70000000000005</v>
      </c>
      <c r="K13" s="105">
        <v>346.1</v>
      </c>
      <c r="L13" s="105">
        <v>258.7</v>
      </c>
      <c r="M13" s="105">
        <v>227.09999999999997</v>
      </c>
      <c r="N13" s="105">
        <v>265.5</v>
      </c>
      <c r="O13" s="105">
        <v>233.2</v>
      </c>
      <c r="P13" s="105">
        <v>87.1</v>
      </c>
      <c r="Q13" s="105">
        <v>122.52000000000001</v>
      </c>
      <c r="R13" s="92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</row>
    <row r="14" spans="3:33" s="75" customFormat="1" ht="25.5" customHeight="1">
      <c r="C14" s="91"/>
      <c r="D14" s="95" t="s">
        <v>72</v>
      </c>
      <c r="E14" s="105">
        <f t="shared" si="2"/>
        <v>5395.452000000001</v>
      </c>
      <c r="F14" s="105">
        <v>513.518</v>
      </c>
      <c r="G14" s="105">
        <v>466.74600000000004</v>
      </c>
      <c r="H14" s="105">
        <v>409.716</v>
      </c>
      <c r="I14" s="105">
        <v>483.6560000000001</v>
      </c>
      <c r="J14" s="105">
        <v>627.716</v>
      </c>
      <c r="K14" s="105">
        <v>578.2</v>
      </c>
      <c r="L14" s="105">
        <v>554.8000000000001</v>
      </c>
      <c r="M14" s="105">
        <v>532.4</v>
      </c>
      <c r="N14" s="105">
        <v>371.09999999999997</v>
      </c>
      <c r="O14" s="105">
        <v>345.09999999999997</v>
      </c>
      <c r="P14" s="105">
        <v>238.9</v>
      </c>
      <c r="Q14" s="105">
        <v>273.59999999999997</v>
      </c>
      <c r="R14" s="92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</row>
    <row r="15" spans="3:33" s="75" customFormat="1" ht="25.5" customHeight="1">
      <c r="C15" s="91"/>
      <c r="D15" s="95" t="s">
        <v>74</v>
      </c>
      <c r="E15" s="105">
        <f t="shared" si="2"/>
        <v>2271.855</v>
      </c>
      <c r="F15" s="105">
        <v>258.79999999999995</v>
      </c>
      <c r="G15" s="105">
        <v>65.4</v>
      </c>
      <c r="H15" s="105">
        <v>225.755</v>
      </c>
      <c r="I15" s="105">
        <v>229.4</v>
      </c>
      <c r="J15" s="105">
        <v>201.8</v>
      </c>
      <c r="K15" s="105">
        <v>131.3</v>
      </c>
      <c r="L15" s="105">
        <v>152.39999999999998</v>
      </c>
      <c r="M15" s="105">
        <v>150</v>
      </c>
      <c r="N15" s="105">
        <v>232.49999999999997</v>
      </c>
      <c r="O15" s="105">
        <v>135.20000000000002</v>
      </c>
      <c r="P15" s="105">
        <v>198.89999999999998</v>
      </c>
      <c r="Q15" s="105">
        <v>290.4</v>
      </c>
      <c r="R15" s="92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</row>
    <row r="16" spans="3:33" s="75" customFormat="1" ht="25.5" customHeight="1">
      <c r="C16" s="91"/>
      <c r="D16" s="95" t="s">
        <v>76</v>
      </c>
      <c r="E16" s="105">
        <f>SUM(F16:Q16)</f>
        <v>233.89999999999998</v>
      </c>
      <c r="F16" s="105" t="s">
        <v>107</v>
      </c>
      <c r="G16" s="105" t="s">
        <v>107</v>
      </c>
      <c r="H16" s="105" t="s">
        <v>107</v>
      </c>
      <c r="I16" s="105">
        <v>3.5</v>
      </c>
      <c r="J16" s="105">
        <v>35.5</v>
      </c>
      <c r="K16" s="105">
        <v>65.5</v>
      </c>
      <c r="L16" s="105">
        <v>101.7</v>
      </c>
      <c r="M16" s="105">
        <v>12.2</v>
      </c>
      <c r="N16" s="105">
        <v>9</v>
      </c>
      <c r="O16" s="105">
        <v>1.5</v>
      </c>
      <c r="P16" s="105">
        <v>5</v>
      </c>
      <c r="Q16" s="105" t="s">
        <v>107</v>
      </c>
      <c r="R16" s="92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</row>
    <row r="17" spans="3:33" s="75" customFormat="1" ht="25.5" customHeight="1">
      <c r="C17" s="91"/>
      <c r="D17" s="95" t="s">
        <v>75</v>
      </c>
      <c r="E17" s="105">
        <f t="shared" si="2"/>
        <v>224.57999999999998</v>
      </c>
      <c r="F17" s="105">
        <v>61.8</v>
      </c>
      <c r="G17" s="105">
        <v>40</v>
      </c>
      <c r="H17" s="105">
        <v>51.4</v>
      </c>
      <c r="I17" s="105">
        <v>14.5</v>
      </c>
      <c r="J17" s="105">
        <v>9.5</v>
      </c>
      <c r="K17" s="105">
        <v>15.5</v>
      </c>
      <c r="L17" s="105">
        <v>8.3</v>
      </c>
      <c r="M17" s="105">
        <v>8.5</v>
      </c>
      <c r="N17" s="105">
        <v>4</v>
      </c>
      <c r="O17" s="105">
        <v>7.23</v>
      </c>
      <c r="P17" s="105">
        <v>2.85</v>
      </c>
      <c r="Q17" s="105">
        <v>1</v>
      </c>
      <c r="R17" s="92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</row>
    <row r="18" spans="3:33" s="75" customFormat="1" ht="25.5" customHeight="1">
      <c r="C18" s="91"/>
      <c r="D18" s="95" t="s">
        <v>73</v>
      </c>
      <c r="E18" s="105">
        <f t="shared" si="2"/>
        <v>749.2000000000002</v>
      </c>
      <c r="F18" s="105">
        <v>62.2</v>
      </c>
      <c r="G18" s="105">
        <v>49.699999999999996</v>
      </c>
      <c r="H18" s="105">
        <v>52.2</v>
      </c>
      <c r="I18" s="105">
        <v>70.5</v>
      </c>
      <c r="J18" s="105">
        <v>65.80000000000001</v>
      </c>
      <c r="K18" s="105">
        <v>62.00000000000001</v>
      </c>
      <c r="L18" s="105">
        <v>97.10000000000001</v>
      </c>
      <c r="M18" s="105">
        <v>52.50000000000001</v>
      </c>
      <c r="N18" s="105">
        <v>75.20000000000002</v>
      </c>
      <c r="O18" s="105">
        <v>67.9</v>
      </c>
      <c r="P18" s="105">
        <v>61.2</v>
      </c>
      <c r="Q18" s="105">
        <v>32.9</v>
      </c>
      <c r="R18" s="92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</row>
    <row r="19" spans="3:33" s="75" customFormat="1" ht="25.5" customHeight="1">
      <c r="C19" s="91"/>
      <c r="D19" s="95" t="s">
        <v>77</v>
      </c>
      <c r="E19" s="105">
        <f t="shared" si="2"/>
        <v>750.15</v>
      </c>
      <c r="F19" s="105">
        <v>70</v>
      </c>
      <c r="G19" s="105">
        <v>64.5</v>
      </c>
      <c r="H19" s="105">
        <v>32.5</v>
      </c>
      <c r="I19" s="105">
        <v>63</v>
      </c>
      <c r="J19" s="105">
        <v>30</v>
      </c>
      <c r="K19" s="105">
        <v>37.3</v>
      </c>
      <c r="L19" s="105">
        <v>86.4</v>
      </c>
      <c r="M19" s="105">
        <v>65.7</v>
      </c>
      <c r="N19" s="105">
        <v>107.10000000000001</v>
      </c>
      <c r="O19" s="105">
        <v>108.25</v>
      </c>
      <c r="P19" s="105">
        <v>23.5</v>
      </c>
      <c r="Q19" s="105">
        <v>61.9</v>
      </c>
      <c r="R19" s="92"/>
      <c r="S19" s="85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85"/>
    </row>
    <row r="20" spans="3:33" s="75" customFormat="1" ht="25.5" customHeight="1">
      <c r="C20" s="91"/>
      <c r="D20" s="95" t="s">
        <v>78</v>
      </c>
      <c r="E20" s="105">
        <f t="shared" si="2"/>
        <v>27966.543000000005</v>
      </c>
      <c r="F20" s="105">
        <v>2269.4460000000004</v>
      </c>
      <c r="G20" s="105">
        <v>2115.2230000000004</v>
      </c>
      <c r="H20" s="105">
        <v>2582.3029999999994</v>
      </c>
      <c r="I20" s="105">
        <v>2285.4679999999994</v>
      </c>
      <c r="J20" s="105">
        <v>2416.6180000000004</v>
      </c>
      <c r="K20" s="105">
        <v>2352.9900000000002</v>
      </c>
      <c r="L20" s="105">
        <v>2441.1000000000004</v>
      </c>
      <c r="M20" s="105">
        <v>2456</v>
      </c>
      <c r="N20" s="105">
        <v>2771.1299999999997</v>
      </c>
      <c r="O20" s="105">
        <v>2252.29</v>
      </c>
      <c r="P20" s="105">
        <v>1885.987</v>
      </c>
      <c r="Q20" s="129">
        <v>2137.9880000000007</v>
      </c>
      <c r="R20" s="92"/>
      <c r="S20" s="85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85"/>
    </row>
    <row r="21" spans="3:33" s="75" customFormat="1" ht="15" customHeight="1">
      <c r="C21" s="91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92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</row>
    <row r="22" spans="3:33" s="74" customFormat="1" ht="30" customHeight="1">
      <c r="C22" s="93"/>
      <c r="D22" s="127" t="s">
        <v>79</v>
      </c>
      <c r="E22" s="126">
        <f aca="true" t="shared" si="3" ref="E22:R22">SUM(E23:E32)</f>
        <v>14037.582000000002</v>
      </c>
      <c r="F22" s="126">
        <f t="shared" si="3"/>
        <v>1128.2700000000002</v>
      </c>
      <c r="G22" s="126">
        <f t="shared" si="3"/>
        <v>1116.286</v>
      </c>
      <c r="H22" s="126">
        <f t="shared" si="3"/>
        <v>1444.0500000000002</v>
      </c>
      <c r="I22" s="126">
        <f t="shared" si="3"/>
        <v>1305.6699999999998</v>
      </c>
      <c r="J22" s="126">
        <f t="shared" si="3"/>
        <v>1368.9360000000001</v>
      </c>
      <c r="K22" s="126">
        <f t="shared" si="3"/>
        <v>1173.565</v>
      </c>
      <c r="L22" s="126">
        <f t="shared" si="3"/>
        <v>1172.47</v>
      </c>
      <c r="M22" s="126">
        <f t="shared" si="3"/>
        <v>1079.35</v>
      </c>
      <c r="N22" s="126">
        <f t="shared" si="3"/>
        <v>1136.6699999999998</v>
      </c>
      <c r="O22" s="126">
        <f t="shared" si="3"/>
        <v>1157.6599999999999</v>
      </c>
      <c r="P22" s="126">
        <f t="shared" si="3"/>
        <v>1158.2600000000002</v>
      </c>
      <c r="Q22" s="126">
        <f t="shared" si="3"/>
        <v>796.395</v>
      </c>
      <c r="R22" s="130">
        <f t="shared" si="3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</row>
    <row r="23" spans="3:33" s="75" customFormat="1" ht="26.25" customHeight="1">
      <c r="C23" s="91"/>
      <c r="D23" s="95" t="s">
        <v>80</v>
      </c>
      <c r="E23" s="105">
        <f aca="true" t="shared" si="4" ref="E23:E32">SUM(F23:Q23)</f>
        <v>9159.581000000002</v>
      </c>
      <c r="F23" s="102">
        <v>720.8900000000001</v>
      </c>
      <c r="G23" s="102">
        <v>719.7360000000001</v>
      </c>
      <c r="H23" s="102">
        <v>949.12</v>
      </c>
      <c r="I23" s="102">
        <v>895.9399999999999</v>
      </c>
      <c r="J23" s="102">
        <v>899.13</v>
      </c>
      <c r="K23" s="102">
        <v>824.9200000000001</v>
      </c>
      <c r="L23" s="102">
        <v>776.8100000000001</v>
      </c>
      <c r="M23" s="102">
        <v>670.5999999999999</v>
      </c>
      <c r="N23" s="102">
        <v>759</v>
      </c>
      <c r="O23" s="102">
        <v>760.6</v>
      </c>
      <c r="P23" s="102">
        <v>771.1</v>
      </c>
      <c r="Q23" s="102">
        <v>411.735</v>
      </c>
      <c r="R23" s="92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</row>
    <row r="24" spans="3:33" s="75" customFormat="1" ht="26.25" customHeight="1">
      <c r="C24" s="91"/>
      <c r="D24" s="95" t="s">
        <v>83</v>
      </c>
      <c r="E24" s="105">
        <f t="shared" si="4"/>
        <v>158.68</v>
      </c>
      <c r="F24" s="105" t="s">
        <v>107</v>
      </c>
      <c r="G24" s="105" t="s">
        <v>107</v>
      </c>
      <c r="H24" s="105" t="s">
        <v>107</v>
      </c>
      <c r="I24" s="105" t="s">
        <v>107</v>
      </c>
      <c r="J24" s="102">
        <v>12.35</v>
      </c>
      <c r="K24" s="102">
        <v>7.43</v>
      </c>
      <c r="L24" s="102">
        <v>5.25</v>
      </c>
      <c r="M24" s="102">
        <v>11.6</v>
      </c>
      <c r="N24" s="102">
        <v>25.42</v>
      </c>
      <c r="O24" s="102">
        <v>25.68</v>
      </c>
      <c r="P24" s="102">
        <v>31.049999999999994</v>
      </c>
      <c r="Q24" s="102">
        <v>39.900000000000006</v>
      </c>
      <c r="R24" s="92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</row>
    <row r="25" spans="3:33" s="75" customFormat="1" ht="26.25" customHeight="1">
      <c r="C25" s="91"/>
      <c r="D25" s="95" t="s">
        <v>84</v>
      </c>
      <c r="E25" s="105">
        <f t="shared" si="4"/>
        <v>2807.23</v>
      </c>
      <c r="F25" s="102">
        <v>229.09000000000006</v>
      </c>
      <c r="G25" s="102">
        <v>247.78</v>
      </c>
      <c r="H25" s="102">
        <v>270.57</v>
      </c>
      <c r="I25" s="102">
        <v>231.97</v>
      </c>
      <c r="J25" s="102">
        <v>246.56600000000003</v>
      </c>
      <c r="K25" s="102">
        <v>215.73399999999995</v>
      </c>
      <c r="L25" s="102">
        <v>242.32000000000005</v>
      </c>
      <c r="M25" s="102">
        <v>244.87999999999997</v>
      </c>
      <c r="N25" s="102">
        <v>191.18</v>
      </c>
      <c r="O25" s="102">
        <v>237.34999999999994</v>
      </c>
      <c r="P25" s="102">
        <v>227.57</v>
      </c>
      <c r="Q25" s="102">
        <v>222.22</v>
      </c>
      <c r="R25" s="92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</row>
    <row r="26" spans="3:33" s="75" customFormat="1" ht="26.25" customHeight="1">
      <c r="C26" s="91"/>
      <c r="D26" s="95" t="s">
        <v>82</v>
      </c>
      <c r="E26" s="105">
        <f t="shared" si="4"/>
        <v>162.51</v>
      </c>
      <c r="F26" s="102">
        <v>14.11</v>
      </c>
      <c r="G26" s="102">
        <v>6.5</v>
      </c>
      <c r="H26" s="102">
        <v>13.5</v>
      </c>
      <c r="I26" s="102">
        <v>3</v>
      </c>
      <c r="J26" s="102">
        <v>27.5</v>
      </c>
      <c r="K26" s="102">
        <v>6.7</v>
      </c>
      <c r="L26" s="102">
        <v>9</v>
      </c>
      <c r="M26" s="102"/>
      <c r="N26" s="102">
        <v>16.3</v>
      </c>
      <c r="O26" s="105">
        <v>21</v>
      </c>
      <c r="P26" s="102">
        <v>22.4</v>
      </c>
      <c r="Q26" s="102">
        <v>22.5</v>
      </c>
      <c r="R26" s="92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</row>
    <row r="27" spans="3:33" s="75" customFormat="1" ht="26.25" customHeight="1">
      <c r="C27" s="91"/>
      <c r="D27" s="95" t="s">
        <v>94</v>
      </c>
      <c r="E27" s="105">
        <f t="shared" si="4"/>
        <v>0</v>
      </c>
      <c r="F27" s="105" t="s">
        <v>107</v>
      </c>
      <c r="G27" s="105" t="s">
        <v>107</v>
      </c>
      <c r="H27" s="105" t="s">
        <v>107</v>
      </c>
      <c r="I27" s="105" t="s">
        <v>107</v>
      </c>
      <c r="J27" s="105" t="s">
        <v>107</v>
      </c>
      <c r="K27" s="105" t="s">
        <v>107</v>
      </c>
      <c r="L27" s="105" t="s">
        <v>107</v>
      </c>
      <c r="M27" s="105" t="s">
        <v>107</v>
      </c>
      <c r="N27" s="105" t="s">
        <v>107</v>
      </c>
      <c r="O27" s="105" t="s">
        <v>107</v>
      </c>
      <c r="P27" s="105" t="s">
        <v>107</v>
      </c>
      <c r="Q27" s="105" t="s">
        <v>107</v>
      </c>
      <c r="R27" s="92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</row>
    <row r="28" spans="3:33" s="75" customFormat="1" ht="26.25" customHeight="1">
      <c r="C28" s="91"/>
      <c r="D28" s="95" t="s">
        <v>95</v>
      </c>
      <c r="E28" s="105">
        <f t="shared" si="4"/>
        <v>186.55</v>
      </c>
      <c r="F28" s="102">
        <v>12.5</v>
      </c>
      <c r="G28" s="102">
        <v>9.5</v>
      </c>
      <c r="H28" s="102">
        <v>11.7</v>
      </c>
      <c r="I28" s="102">
        <v>13</v>
      </c>
      <c r="J28" s="102">
        <v>38</v>
      </c>
      <c r="K28" s="102">
        <v>25.6</v>
      </c>
      <c r="L28" s="102">
        <v>19</v>
      </c>
      <c r="M28" s="102">
        <v>27.5</v>
      </c>
      <c r="N28" s="102">
        <v>23.75</v>
      </c>
      <c r="O28" s="102">
        <v>6</v>
      </c>
      <c r="P28" s="105" t="s">
        <v>107</v>
      </c>
      <c r="Q28" s="105" t="s">
        <v>107</v>
      </c>
      <c r="R28" s="92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</row>
    <row r="29" spans="3:33" s="75" customFormat="1" ht="26.25" customHeight="1">
      <c r="C29" s="91"/>
      <c r="D29" s="95" t="s">
        <v>86</v>
      </c>
      <c r="E29" s="105">
        <f t="shared" si="4"/>
        <v>0</v>
      </c>
      <c r="F29" s="105" t="s">
        <v>107</v>
      </c>
      <c r="G29" s="105" t="s">
        <v>107</v>
      </c>
      <c r="H29" s="105" t="s">
        <v>107</v>
      </c>
      <c r="I29" s="105" t="s">
        <v>107</v>
      </c>
      <c r="J29" s="105" t="s">
        <v>107</v>
      </c>
      <c r="K29" s="105" t="s">
        <v>107</v>
      </c>
      <c r="L29" s="105" t="s">
        <v>107</v>
      </c>
      <c r="M29" s="105" t="s">
        <v>107</v>
      </c>
      <c r="N29" s="105" t="s">
        <v>107</v>
      </c>
      <c r="O29" s="105" t="s">
        <v>107</v>
      </c>
      <c r="P29" s="105" t="s">
        <v>107</v>
      </c>
      <c r="Q29" s="105" t="s">
        <v>107</v>
      </c>
      <c r="R29" s="92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</row>
    <row r="30" spans="3:33" s="75" customFormat="1" ht="26.25" customHeight="1">
      <c r="C30" s="91"/>
      <c r="D30" s="95" t="s">
        <v>85</v>
      </c>
      <c r="E30" s="105">
        <f t="shared" si="4"/>
        <v>132.76000000000002</v>
      </c>
      <c r="F30" s="105" t="s">
        <v>107</v>
      </c>
      <c r="G30" s="105" t="s">
        <v>107</v>
      </c>
      <c r="H30" s="105" t="s">
        <v>107</v>
      </c>
      <c r="I30" s="105" t="s">
        <v>107</v>
      </c>
      <c r="J30" s="105" t="s">
        <v>107</v>
      </c>
      <c r="K30" s="105" t="s">
        <v>107</v>
      </c>
      <c r="L30" s="105" t="s">
        <v>107</v>
      </c>
      <c r="M30" s="105" t="s">
        <v>107</v>
      </c>
      <c r="N30" s="105">
        <v>22.44</v>
      </c>
      <c r="O30" s="105">
        <v>39.040000000000006</v>
      </c>
      <c r="P30" s="105">
        <v>36.64</v>
      </c>
      <c r="Q30" s="105">
        <v>34.64000000000001</v>
      </c>
      <c r="R30" s="92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</row>
    <row r="31" spans="3:33" s="75" customFormat="1" ht="26.25" customHeight="1">
      <c r="C31" s="91"/>
      <c r="D31" s="95" t="s">
        <v>89</v>
      </c>
      <c r="E31" s="105">
        <f t="shared" si="4"/>
        <v>0</v>
      </c>
      <c r="F31" s="105" t="s">
        <v>107</v>
      </c>
      <c r="G31" s="105" t="s">
        <v>107</v>
      </c>
      <c r="H31" s="105" t="s">
        <v>107</v>
      </c>
      <c r="I31" s="105" t="s">
        <v>107</v>
      </c>
      <c r="J31" s="105" t="s">
        <v>107</v>
      </c>
      <c r="K31" s="105" t="s">
        <v>107</v>
      </c>
      <c r="L31" s="105" t="s">
        <v>107</v>
      </c>
      <c r="M31" s="105" t="s">
        <v>107</v>
      </c>
      <c r="N31" s="105" t="s">
        <v>107</v>
      </c>
      <c r="O31" s="105" t="s">
        <v>107</v>
      </c>
      <c r="P31" s="105" t="s">
        <v>107</v>
      </c>
      <c r="Q31" s="105" t="s">
        <v>107</v>
      </c>
      <c r="R31" s="92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</row>
    <row r="32" spans="3:33" s="75" customFormat="1" ht="26.25" customHeight="1">
      <c r="C32" s="91"/>
      <c r="D32" s="95" t="s">
        <v>91</v>
      </c>
      <c r="E32" s="105">
        <f t="shared" si="4"/>
        <v>1430.271</v>
      </c>
      <c r="F32" s="105">
        <v>151.67999999999998</v>
      </c>
      <c r="G32" s="105">
        <v>132.76999999999998</v>
      </c>
      <c r="H32" s="105">
        <v>199.16</v>
      </c>
      <c r="I32" s="105">
        <v>161.76</v>
      </c>
      <c r="J32" s="105">
        <v>145.39</v>
      </c>
      <c r="K32" s="105">
        <v>93.18100000000003</v>
      </c>
      <c r="L32" s="105">
        <v>120.09</v>
      </c>
      <c r="M32" s="105">
        <v>124.76999999999998</v>
      </c>
      <c r="N32" s="105">
        <v>98.58000000000001</v>
      </c>
      <c r="O32" s="105">
        <v>67.99000000000001</v>
      </c>
      <c r="P32" s="105">
        <v>69.5</v>
      </c>
      <c r="Q32" s="105">
        <v>65.4</v>
      </c>
      <c r="R32" s="92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</row>
    <row r="33" spans="3:33" s="75" customFormat="1" ht="15" customHeight="1">
      <c r="C33" s="91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92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</row>
    <row r="34" spans="3:33" s="74" customFormat="1" ht="30" customHeight="1">
      <c r="C34" s="93"/>
      <c r="D34" s="127" t="s">
        <v>101</v>
      </c>
      <c r="E34" s="126">
        <f aca="true" t="shared" si="5" ref="E34:Q34">SUM(E36:E36)</f>
        <v>0</v>
      </c>
      <c r="F34" s="126">
        <f t="shared" si="5"/>
        <v>0</v>
      </c>
      <c r="G34" s="126">
        <f t="shared" si="5"/>
        <v>0</v>
      </c>
      <c r="H34" s="126">
        <f t="shared" si="5"/>
        <v>0</v>
      </c>
      <c r="I34" s="126">
        <f t="shared" si="5"/>
        <v>0</v>
      </c>
      <c r="J34" s="126">
        <f t="shared" si="5"/>
        <v>0</v>
      </c>
      <c r="K34" s="126">
        <f t="shared" si="5"/>
        <v>0</v>
      </c>
      <c r="L34" s="126">
        <f t="shared" si="5"/>
        <v>0</v>
      </c>
      <c r="M34" s="126">
        <f t="shared" si="5"/>
        <v>0</v>
      </c>
      <c r="N34" s="126">
        <f t="shared" si="5"/>
        <v>0</v>
      </c>
      <c r="O34" s="126">
        <f t="shared" si="5"/>
        <v>0</v>
      </c>
      <c r="P34" s="126">
        <f t="shared" si="5"/>
        <v>0</v>
      </c>
      <c r="Q34" s="126">
        <f t="shared" si="5"/>
        <v>0</v>
      </c>
      <c r="R34" s="90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</row>
    <row r="35" spans="3:33" s="75" customFormat="1" ht="27.75" customHeight="1">
      <c r="C35" s="91"/>
      <c r="D35" s="96" t="s">
        <v>93</v>
      </c>
      <c r="E35" s="105">
        <f>SUM(F35:Q35)</f>
        <v>0</v>
      </c>
      <c r="F35" s="105" t="s">
        <v>107</v>
      </c>
      <c r="G35" s="105" t="s">
        <v>107</v>
      </c>
      <c r="H35" s="105" t="s">
        <v>107</v>
      </c>
      <c r="I35" s="105" t="s">
        <v>107</v>
      </c>
      <c r="J35" s="105" t="s">
        <v>107</v>
      </c>
      <c r="K35" s="105" t="s">
        <v>107</v>
      </c>
      <c r="L35" s="105" t="s">
        <v>107</v>
      </c>
      <c r="M35" s="105" t="s">
        <v>107</v>
      </c>
      <c r="N35" s="105" t="s">
        <v>107</v>
      </c>
      <c r="O35" s="105" t="s">
        <v>107</v>
      </c>
      <c r="P35" s="105" t="s">
        <v>107</v>
      </c>
      <c r="Q35" s="105" t="s">
        <v>107</v>
      </c>
      <c r="R35" s="113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</row>
    <row r="36" spans="3:33" s="75" customFormat="1" ht="27.75" customHeight="1">
      <c r="C36" s="91"/>
      <c r="D36" s="95" t="s">
        <v>100</v>
      </c>
      <c r="E36" s="105">
        <f>SUM(F36:Q36)</f>
        <v>0</v>
      </c>
      <c r="F36" s="105" t="s">
        <v>107</v>
      </c>
      <c r="G36" s="105" t="s">
        <v>107</v>
      </c>
      <c r="H36" s="105" t="s">
        <v>107</v>
      </c>
      <c r="I36" s="105" t="s">
        <v>107</v>
      </c>
      <c r="J36" s="105" t="s">
        <v>107</v>
      </c>
      <c r="K36" s="105" t="s">
        <v>107</v>
      </c>
      <c r="L36" s="105" t="s">
        <v>107</v>
      </c>
      <c r="M36" s="105" t="s">
        <v>107</v>
      </c>
      <c r="N36" s="105" t="s">
        <v>107</v>
      </c>
      <c r="O36" s="105" t="s">
        <v>107</v>
      </c>
      <c r="P36" s="105" t="s">
        <v>107</v>
      </c>
      <c r="Q36" s="105" t="s">
        <v>107</v>
      </c>
      <c r="R36" s="92" t="s">
        <v>107</v>
      </c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</row>
    <row r="37" spans="3:33" s="75" customFormat="1" ht="10.5" customHeight="1">
      <c r="C37" s="97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98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</row>
    <row r="38" spans="19:33" s="75" customFormat="1" ht="4.5" customHeight="1" hidden="1"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</row>
    <row r="39" spans="19:33" s="75" customFormat="1" ht="14.25" customHeight="1"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</row>
    <row r="40" spans="4:33" s="79" customFormat="1" ht="14.25" customHeight="1">
      <c r="D40" s="128" t="s">
        <v>99</v>
      </c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</row>
    <row r="41" spans="3:33" s="75" customFormat="1" ht="11.25" customHeight="1">
      <c r="C41" s="84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</row>
    <row r="42" spans="3:33" s="75" customFormat="1" ht="11.25" customHeight="1">
      <c r="C42" s="84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</row>
    <row r="43" spans="3:33" s="75" customFormat="1" ht="11.25" customHeight="1">
      <c r="C43" s="84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</row>
    <row r="44" spans="3:33" s="75" customFormat="1" ht="11.25" customHeight="1">
      <c r="C44" s="84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</row>
    <row r="45" spans="3:33" s="75" customFormat="1" ht="11.25" customHeight="1">
      <c r="C45" s="84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</row>
    <row r="46" spans="3:33" s="80" customFormat="1" ht="11.25" customHeight="1">
      <c r="C46" s="82"/>
      <c r="J46" s="81"/>
      <c r="K46" s="81"/>
      <c r="L46" s="81"/>
      <c r="M46" s="81"/>
      <c r="N46" s="81"/>
      <c r="O46" s="81"/>
      <c r="P46" s="81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</row>
    <row r="47" spans="19:33" s="75" customFormat="1" ht="11.25" customHeight="1"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</row>
    <row r="48" spans="19:33" s="75" customFormat="1" ht="14.25"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</row>
    <row r="49" spans="4:33" s="75" customFormat="1" ht="14.25">
      <c r="D49" s="80"/>
      <c r="E49" s="80"/>
      <c r="F49" s="80"/>
      <c r="G49" s="80"/>
      <c r="S49" s="85"/>
      <c r="T49" s="85"/>
      <c r="Y49" s="85"/>
      <c r="Z49" s="85"/>
      <c r="AA49" s="85"/>
      <c r="AB49" s="85"/>
      <c r="AC49" s="85"/>
      <c r="AD49" s="85"/>
      <c r="AE49" s="85"/>
      <c r="AF49" s="85"/>
      <c r="AG49" s="85"/>
    </row>
    <row r="50" spans="4:33" s="75" customFormat="1" ht="14.25">
      <c r="D50" s="80" t="s">
        <v>67</v>
      </c>
      <c r="E50" s="80">
        <f>+E9</f>
        <v>60917.76400000001</v>
      </c>
      <c r="F50" s="80" t="e">
        <f>ROUND(E50/E$54*100,2)</f>
        <v>#REF!</v>
      </c>
      <c r="G50" s="80"/>
      <c r="S50" s="85"/>
      <c r="T50" s="85"/>
      <c r="Y50" s="85"/>
      <c r="Z50" s="85"/>
      <c r="AA50" s="85"/>
      <c r="AB50" s="85"/>
      <c r="AC50" s="85"/>
      <c r="AD50" s="85"/>
      <c r="AE50" s="85"/>
      <c r="AF50" s="85"/>
      <c r="AG50" s="85"/>
    </row>
    <row r="51" spans="4:33" s="75" customFormat="1" ht="14.25">
      <c r="D51" s="80" t="s">
        <v>79</v>
      </c>
      <c r="E51" s="80">
        <f>+E22</f>
        <v>14037.582000000002</v>
      </c>
      <c r="F51" s="80" t="e">
        <f>ROUND(E51/E$54*100,2)</f>
        <v>#REF!</v>
      </c>
      <c r="G51" s="80"/>
      <c r="S51" s="85"/>
      <c r="T51" s="85"/>
      <c r="Y51" s="85"/>
      <c r="Z51" s="85"/>
      <c r="AA51" s="85"/>
      <c r="AB51" s="85"/>
      <c r="AC51" s="85"/>
      <c r="AD51" s="85"/>
      <c r="AE51" s="85"/>
      <c r="AF51" s="85"/>
      <c r="AG51" s="85"/>
    </row>
    <row r="52" spans="4:33" s="75" customFormat="1" ht="14.25">
      <c r="D52" s="80" t="s">
        <v>92</v>
      </c>
      <c r="E52" s="80">
        <f>+E34</f>
        <v>0</v>
      </c>
      <c r="F52" s="80">
        <v>0.02</v>
      </c>
      <c r="G52" s="80"/>
      <c r="S52" s="85"/>
      <c r="T52" s="85"/>
      <c r="Y52" s="85"/>
      <c r="Z52" s="85"/>
      <c r="AA52" s="85"/>
      <c r="AB52" s="85"/>
      <c r="AC52" s="85"/>
      <c r="AD52" s="85"/>
      <c r="AE52" s="85"/>
      <c r="AF52" s="85"/>
      <c r="AG52" s="85"/>
    </row>
    <row r="53" spans="4:33" s="75" customFormat="1" ht="14.25">
      <c r="D53" s="80" t="s">
        <v>96</v>
      </c>
      <c r="E53" s="80" t="e">
        <f>+#REF!</f>
        <v>#REF!</v>
      </c>
      <c r="F53" s="80" t="e">
        <f>ROUND(E53/E$54*100,2)</f>
        <v>#REF!</v>
      </c>
      <c r="G53" s="80"/>
      <c r="S53" s="85"/>
      <c r="T53" s="85"/>
      <c r="Y53" s="85"/>
      <c r="Z53" s="85"/>
      <c r="AA53" s="85"/>
      <c r="AB53" s="85"/>
      <c r="AC53" s="85"/>
      <c r="AD53" s="85"/>
      <c r="AE53" s="85"/>
      <c r="AF53" s="85"/>
      <c r="AG53" s="85"/>
    </row>
    <row r="54" spans="4:33" s="75" customFormat="1" ht="14.25">
      <c r="D54" s="80"/>
      <c r="E54" s="80" t="e">
        <f>SUM(E50:E53)</f>
        <v>#REF!</v>
      </c>
      <c r="F54" s="80"/>
      <c r="G54" s="80"/>
      <c r="S54" s="85"/>
      <c r="T54" s="85"/>
      <c r="Y54" s="85"/>
      <c r="Z54" s="85"/>
      <c r="AA54" s="85"/>
      <c r="AB54" s="85"/>
      <c r="AC54" s="85"/>
      <c r="AD54" s="85"/>
      <c r="AE54" s="85"/>
      <c r="AF54" s="85"/>
      <c r="AG54" s="85"/>
    </row>
    <row r="55" spans="4:33" s="75" customFormat="1" ht="14.25">
      <c r="D55" s="85"/>
      <c r="E55" s="85"/>
      <c r="F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</row>
    <row r="56" spans="4:33" ht="12.75">
      <c r="D56" s="86"/>
      <c r="E56" s="86"/>
      <c r="F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</row>
    <row r="57" spans="19:33" ht="12.75"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</row>
    <row r="58" spans="19:33" ht="12.75"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</row>
    <row r="59" spans="19:33" ht="12.75"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</row>
    <row r="60" spans="19:33" ht="12.75"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</row>
    <row r="61" spans="19:33" ht="12.75"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</row>
    <row r="62" spans="5:33" ht="14.25">
      <c r="E62" s="85"/>
      <c r="F62" s="85"/>
      <c r="G62" s="85"/>
      <c r="H62" s="85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</row>
    <row r="63" spans="5:33" ht="14.25">
      <c r="E63" s="85" t="s">
        <v>67</v>
      </c>
      <c r="F63" s="85">
        <f>+E9</f>
        <v>60917.76400000001</v>
      </c>
      <c r="G63" s="85">
        <f>+F63/$F$66</f>
        <v>0.8127207364235234</v>
      </c>
      <c r="H63" s="85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</row>
    <row r="64" spans="5:33" ht="14.25">
      <c r="E64" s="85" t="s">
        <v>79</v>
      </c>
      <c r="F64" s="85">
        <f>+E22</f>
        <v>14037.582000000002</v>
      </c>
      <c r="G64" s="85">
        <f>+F64/$F$66</f>
        <v>0.18727926357647656</v>
      </c>
      <c r="H64" s="85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</row>
    <row r="65" spans="5:33" ht="14.25">
      <c r="E65" s="85" t="s">
        <v>92</v>
      </c>
      <c r="F65" s="85">
        <f>+E34</f>
        <v>0</v>
      </c>
      <c r="G65" s="85">
        <f>+F65/$F$66</f>
        <v>0</v>
      </c>
      <c r="H65" s="85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</row>
    <row r="66" spans="5:33" ht="14.25">
      <c r="E66" s="85"/>
      <c r="F66" s="85">
        <f>SUM(F63:F65)</f>
        <v>74955.34600000002</v>
      </c>
      <c r="G66" s="85"/>
      <c r="H66" s="85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</row>
    <row r="67" spans="5:33" ht="14.25">
      <c r="E67" s="85"/>
      <c r="F67" s="85"/>
      <c r="G67" s="85"/>
      <c r="H67" s="85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</row>
    <row r="68" spans="19:33" ht="12.75"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</row>
    <row r="69" spans="19:33" ht="12.75"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</row>
    <row r="70" spans="19:33" ht="12.75"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</row>
    <row r="71" spans="19:33" ht="12.75"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</row>
    <row r="72" spans="19:33" ht="12.75"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</row>
    <row r="73" spans="19:33" ht="12.75"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</row>
    <row r="74" spans="19:33" ht="12.75"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</row>
    <row r="75" spans="19:33" ht="12.75"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</row>
  </sheetData>
  <sheetProtection/>
  <mergeCells count="5">
    <mergeCell ref="C2:R2"/>
    <mergeCell ref="C3:R3"/>
    <mergeCell ref="C5:D5"/>
    <mergeCell ref="Q5:R5"/>
    <mergeCell ref="C7:D7"/>
  </mergeCells>
  <printOptions horizontalCentered="1" verticalCentered="1"/>
  <pageMargins left="0" right="0" top="0" bottom="0" header="0" footer="0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Pesqueria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General de Estadistica e Informatica</dc:creator>
  <cp:keywords/>
  <dc:description/>
  <cp:lastModifiedBy>Karin Lissett Montoya Javes</cp:lastModifiedBy>
  <cp:lastPrinted>2020-01-20T16:43:51Z</cp:lastPrinted>
  <dcterms:created xsi:type="dcterms:W3CDTF">2004-02-23T20:05:54Z</dcterms:created>
  <dcterms:modified xsi:type="dcterms:W3CDTF">2023-05-26T20:35:46Z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