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5" firstSheet="1" activeTab="10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8">'1-Harina país (US$)'!$B$2:$Q$70</definedName>
    <definedName name="_xlnm.Print_Area" localSheetId="9">'Aceite país'!$B$2:$Q$56</definedName>
    <definedName name="_xlnm.Print_Area" localSheetId="10">'Aceite país (US$)'!$B$2:$Q$56</definedName>
    <definedName name="_xlnm.Print_Area" localSheetId="2">'Congelado cont país'!$A$1:$R$120</definedName>
    <definedName name="_xlnm.Print_Area" localSheetId="3">'Congelado cont país (US$)'!$A$1:$R$122</definedName>
    <definedName name="_xlnm.Print_Area" localSheetId="4">'Enlatado cont país'!$A$1:$S$120</definedName>
    <definedName name="_xlnm.Print_Area" localSheetId="5">'Enlatado cont país (US$)'!$B$3:$V$120</definedName>
    <definedName name="_xlnm.Print_Area" localSheetId="1">'Exportac total (US$)'!$C$1:$S$81</definedName>
    <definedName name="_xlnm.Print_Area" localSheetId="0">'Exportac total(TMB)'!$C$1:$S$81</definedName>
    <definedName name="_xlnm.Print_Area" localSheetId="6">'Langostino país'!$B$2:$L$38</definedName>
  </definedNames>
  <calcPr fullCalcOnLoad="1"/>
</workbook>
</file>

<file path=xl/sharedStrings.xml><?xml version="1.0" encoding="utf-8"?>
<sst xmlns="http://schemas.openxmlformats.org/spreadsheetml/2006/main" count="2233" uniqueCount="196">
  <si>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</si>
  <si>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</si>
  <si>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</si>
  <si>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</si>
  <si>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</si>
  <si>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</si>
  <si>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</si>
  <si>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</si>
  <si>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</si>
  <si>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</si>
  <si>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</si>
  <si>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</si>
  <si>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</si>
  <si>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1.1</t>
  </si>
  <si>
    <t>ENLATADO</t>
  </si>
  <si>
    <t>Marítimo</t>
  </si>
  <si>
    <t xml:space="preserve"> 1.2</t>
  </si>
  <si>
    <t xml:space="preserve">CONGELADO  </t>
  </si>
  <si>
    <t>Continental</t>
  </si>
  <si>
    <t>1.3</t>
  </si>
  <si>
    <t xml:space="preserve">CURADO  </t>
  </si>
  <si>
    <t xml:space="preserve"> 2.1</t>
  </si>
  <si>
    <t>HARINA</t>
  </si>
  <si>
    <t>2.2</t>
  </si>
  <si>
    <t>ACEITE CRUDO</t>
  </si>
  <si>
    <t/>
  </si>
  <si>
    <t xml:space="preserve">Abr   </t>
  </si>
  <si>
    <t xml:space="preserve">May   </t>
  </si>
  <si>
    <t xml:space="preserve">Set   </t>
  </si>
  <si>
    <t xml:space="preserve">Oct   </t>
  </si>
  <si>
    <t xml:space="preserve">Nov   </t>
  </si>
  <si>
    <t xml:space="preserve"> </t>
  </si>
  <si>
    <t>-</t>
  </si>
  <si>
    <t>Total</t>
  </si>
  <si>
    <t>TMB</t>
  </si>
  <si>
    <t>CONSUMO HUMANO DIRECTO</t>
  </si>
  <si>
    <t>CONSUMO HUMANO INDIRECTO</t>
  </si>
  <si>
    <t>CONSUMO  NO ALIMENTICIO</t>
  </si>
  <si>
    <t>Sep</t>
  </si>
  <si>
    <t>Fuente: Superintendencia Nacional de Administracion Tributaria (SUNAT) - Oficina de Estadística</t>
  </si>
  <si>
    <t>País de Destino</t>
  </si>
  <si>
    <t>Destino</t>
  </si>
  <si>
    <t>Nota: Comprende lo procedente de la extracción maritima y Acuicultura.</t>
  </si>
  <si>
    <t>Tipo de Utilización</t>
  </si>
  <si>
    <t>Consumo Humano Directo</t>
  </si>
  <si>
    <t>Consumo Humano Indirecto</t>
  </si>
  <si>
    <t>Enlatado</t>
  </si>
  <si>
    <t>Congelado</t>
  </si>
  <si>
    <t>Curado</t>
  </si>
  <si>
    <t xml:space="preserve">Harina </t>
  </si>
  <si>
    <t>Aceite Crudo</t>
  </si>
  <si>
    <t>Otros Aceites</t>
  </si>
  <si>
    <t>Entero</t>
  </si>
  <si>
    <t>Cola</t>
  </si>
  <si>
    <t>Otros</t>
  </si>
  <si>
    <t>"0" Corresponde a cifras menores a media tonelada métrica bruta</t>
  </si>
  <si>
    <t>Alemania</t>
  </si>
  <si>
    <t>Chile</t>
  </si>
  <si>
    <t>Australia</t>
  </si>
  <si>
    <t>España</t>
  </si>
  <si>
    <t>Francia</t>
  </si>
  <si>
    <t>Italia</t>
  </si>
  <si>
    <t>Colombia</t>
  </si>
  <si>
    <t>Rumania</t>
  </si>
  <si>
    <t>Brasil</t>
  </si>
  <si>
    <t>Japón</t>
  </si>
  <si>
    <t>Europa</t>
  </si>
  <si>
    <t>Reino Unido</t>
  </si>
  <si>
    <t>Panamá</t>
  </si>
  <si>
    <t>Bolivia</t>
  </si>
  <si>
    <t>Singapur</t>
  </si>
  <si>
    <t>Congo</t>
  </si>
  <si>
    <t>Uruguay</t>
  </si>
  <si>
    <t>Portugal</t>
  </si>
  <si>
    <t>América</t>
  </si>
  <si>
    <t>Asia</t>
  </si>
  <si>
    <t>Oceanía</t>
  </si>
  <si>
    <t>Otros Paises</t>
  </si>
  <si>
    <t>Países Bajos</t>
  </si>
  <si>
    <t>África</t>
  </si>
  <si>
    <t>Otros Países</t>
  </si>
  <si>
    <t>Angola</t>
  </si>
  <si>
    <t>Asía</t>
  </si>
  <si>
    <t>Africa</t>
  </si>
  <si>
    <t>America</t>
  </si>
  <si>
    <t>República Checa</t>
  </si>
  <si>
    <t>Argentina</t>
  </si>
  <si>
    <t>Jamaica</t>
  </si>
  <si>
    <t>Sri Lanka</t>
  </si>
  <si>
    <t>Ghana</t>
  </si>
  <si>
    <t>Mauricio</t>
  </si>
  <si>
    <t>Sudáfrica</t>
  </si>
  <si>
    <t>Taiwán (Formosa)</t>
  </si>
  <si>
    <t>Canadá</t>
  </si>
  <si>
    <t>Estados unidos</t>
  </si>
  <si>
    <t>República dominicana</t>
  </si>
  <si>
    <t>Haití</t>
  </si>
  <si>
    <t>Puerto rico</t>
  </si>
  <si>
    <t>Libia</t>
  </si>
  <si>
    <t>(TMB)</t>
  </si>
  <si>
    <t xml:space="preserve">Ene   </t>
  </si>
  <si>
    <t xml:space="preserve">Feb   </t>
  </si>
  <si>
    <t xml:space="preserve">Mar   </t>
  </si>
  <si>
    <t xml:space="preserve">Jun   </t>
  </si>
  <si>
    <t xml:space="preserve">Jul   </t>
  </si>
  <si>
    <t xml:space="preserve">Ago   </t>
  </si>
  <si>
    <t xml:space="preserve">Dic   </t>
  </si>
  <si>
    <t>1/ Colonia francesa ubicada en el Océano Indico y que forma parte de la Union Europea</t>
  </si>
  <si>
    <t>País</t>
  </si>
  <si>
    <t>TM</t>
  </si>
  <si>
    <t xml:space="preserve"> Nota : (o) Menos de una tonelada</t>
  </si>
  <si>
    <t>Nota: 0 corresponde a menos de 0,5 toneladas.</t>
  </si>
  <si>
    <t>Malasia</t>
  </si>
  <si>
    <t>OTROS</t>
  </si>
  <si>
    <t>Harina Residual</t>
  </si>
  <si>
    <t>pais</t>
  </si>
  <si>
    <t>tm</t>
  </si>
  <si>
    <t>(Miles de US$ FOB)</t>
  </si>
  <si>
    <t>ALEMANIA</t>
  </si>
  <si>
    <t>BELGICA</t>
  </si>
  <si>
    <t>DINAMARCA</t>
  </si>
  <si>
    <t>ESPAÑA</t>
  </si>
  <si>
    <t>ESTONIA</t>
  </si>
  <si>
    <t>FRANCIA</t>
  </si>
  <si>
    <t>ISLANDIA</t>
  </si>
  <si>
    <t>ITALIA</t>
  </si>
  <si>
    <t>LITUANIA</t>
  </si>
  <si>
    <t>NORUEGA</t>
  </si>
  <si>
    <t>PAISES BAJOS</t>
  </si>
  <si>
    <t>POLONIA</t>
  </si>
  <si>
    <t>RUSIA</t>
  </si>
  <si>
    <t>PORTUGAL</t>
  </si>
  <si>
    <t>REINO UNIDO</t>
  </si>
  <si>
    <t>UCRANIA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</si>
  <si>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</si>
  <si>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</si>
  <si>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</si>
  <si>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</si>
  <si>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</si>
  <si>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</si>
  <si>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</si>
  <si>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</si>
  <si>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</si>
  <si>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</si>
  <si>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</si>
  <si>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</si>
  <si>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CHINA</t>
  </si>
  <si>
    <t>TAILANDIA</t>
  </si>
  <si>
    <t>JAPON</t>
  </si>
  <si>
    <t>VIET NAM</t>
  </si>
  <si>
    <t>SINGAPUR</t>
  </si>
  <si>
    <t>MALAYSIA</t>
  </si>
  <si>
    <t>FILIPINAS</t>
  </si>
  <si>
    <t>ARGELIA</t>
  </si>
  <si>
    <t>MARRUECOS</t>
  </si>
  <si>
    <t>EGIPTO</t>
  </si>
  <si>
    <t>GHANA</t>
  </si>
  <si>
    <t>MAURICIO</t>
  </si>
  <si>
    <t>NIGERIA</t>
  </si>
  <si>
    <t>BOLIVIA</t>
  </si>
  <si>
    <t>URUGUAY</t>
  </si>
  <si>
    <t>HAITI</t>
  </si>
  <si>
    <t>REPUBLICA DOMINICANA</t>
  </si>
  <si>
    <t>CURACAO</t>
  </si>
  <si>
    <t>JAMAICA</t>
  </si>
  <si>
    <t>Miles de US$</t>
  </si>
  <si>
    <t>AUSTRALIA</t>
  </si>
  <si>
    <t>INDONESIA</t>
  </si>
  <si>
    <t>TURQUIA</t>
  </si>
  <si>
    <t>NUEVA CALEDONIA</t>
  </si>
  <si>
    <t>HONG KONG</t>
  </si>
  <si>
    <t>BULGARIA</t>
  </si>
  <si>
    <t>GUATEMALA</t>
  </si>
  <si>
    <t>NICARAGUA</t>
  </si>
  <si>
    <t>COSTA RICA</t>
  </si>
  <si>
    <t>NUEVA ZELANDA</t>
  </si>
  <si>
    <t>COREA DEL SUR</t>
  </si>
  <si>
    <t>TAIWAN</t>
  </si>
  <si>
    <t>SUDAFRICA</t>
  </si>
  <si>
    <t>SAMOA NORTEAMERICANA</t>
  </si>
  <si>
    <t>GRECIA</t>
  </si>
  <si>
    <t>ESTADOS FEDERADOS DE MICRONESIA</t>
  </si>
  <si>
    <t>ANGOLA</t>
  </si>
  <si>
    <t>ISRAEL</t>
  </si>
  <si>
    <t>PARAGUAY</t>
  </si>
  <si>
    <t>C.H.D.</t>
  </si>
  <si>
    <t>C.,H.I.</t>
  </si>
  <si>
    <t>C.H..I.</t>
  </si>
  <si>
    <t>Nota: "0" Corresponde a cifras menores a media tonelada métrica bruta</t>
  </si>
  <si>
    <t>PERÚ: EXPORTACIÓN DE PRODUCTOS HIDROBIOLÓGICOS SEGÚN UTILIZACIÓN, 2018</t>
  </si>
  <si>
    <t xml:space="preserve">  PERÚ: EXPORTACIÓN  DE PESCADOS Y MARISCOS  CONGELADOS SEGÚN CONTINENTE Y PAÍS DE DESTINO, 2018</t>
  </si>
  <si>
    <t>PERÚ: EXPORTACIÓN  DE ENLATADO DE PESCADOS Y MARISCOS SEGÚN CONTINENTE Y PAÍS DE DESTINO, 2018</t>
  </si>
  <si>
    <t>PERÚ: EXPORTACIÓN DE LANGOSTINO CONGELADO POR TIPO SEGÚN PAÍS DE DESTINO,  2018</t>
  </si>
  <si>
    <t>PERÚ: EXPORTACIÓN TOTAL DE HARINA DE PESCADO SEGÚN PAÍS DE DESTINO, 2018</t>
  </si>
  <si>
    <t>PERÚ: EXPORTACIÓN TOTAL DE ACEITE CRUDO DE PESCADO SEGÚN PAÍS DE DESTINO, 2018</t>
  </si>
  <si>
    <t>MALASIA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</si>
</sst>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"/>
    <numFmt numFmtId="183" formatCode="0.0"/>
    <numFmt numFmtId="184" formatCode="#,##0.000"/>
    <numFmt numFmtId="185" formatCode="0.0%"/>
    <numFmt numFmtId="186" formatCode="#,##0.0_);[Red]\(#,##0.0\)"/>
    <numFmt numFmtId="187" formatCode="0.000000"/>
    <numFmt numFmtId="188" formatCode="#,##0.000000000000"/>
    <numFmt numFmtId="189" formatCode="0.0000000"/>
    <numFmt numFmtId="190" formatCode="0.00000"/>
    <numFmt numFmtId="191" formatCode="0.0000"/>
    <numFmt numFmtId="192" formatCode="0.000"/>
  </numFmts>
  <fonts count="168">
    <font>
      <sz val="12"/>
      <name val="Arial"/>
      <family val="0"/>
    </font>
    <font>
      <b/>
      <sz val="14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Calibri"/>
      <family val="2"/>
    </font>
    <font>
      <sz val="3.5"/>
      <color indexed="8"/>
      <name val="Arial"/>
      <family val="2"/>
    </font>
    <font>
      <b/>
      <sz val="1.25"/>
      <color indexed="8"/>
      <name val="Arial"/>
      <family val="2"/>
    </font>
    <font>
      <b/>
      <sz val="1"/>
      <color indexed="8"/>
      <name val="Arial"/>
      <family val="2"/>
    </font>
    <font>
      <sz val="18.5"/>
      <color indexed="8"/>
      <name val="Arial"/>
      <family val="2"/>
    </font>
    <font>
      <b/>
      <sz val="10.5"/>
      <color indexed="8"/>
      <name val="Arial"/>
      <family val="2"/>
    </font>
    <font>
      <sz val="19.7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42.5"/>
      <color indexed="8"/>
      <name val="Arial"/>
      <family val="2"/>
    </font>
    <font>
      <sz val="8"/>
      <color indexed="8"/>
      <name val="Arial"/>
      <family val="2"/>
    </font>
    <font>
      <sz val="31.75"/>
      <color indexed="8"/>
      <name val="Arial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4"/>
      <color indexed="55"/>
      <name val="Arial"/>
      <family val="2"/>
    </font>
    <font>
      <b/>
      <sz val="14"/>
      <color indexed="55"/>
      <name val="Arial"/>
      <family val="2"/>
    </font>
    <font>
      <sz val="9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0"/>
      <color indexed="47"/>
      <name val="Arial"/>
      <family val="2"/>
    </font>
    <font>
      <b/>
      <sz val="10"/>
      <color indexed="10"/>
      <name val="Arial"/>
      <family val="2"/>
    </font>
    <font>
      <sz val="9"/>
      <color indexed="47"/>
      <name val="Arial"/>
      <family val="2"/>
    </font>
    <font>
      <sz val="11"/>
      <color indexed="4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63"/>
      <name val="Calibri"/>
      <family val="2"/>
    </font>
    <font>
      <sz val="10.5"/>
      <color indexed="63"/>
      <name val="Calibri"/>
      <family val="2"/>
    </font>
    <font>
      <b/>
      <sz val="14"/>
      <color indexed="63"/>
      <name val="Calibri"/>
      <family val="2"/>
    </font>
    <font>
      <b/>
      <sz val="2.75"/>
      <color indexed="8"/>
      <name val="Arial"/>
      <family val="2"/>
    </font>
    <font>
      <b/>
      <sz val="1.75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4"/>
      <color theme="0" tint="-0.3499799966812134"/>
      <name val="Arial"/>
      <family val="2"/>
    </font>
    <font>
      <b/>
      <sz val="14"/>
      <color theme="0" tint="-0.3499799966812134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theme="0" tint="-0.1499900072813034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lightGray">
        <fgColor indexed="9"/>
        <bgColor theme="9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9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0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2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122" fillId="21" borderId="6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7" applyNumberFormat="0" applyFill="0" applyAlignment="0" applyProtection="0"/>
    <xf numFmtId="0" fontId="118" fillId="0" borderId="8" applyNumberFormat="0" applyFill="0" applyAlignment="0" applyProtection="0"/>
    <xf numFmtId="0" fontId="127" fillId="0" borderId="9" applyNumberFormat="0" applyFill="0" applyAlignment="0" applyProtection="0"/>
  </cellStyleXfs>
  <cellXfs count="87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2" fillId="0" borderId="0" xfId="46" applyFont="1" applyAlignment="1">
      <alignment/>
    </xf>
    <xf numFmtId="0" fontId="15" fillId="0" borderId="0" xfId="46" applyFont="1" applyAlignment="1">
      <alignment horizontal="center"/>
    </xf>
    <xf numFmtId="0" fontId="16" fillId="0" borderId="0" xfId="46" applyFont="1" applyAlignment="1">
      <alignment/>
    </xf>
    <xf numFmtId="0" fontId="16" fillId="0" borderId="0" xfId="46" applyFont="1" applyAlignment="1">
      <alignment vertical="center"/>
    </xf>
    <xf numFmtId="0" fontId="12" fillId="0" borderId="0" xfId="46" applyFont="1" applyBorder="1" applyAlignment="1">
      <alignment/>
    </xf>
    <xf numFmtId="0" fontId="6" fillId="0" borderId="0" xfId="46" applyFont="1" applyBorder="1" applyAlignment="1">
      <alignment/>
    </xf>
    <xf numFmtId="3" fontId="14" fillId="0" borderId="0" xfId="46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6" fillId="0" borderId="0" xfId="46" applyNumberFormat="1" applyFont="1" applyBorder="1" applyAlignment="1">
      <alignment/>
    </xf>
    <xf numFmtId="0" fontId="6" fillId="33" borderId="0" xfId="46" applyFont="1" applyFill="1" applyBorder="1" applyAlignment="1">
      <alignment/>
    </xf>
    <xf numFmtId="0" fontId="6" fillId="33" borderId="0" xfId="46" applyFont="1" applyFill="1" applyBorder="1" applyAlignment="1">
      <alignment horizontal="right" vertical="center"/>
    </xf>
    <xf numFmtId="0" fontId="22" fillId="0" borderId="0" xfId="46" applyFont="1" applyBorder="1" applyAlignment="1">
      <alignment/>
    </xf>
    <xf numFmtId="3" fontId="23" fillId="0" borderId="0" xfId="46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Continuous"/>
      <protection/>
    </xf>
    <xf numFmtId="0" fontId="4" fillId="0" borderId="10" xfId="62" applyFont="1" applyBorder="1" applyAlignment="1">
      <alignment horizontal="centerContinuous"/>
      <protection/>
    </xf>
    <xf numFmtId="0" fontId="10" fillId="34" borderId="11" xfId="62" applyFont="1" applyFill="1" applyBorder="1" applyAlignment="1">
      <alignment/>
      <protection/>
    </xf>
    <xf numFmtId="0" fontId="10" fillId="0" borderId="11" xfId="62" applyFont="1" applyBorder="1" applyAlignment="1">
      <alignment horizontal="right"/>
      <protection/>
    </xf>
    <xf numFmtId="0" fontId="11" fillId="0" borderId="0" xfId="62" applyFont="1" applyBorder="1">
      <alignment vertical="top"/>
      <protection/>
    </xf>
    <xf numFmtId="0" fontId="10" fillId="0" borderId="0" xfId="62" applyFont="1" applyAlignment="1">
      <alignment/>
      <protection/>
    </xf>
    <xf numFmtId="4" fontId="10" fillId="0" borderId="0" xfId="62" applyNumberFormat="1" applyFont="1" applyFill="1" applyAlignment="1">
      <alignment horizontal="right" vertical="center"/>
      <protection/>
    </xf>
    <xf numFmtId="38" fontId="10" fillId="0" borderId="0" xfId="62" applyNumberFormat="1" applyFont="1" applyFill="1" applyAlignment="1">
      <alignment horizontal="right" vertical="center"/>
      <protection/>
    </xf>
    <xf numFmtId="0" fontId="10" fillId="0" borderId="12" xfId="62" applyFont="1" applyBorder="1" applyAlignment="1">
      <alignment/>
      <protection/>
    </xf>
    <xf numFmtId="0" fontId="24" fillId="0" borderId="0" xfId="62" applyFont="1" applyAlignment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Fill="1" applyAlignment="1">
      <alignment/>
      <protection/>
    </xf>
    <xf numFmtId="0" fontId="26" fillId="0" borderId="13" xfId="46" applyFont="1" applyBorder="1" applyAlignment="1">
      <alignment/>
    </xf>
    <xf numFmtId="0" fontId="26" fillId="0" borderId="13" xfId="46" applyFont="1" applyBorder="1" applyAlignment="1">
      <alignment horizontal="center"/>
    </xf>
    <xf numFmtId="0" fontId="26" fillId="0" borderId="0" xfId="46" applyFont="1" applyBorder="1" applyAlignment="1">
      <alignment/>
    </xf>
    <xf numFmtId="3" fontId="26" fillId="0" borderId="0" xfId="46" applyNumberFormat="1" applyFont="1" applyBorder="1" applyAlignment="1">
      <alignment horizontal="right"/>
    </xf>
    <xf numFmtId="0" fontId="26" fillId="0" borderId="0" xfId="46" applyFont="1" applyBorder="1" applyAlignment="1">
      <alignment horizontal="right" vertical="center"/>
    </xf>
    <xf numFmtId="0" fontId="26" fillId="0" borderId="0" xfId="46" applyFont="1" applyBorder="1" applyAlignment="1">
      <alignment vertical="center"/>
    </xf>
    <xf numFmtId="3" fontId="26" fillId="0" borderId="0" xfId="46" applyNumberFormat="1" applyFont="1" applyBorder="1" applyAlignment="1">
      <alignment horizontal="right" vertical="center"/>
    </xf>
    <xf numFmtId="3" fontId="26" fillId="0" borderId="0" xfId="46" applyNumberFormat="1" applyFont="1" applyBorder="1" applyAlignment="1" applyProtection="1">
      <alignment horizontal="right"/>
      <protection locked="0"/>
    </xf>
    <xf numFmtId="183" fontId="26" fillId="0" borderId="0" xfId="46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3" fontId="0" fillId="0" borderId="0" xfId="0" applyNumberFormat="1" applyBorder="1" applyAlignment="1">
      <alignment horizontal="right"/>
    </xf>
    <xf numFmtId="0" fontId="0" fillId="35" borderId="0" xfId="62" applyFont="1" applyFill="1" applyBorder="1" applyAlignment="1">
      <alignment vertical="center"/>
      <protection/>
    </xf>
    <xf numFmtId="0" fontId="10" fillId="35" borderId="11" xfId="62" applyFont="1" applyFill="1" applyBorder="1" applyAlignment="1">
      <alignment horizontal="right"/>
      <protection/>
    </xf>
    <xf numFmtId="0" fontId="10" fillId="0" borderId="11" xfId="62" applyFont="1" applyFill="1" applyBorder="1" applyAlignment="1">
      <alignment horizontal="right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12" fillId="36" borderId="0" xfId="46" applyFont="1" applyFill="1" applyBorder="1" applyAlignment="1">
      <alignment/>
    </xf>
    <xf numFmtId="4" fontId="127" fillId="37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8" fillId="0" borderId="0" xfId="62" applyFont="1" applyAlignment="1">
      <alignment/>
      <protection/>
    </xf>
    <xf numFmtId="0" fontId="8" fillId="34" borderId="0" xfId="62" applyFont="1" applyFill="1" applyAlignment="1">
      <alignment/>
      <protection/>
    </xf>
    <xf numFmtId="0" fontId="2" fillId="34" borderId="14" xfId="62" applyFont="1" applyFill="1" applyBorder="1" applyAlignment="1">
      <alignment/>
      <protection/>
    </xf>
    <xf numFmtId="0" fontId="7" fillId="34" borderId="0" xfId="62" applyFont="1" applyFill="1" applyAlignment="1">
      <alignment horizontal="centerContinuous" vertical="center"/>
      <protection/>
    </xf>
    <xf numFmtId="0" fontId="2" fillId="0" borderId="14" xfId="62" applyFont="1" applyBorder="1" applyAlignment="1">
      <alignment/>
      <protection/>
    </xf>
    <xf numFmtId="0" fontId="7" fillId="0" borderId="0" xfId="62" applyFont="1" applyAlignment="1">
      <alignment vertical="center"/>
      <protection/>
    </xf>
    <xf numFmtId="0" fontId="8" fillId="38" borderId="0" xfId="62" applyFont="1" applyFill="1" applyAlignment="1">
      <alignment/>
      <protection/>
    </xf>
    <xf numFmtId="4" fontId="0" fillId="0" borderId="0" xfId="62" applyNumberFormat="1" applyFont="1" applyAlignment="1">
      <alignment horizontal="right" vertical="center"/>
      <protection/>
    </xf>
    <xf numFmtId="4" fontId="8" fillId="0" borderId="0" xfId="62" applyNumberFormat="1" applyFont="1" applyFill="1" applyAlignment="1">
      <alignment horizontal="right" vertical="center"/>
      <protection/>
    </xf>
    <xf numFmtId="186" fontId="8" fillId="0" borderId="0" xfId="62" applyNumberFormat="1" applyFont="1" applyFill="1" applyAlignment="1">
      <alignment horizontal="right" vertical="center"/>
      <protection/>
    </xf>
    <xf numFmtId="0" fontId="8" fillId="0" borderId="0" xfId="62" applyFont="1" applyFill="1" applyAlignment="1">
      <alignment/>
      <protection/>
    </xf>
    <xf numFmtId="38" fontId="8" fillId="0" borderId="0" xfId="62" applyNumberFormat="1" applyFont="1" applyFill="1" applyAlignment="1">
      <alignment horizontal="right" vertical="center"/>
      <protection/>
    </xf>
    <xf numFmtId="38" fontId="8" fillId="0" borderId="0" xfId="62" applyNumberFormat="1" applyFont="1" applyFill="1" applyAlignment="1" quotePrefix="1">
      <alignment horizontal="right" vertical="center"/>
      <protection/>
    </xf>
    <xf numFmtId="0" fontId="2" fillId="0" borderId="0" xfId="62" applyFont="1" applyAlignment="1">
      <alignment/>
      <protection/>
    </xf>
    <xf numFmtId="4" fontId="2" fillId="0" borderId="0" xfId="62" applyNumberFormat="1" applyFont="1" applyAlignment="1">
      <alignment horizontal="right" vertical="center"/>
      <protection/>
    </xf>
    <xf numFmtId="4" fontId="9" fillId="0" borderId="0" xfId="62" applyNumberFormat="1" applyFont="1" applyFill="1" applyAlignment="1">
      <alignment horizontal="right" vertical="center"/>
      <protection/>
    </xf>
    <xf numFmtId="38" fontId="9" fillId="0" borderId="0" xfId="62" applyNumberFormat="1" applyFont="1" applyFill="1" applyAlignment="1">
      <alignment horizontal="right" vertical="center"/>
      <protection/>
    </xf>
    <xf numFmtId="4" fontId="7" fillId="0" borderId="0" xfId="62" applyNumberFormat="1" applyFont="1" applyAlignment="1">
      <alignment horizontal="right" vertical="center"/>
      <protection/>
    </xf>
    <xf numFmtId="4" fontId="8" fillId="0" borderId="0" xfId="62" applyNumberFormat="1" applyFont="1" applyFill="1" applyAlignment="1" quotePrefix="1">
      <alignment horizontal="right" vertical="center"/>
      <protection/>
    </xf>
    <xf numFmtId="0" fontId="2" fillId="0" borderId="14" xfId="62" applyFont="1" applyFill="1" applyBorder="1" applyAlignment="1">
      <alignment/>
      <protection/>
    </xf>
    <xf numFmtId="0" fontId="7" fillId="0" borderId="0" xfId="62" applyFont="1" applyFill="1" applyAlignment="1">
      <alignment vertical="center"/>
      <protection/>
    </xf>
    <xf numFmtId="0" fontId="8" fillId="35" borderId="0" xfId="62" applyFont="1" applyFill="1" applyAlignment="1">
      <alignment/>
      <protection/>
    </xf>
    <xf numFmtId="0" fontId="2" fillId="35" borderId="14" xfId="62" applyFont="1" applyFill="1" applyBorder="1" applyAlignment="1">
      <alignment/>
      <protection/>
    </xf>
    <xf numFmtId="4" fontId="8" fillId="35" borderId="0" xfId="62" applyNumberFormat="1" applyFont="1" applyFill="1" applyAlignment="1">
      <alignment horizontal="right" vertical="center"/>
      <protection/>
    </xf>
    <xf numFmtId="38" fontId="8" fillId="35" borderId="0" xfId="62" applyNumberFormat="1" applyFont="1" applyFill="1" applyAlignment="1">
      <alignment horizontal="right" vertical="center"/>
      <protection/>
    </xf>
    <xf numFmtId="0" fontId="2" fillId="0" borderId="15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 applyFill="1" applyAlignment="1">
      <alignment/>
      <protection/>
    </xf>
    <xf numFmtId="0" fontId="2" fillId="0" borderId="13" xfId="62" applyFont="1" applyBorder="1" applyAlignment="1">
      <alignment/>
      <protection/>
    </xf>
    <xf numFmtId="37" fontId="8" fillId="0" borderId="0" xfId="62" applyNumberFormat="1" applyFont="1" applyFill="1" applyAlignment="1">
      <alignment/>
      <protection/>
    </xf>
    <xf numFmtId="0" fontId="7" fillId="7" borderId="16" xfId="0" applyFont="1" applyFill="1" applyBorder="1" applyAlignment="1">
      <alignment horizontal="center" vertical="center"/>
    </xf>
    <xf numFmtId="0" fontId="13" fillId="7" borderId="0" xfId="46" applyFont="1" applyFill="1" applyBorder="1" applyAlignment="1">
      <alignment vertical="center"/>
    </xf>
    <xf numFmtId="0" fontId="7" fillId="39" borderId="14" xfId="0" applyFont="1" applyFill="1" applyBorder="1" applyAlignment="1">
      <alignment/>
    </xf>
    <xf numFmtId="3" fontId="13" fillId="7" borderId="0" xfId="46" applyNumberFormat="1" applyFont="1" applyFill="1" applyBorder="1" applyAlignment="1">
      <alignment horizontal="right" vertical="center"/>
    </xf>
    <xf numFmtId="0" fontId="2" fillId="7" borderId="14" xfId="62" applyFont="1" applyFill="1" applyBorder="1" applyAlignment="1">
      <alignment/>
      <protection/>
    </xf>
    <xf numFmtId="0" fontId="7" fillId="7" borderId="0" xfId="62" applyFont="1" applyFill="1" applyAlignment="1">
      <alignment vertical="center"/>
      <protection/>
    </xf>
    <xf numFmtId="0" fontId="10" fillId="7" borderId="11" xfId="62" applyFont="1" applyFill="1" applyBorder="1" applyAlignment="1">
      <alignment horizontal="right"/>
      <protection/>
    </xf>
    <xf numFmtId="0" fontId="7" fillId="7" borderId="14" xfId="62" applyFont="1" applyFill="1" applyBorder="1" applyAlignment="1">
      <alignment horizontal="centerContinuous"/>
      <protection/>
    </xf>
    <xf numFmtId="0" fontId="7" fillId="7" borderId="0" xfId="62" applyFont="1" applyFill="1" applyAlignment="1">
      <alignment horizontal="centerContinuous" vertical="center"/>
      <protection/>
    </xf>
    <xf numFmtId="4" fontId="7" fillId="7" borderId="0" xfId="62" applyNumberFormat="1" applyFont="1" applyFill="1" applyAlignment="1">
      <alignment horizontal="right" vertical="center"/>
      <protection/>
    </xf>
    <xf numFmtId="1" fontId="0" fillId="36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39" borderId="0" xfId="0" applyFont="1" applyFill="1" applyAlignment="1">
      <alignment horizontal="center" vertical="center"/>
    </xf>
    <xf numFmtId="3" fontId="7" fillId="39" borderId="0" xfId="0" applyNumberFormat="1" applyFont="1" applyFill="1" applyAlignment="1">
      <alignment horizontal="right" vertical="center"/>
    </xf>
    <xf numFmtId="0" fontId="8" fillId="39" borderId="11" xfId="0" applyFont="1" applyFill="1" applyBorder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36" borderId="0" xfId="0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4" fontId="2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3" fontId="31" fillId="0" borderId="0" xfId="0" applyNumberFormat="1" applyFont="1" applyBorder="1" applyAlignment="1">
      <alignment vertical="top"/>
    </xf>
    <xf numFmtId="3" fontId="31" fillId="0" borderId="0" xfId="0" applyNumberFormat="1" applyFont="1" applyAlignment="1">
      <alignment horizontal="right" vertical="center"/>
    </xf>
    <xf numFmtId="184" fontId="31" fillId="0" borderId="0" xfId="0" applyNumberFormat="1" applyFont="1" applyAlignment="1">
      <alignment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/>
    </xf>
    <xf numFmtId="0" fontId="31" fillId="0" borderId="0" xfId="0" applyFont="1" applyAlignment="1">
      <alignment/>
    </xf>
    <xf numFmtId="3" fontId="20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3" fontId="67" fillId="0" borderId="0" xfId="0" applyNumberFormat="1" applyFont="1" applyAlignment="1">
      <alignment/>
    </xf>
    <xf numFmtId="184" fontId="70" fillId="0" borderId="0" xfId="0" applyNumberFormat="1" applyFont="1" applyAlignment="1">
      <alignment/>
    </xf>
    <xf numFmtId="0" fontId="35" fillId="0" borderId="0" xfId="0" applyFont="1" applyAlignment="1">
      <alignment/>
    </xf>
    <xf numFmtId="0" fontId="52" fillId="0" borderId="0" xfId="0" applyFont="1" applyAlignment="1">
      <alignment/>
    </xf>
    <xf numFmtId="4" fontId="128" fillId="37" borderId="20" xfId="0" applyNumberFormat="1" applyFont="1" applyFill="1" applyBorder="1" applyAlignment="1">
      <alignment/>
    </xf>
    <xf numFmtId="4" fontId="128" fillId="37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3" fontId="69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0" fontId="36" fillId="0" borderId="0" xfId="46" applyFont="1" applyBorder="1" applyAlignment="1">
      <alignment/>
    </xf>
    <xf numFmtId="3" fontId="67" fillId="0" borderId="0" xfId="0" applyNumberFormat="1" applyFont="1" applyBorder="1" applyAlignment="1">
      <alignment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 vertical="top"/>
    </xf>
    <xf numFmtId="3" fontId="69" fillId="0" borderId="0" xfId="0" applyNumberFormat="1" applyFont="1" applyAlignment="1">
      <alignment horizontal="right" vertical="center"/>
    </xf>
    <xf numFmtId="4" fontId="67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16" fillId="0" borderId="0" xfId="46" applyFont="1" applyBorder="1" applyAlignment="1">
      <alignment/>
    </xf>
    <xf numFmtId="3" fontId="5" fillId="0" borderId="0" xfId="62" applyNumberFormat="1" applyFont="1" applyAlignment="1">
      <alignment horizontal="centerContinuous"/>
      <protection/>
    </xf>
    <xf numFmtId="3" fontId="4" fillId="0" borderId="0" xfId="62" applyNumberFormat="1" applyFont="1" applyAlignment="1">
      <alignment horizontal="centerContinuous"/>
      <protection/>
    </xf>
    <xf numFmtId="3" fontId="7" fillId="7" borderId="16" xfId="62" applyNumberFormat="1" applyFont="1" applyFill="1" applyBorder="1" applyAlignment="1">
      <alignment horizontal="center" vertical="center"/>
      <protection/>
    </xf>
    <xf numFmtId="3" fontId="7" fillId="34" borderId="13" xfId="62" applyNumberFormat="1" applyFont="1" applyFill="1" applyBorder="1" applyAlignment="1">
      <alignment horizontal="center" vertical="center"/>
      <protection/>
    </xf>
    <xf numFmtId="3" fontId="7" fillId="7" borderId="0" xfId="62" applyNumberFormat="1" applyFont="1" applyFill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0" fillId="0" borderId="0" xfId="62" applyNumberFormat="1" applyFont="1" applyAlignment="1">
      <alignment horizontal="right" vertical="center"/>
      <protection/>
    </xf>
    <xf numFmtId="3" fontId="2" fillId="0" borderId="0" xfId="62" applyNumberFormat="1" applyFont="1" applyAlignment="1">
      <alignment horizontal="right" vertical="center"/>
      <protection/>
    </xf>
    <xf numFmtId="3" fontId="7" fillId="7" borderId="0" xfId="62" applyNumberFormat="1" applyFont="1" applyFill="1" applyAlignment="1">
      <alignment vertical="center"/>
      <protection/>
    </xf>
    <xf numFmtId="3" fontId="7" fillId="0" borderId="0" xfId="62" applyNumberFormat="1" applyFont="1" applyFill="1" applyAlignment="1">
      <alignment vertical="center"/>
      <protection/>
    </xf>
    <xf numFmtId="3" fontId="0" fillId="35" borderId="0" xfId="62" applyNumberFormat="1" applyFont="1" applyFill="1" applyAlignment="1" quotePrefix="1">
      <alignment horizontal="right" vertical="center"/>
      <protection/>
    </xf>
    <xf numFmtId="3" fontId="2" fillId="0" borderId="0" xfId="62" applyNumberFormat="1" applyFont="1" applyAlignment="1">
      <alignment/>
      <protection/>
    </xf>
    <xf numFmtId="3" fontId="2" fillId="0" borderId="13" xfId="62" applyNumberFormat="1" applyFont="1" applyBorder="1" applyAlignment="1">
      <alignment/>
      <protection/>
    </xf>
    <xf numFmtId="3" fontId="24" fillId="0" borderId="0" xfId="62" applyNumberFormat="1" applyFont="1" applyBorder="1" applyAlignment="1">
      <alignment/>
      <protection/>
    </xf>
    <xf numFmtId="3" fontId="11" fillId="0" borderId="0" xfId="62" applyNumberFormat="1" applyFont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3" fontId="4" fillId="0" borderId="0" xfId="62" applyNumberFormat="1" applyFont="1" applyAlignment="1">
      <alignment/>
      <protection/>
    </xf>
    <xf numFmtId="3" fontId="0" fillId="0" borderId="0" xfId="62" applyNumberFormat="1" applyFont="1" applyFill="1" applyAlignment="1" quotePrefix="1">
      <alignment horizontal="right" vertical="center"/>
      <protection/>
    </xf>
    <xf numFmtId="3" fontId="0" fillId="0" borderId="0" xfId="62" applyNumberFormat="1" applyFont="1" applyFill="1" applyAlignment="1">
      <alignment horizontal="right" vertical="center"/>
      <protection/>
    </xf>
    <xf numFmtId="3" fontId="0" fillId="35" borderId="0" xfId="62" applyNumberFormat="1" applyFont="1" applyFill="1" applyAlignment="1">
      <alignment horizontal="right" vertical="center"/>
      <protection/>
    </xf>
    <xf numFmtId="3" fontId="2" fillId="0" borderId="10" xfId="62" applyNumberFormat="1" applyFont="1" applyBorder="1" applyAlignment="1">
      <alignment/>
      <protection/>
    </xf>
    <xf numFmtId="3" fontId="24" fillId="0" borderId="0" xfId="62" applyNumberFormat="1" applyFont="1" applyAlignment="1">
      <alignment/>
      <protection/>
    </xf>
    <xf numFmtId="3" fontId="10" fillId="0" borderId="0" xfId="62" applyNumberFormat="1" applyFont="1" applyAlignment="1">
      <alignment/>
      <protection/>
    </xf>
    <xf numFmtId="4" fontId="129" fillId="0" borderId="0" xfId="0" applyNumberFormat="1" applyFont="1" applyFill="1" applyAlignment="1">
      <alignment/>
    </xf>
    <xf numFmtId="3" fontId="130" fillId="0" borderId="0" xfId="0" applyNumberFormat="1" applyFont="1" applyAlignment="1">
      <alignment/>
    </xf>
    <xf numFmtId="184" fontId="129" fillId="0" borderId="0" xfId="0" applyNumberFormat="1" applyFont="1" applyAlignment="1">
      <alignment/>
    </xf>
    <xf numFmtId="0" fontId="13" fillId="7" borderId="21" xfId="47" applyFont="1" applyFill="1" applyBorder="1" applyAlignment="1">
      <alignment horizontal="center" vertical="center"/>
    </xf>
    <xf numFmtId="0" fontId="26" fillId="0" borderId="22" xfId="46" applyFont="1" applyBorder="1" applyAlignment="1">
      <alignment/>
    </xf>
    <xf numFmtId="0" fontId="26" fillId="0" borderId="23" xfId="46" applyFont="1" applyBorder="1" applyAlignment="1">
      <alignment/>
    </xf>
    <xf numFmtId="0" fontId="13" fillId="7" borderId="23" xfId="46" applyFont="1" applyFill="1" applyBorder="1" applyAlignment="1">
      <alignment horizontal="right" vertical="center"/>
    </xf>
    <xf numFmtId="0" fontId="26" fillId="0" borderId="23" xfId="46" applyFont="1" applyBorder="1" applyAlignment="1">
      <alignment horizontal="right" vertical="center"/>
    </xf>
    <xf numFmtId="3" fontId="26" fillId="0" borderId="24" xfId="46" applyNumberFormat="1" applyFont="1" applyBorder="1" applyAlignment="1">
      <alignment horizontal="right" vertical="center"/>
    </xf>
    <xf numFmtId="0" fontId="16" fillId="0" borderId="25" xfId="46" applyFont="1" applyBorder="1" applyAlignment="1">
      <alignment/>
    </xf>
    <xf numFmtId="0" fontId="16" fillId="0" borderId="18" xfId="46" applyFont="1" applyBorder="1" applyAlignment="1">
      <alignment/>
    </xf>
    <xf numFmtId="0" fontId="16" fillId="0" borderId="18" xfId="46" applyFont="1" applyBorder="1" applyAlignment="1">
      <alignment horizontal="right" vertical="center"/>
    </xf>
    <xf numFmtId="0" fontId="69" fillId="7" borderId="26" xfId="0" applyFont="1" applyFill="1" applyBorder="1" applyAlignment="1">
      <alignment horizontal="centerContinuous" vertical="center"/>
    </xf>
    <xf numFmtId="0" fontId="69" fillId="0" borderId="24" xfId="0" applyFont="1" applyBorder="1" applyAlignment="1">
      <alignment/>
    </xf>
    <xf numFmtId="3" fontId="69" fillId="7" borderId="24" xfId="0" applyNumberFormat="1" applyFont="1" applyFill="1" applyBorder="1" applyAlignment="1">
      <alignment/>
    </xf>
    <xf numFmtId="3" fontId="69" fillId="0" borderId="24" xfId="0" applyNumberFormat="1" applyFont="1" applyFill="1" applyBorder="1" applyAlignment="1">
      <alignment/>
    </xf>
    <xf numFmtId="3" fontId="69" fillId="0" borderId="24" xfId="0" applyNumberFormat="1" applyFont="1" applyBorder="1" applyAlignment="1">
      <alignment/>
    </xf>
    <xf numFmtId="3" fontId="69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3" fontId="69" fillId="0" borderId="27" xfId="0" applyNumberFormat="1" applyFont="1" applyBorder="1" applyAlignment="1">
      <alignment/>
    </xf>
    <xf numFmtId="0" fontId="26" fillId="0" borderId="0" xfId="46" applyFont="1" applyFill="1" applyBorder="1" applyAlignment="1">
      <alignment vertical="center"/>
    </xf>
    <xf numFmtId="3" fontId="7" fillId="7" borderId="16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Continuous" vertical="center"/>
    </xf>
    <xf numFmtId="0" fontId="4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15" xfId="61" applyFont="1" applyBorder="1" applyAlignment="1">
      <alignment/>
      <protection/>
    </xf>
    <xf numFmtId="0" fontId="8" fillId="0" borderId="1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6" fillId="0" borderId="0" xfId="61" applyFont="1" applyAlignment="1">
      <alignment/>
      <protection/>
    </xf>
    <xf numFmtId="0" fontId="6" fillId="33" borderId="0" xfId="61" applyFont="1" applyFill="1" applyBorder="1" applyAlignment="1">
      <alignment/>
      <protection/>
    </xf>
    <xf numFmtId="3" fontId="7" fillId="34" borderId="13" xfId="62" applyNumberFormat="1" applyFont="1" applyFill="1" applyBorder="1" applyAlignment="1">
      <alignment horizontal="right" vertical="center"/>
      <protection/>
    </xf>
    <xf numFmtId="3" fontId="11" fillId="0" borderId="0" xfId="62" applyNumberFormat="1" applyFont="1" applyAlignment="1">
      <alignment/>
      <protection/>
    </xf>
    <xf numFmtId="3" fontId="8" fillId="0" borderId="0" xfId="62" applyNumberFormat="1" applyFont="1" applyAlignment="1">
      <alignment/>
      <protection/>
    </xf>
    <xf numFmtId="0" fontId="8" fillId="0" borderId="0" xfId="62" applyFont="1" applyFill="1" applyAlignment="1">
      <alignment horizontal="right" vertical="center"/>
      <protection/>
    </xf>
    <xf numFmtId="4" fontId="5" fillId="0" borderId="0" xfId="62" applyNumberFormat="1" applyFont="1" applyAlignment="1">
      <alignment horizontal="centerContinuous"/>
      <protection/>
    </xf>
    <xf numFmtId="4" fontId="4" fillId="0" borderId="0" xfId="62" applyNumberFormat="1" applyFont="1" applyAlignment="1">
      <alignment horizontal="centerContinuous"/>
      <protection/>
    </xf>
    <xf numFmtId="4" fontId="7" fillId="7" borderId="28" xfId="62" applyNumberFormat="1" applyFont="1" applyFill="1" applyBorder="1" applyAlignment="1">
      <alignment horizontal="center" vertical="center"/>
      <protection/>
    </xf>
    <xf numFmtId="4" fontId="7" fillId="34" borderId="13" xfId="62" applyNumberFormat="1" applyFont="1" applyFill="1" applyBorder="1" applyAlignment="1">
      <alignment horizontal="center" vertical="center"/>
      <protection/>
    </xf>
    <xf numFmtId="4" fontId="0" fillId="0" borderId="0" xfId="62" applyNumberFormat="1" applyFont="1" applyAlignment="1" quotePrefix="1">
      <alignment horizontal="right" vertical="center"/>
      <protection/>
    </xf>
    <xf numFmtId="4" fontId="7" fillId="7" borderId="0" xfId="62" applyNumberFormat="1" applyFont="1" applyFill="1" applyAlignment="1">
      <alignment vertical="center"/>
      <protection/>
    </xf>
    <xf numFmtId="4" fontId="7" fillId="0" borderId="0" xfId="62" applyNumberFormat="1" applyFont="1" applyFill="1" applyAlignment="1">
      <alignment vertical="center"/>
      <protection/>
    </xf>
    <xf numFmtId="4" fontId="0" fillId="35" borderId="0" xfId="62" applyNumberFormat="1" applyFont="1" applyFill="1" applyAlignment="1">
      <alignment horizontal="right" vertical="center"/>
      <protection/>
    </xf>
    <xf numFmtId="4" fontId="2" fillId="0" borderId="0" xfId="62" applyNumberFormat="1" applyFont="1" applyAlignment="1">
      <alignment/>
      <protection/>
    </xf>
    <xf numFmtId="4" fontId="2" fillId="0" borderId="13" xfId="62" applyNumberFormat="1" applyFont="1" applyBorder="1" applyAlignment="1">
      <alignment/>
      <protection/>
    </xf>
    <xf numFmtId="4" fontId="11" fillId="0" borderId="0" xfId="62" applyNumberFormat="1" applyFont="1" applyAlignment="1">
      <alignment/>
      <protection/>
    </xf>
    <xf numFmtId="4" fontId="8" fillId="0" borderId="0" xfId="62" applyNumberFormat="1" applyFont="1" applyAlignment="1">
      <alignment/>
      <protection/>
    </xf>
    <xf numFmtId="4" fontId="4" fillId="0" borderId="0" xfId="62" applyNumberFormat="1" applyFont="1" applyAlignment="1">
      <alignment/>
      <protection/>
    </xf>
    <xf numFmtId="4" fontId="7" fillId="7" borderId="16" xfId="62" applyNumberFormat="1" applyFont="1" applyFill="1" applyBorder="1" applyAlignment="1">
      <alignment horizontal="center" vertical="center"/>
      <protection/>
    </xf>
    <xf numFmtId="4" fontId="0" fillId="35" borderId="0" xfId="62" applyNumberFormat="1" applyFont="1" applyFill="1" applyAlignment="1" quotePrefix="1">
      <alignment horizontal="right" vertical="center"/>
      <protection/>
    </xf>
    <xf numFmtId="4" fontId="24" fillId="0" borderId="0" xfId="62" applyNumberFormat="1" applyFont="1" applyBorder="1" applyAlignment="1">
      <alignment/>
      <protection/>
    </xf>
    <xf numFmtId="4" fontId="11" fillId="0" borderId="0" xfId="62" applyNumberFormat="1" applyFont="1" applyAlignment="1">
      <alignment vertical="center"/>
      <protection/>
    </xf>
    <xf numFmtId="4" fontId="8" fillId="0" borderId="0" xfId="62" applyNumberFormat="1" applyFont="1" applyAlignment="1">
      <alignment vertical="center"/>
      <protection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33" fillId="36" borderId="0" xfId="0" applyFont="1" applyFill="1" applyAlignment="1">
      <alignment/>
    </xf>
    <xf numFmtId="0" fontId="134" fillId="0" borderId="0" xfId="0" applyFont="1" applyFill="1" applyAlignment="1">
      <alignment/>
    </xf>
    <xf numFmtId="0" fontId="135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3" fillId="0" borderId="0" xfId="0" applyNumberFormat="1" applyFont="1" applyAlignment="1">
      <alignment horizontal="right" vertical="center"/>
    </xf>
    <xf numFmtId="0" fontId="136" fillId="0" borderId="0" xfId="0" applyFont="1" applyAlignment="1">
      <alignment/>
    </xf>
    <xf numFmtId="184" fontId="137" fillId="0" borderId="0" xfId="0" applyNumberFormat="1" applyFont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184" fontId="140" fillId="0" borderId="0" xfId="0" applyNumberFormat="1" applyFont="1" applyAlignment="1">
      <alignment/>
    </xf>
    <xf numFmtId="0" fontId="140" fillId="0" borderId="0" xfId="0" applyFont="1" applyAlignment="1">
      <alignment/>
    </xf>
    <xf numFmtId="0" fontId="139" fillId="0" borderId="0" xfId="0" applyFont="1" applyFill="1" applyAlignment="1">
      <alignment/>
    </xf>
    <xf numFmtId="184" fontId="140" fillId="0" borderId="0" xfId="0" applyNumberFormat="1" applyFont="1" applyFill="1" applyAlignment="1">
      <alignment/>
    </xf>
    <xf numFmtId="0" fontId="140" fillId="0" borderId="0" xfId="0" applyFont="1" applyFill="1" applyAlignment="1">
      <alignment/>
    </xf>
    <xf numFmtId="0" fontId="141" fillId="0" borderId="0" xfId="0" applyFont="1" applyAlignment="1">
      <alignment/>
    </xf>
    <xf numFmtId="0" fontId="136" fillId="0" borderId="0" xfId="0" applyFont="1" applyBorder="1" applyAlignment="1">
      <alignment/>
    </xf>
    <xf numFmtId="0" fontId="136" fillId="0" borderId="0" xfId="0" applyFont="1" applyFill="1" applyBorder="1" applyAlignment="1">
      <alignment/>
    </xf>
    <xf numFmtId="3" fontId="136" fillId="0" borderId="0" xfId="0" applyNumberFormat="1" applyFont="1" applyAlignment="1">
      <alignment/>
    </xf>
    <xf numFmtId="3" fontId="137" fillId="0" borderId="0" xfId="0" applyNumberFormat="1" applyFont="1" applyBorder="1" applyAlignment="1">
      <alignment vertical="top"/>
    </xf>
    <xf numFmtId="3" fontId="138" fillId="0" borderId="0" xfId="0" applyNumberFormat="1" applyFont="1" applyAlignment="1">
      <alignment horizontal="right" vertical="center"/>
    </xf>
    <xf numFmtId="4" fontId="137" fillId="0" borderId="0" xfId="0" applyNumberFormat="1" applyFont="1" applyBorder="1" applyAlignment="1">
      <alignment vertical="top"/>
    </xf>
    <xf numFmtId="0" fontId="138" fillId="0" borderId="0" xfId="0" applyFont="1" applyAlignment="1">
      <alignment vertical="center"/>
    </xf>
    <xf numFmtId="0" fontId="142" fillId="0" borderId="0" xfId="46" applyFont="1" applyBorder="1" applyAlignment="1">
      <alignment/>
    </xf>
    <xf numFmtId="3" fontId="70" fillId="0" borderId="0" xfId="0" applyNumberFormat="1" applyFont="1" applyBorder="1" applyAlignment="1">
      <alignment vertical="top"/>
    </xf>
    <xf numFmtId="3" fontId="0" fillId="0" borderId="0" xfId="62" applyNumberFormat="1" applyFont="1" applyAlignment="1" quotePrefix="1">
      <alignment horizontal="right" vertical="center"/>
      <protection/>
    </xf>
    <xf numFmtId="3" fontId="0" fillId="0" borderId="29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12" fillId="0" borderId="0" xfId="61" applyFont="1" applyAlignment="1">
      <alignment/>
      <protection/>
    </xf>
    <xf numFmtId="0" fontId="143" fillId="0" borderId="0" xfId="61" applyFont="1" applyAlignment="1">
      <alignment/>
      <protection/>
    </xf>
    <xf numFmtId="4" fontId="12" fillId="0" borderId="0" xfId="61" applyNumberFormat="1" applyFont="1" applyAlignment="1">
      <alignment/>
      <protection/>
    </xf>
    <xf numFmtId="0" fontId="12" fillId="33" borderId="0" xfId="61" applyFont="1" applyFill="1" applyAlignment="1">
      <alignment/>
      <protection/>
    </xf>
    <xf numFmtId="0" fontId="6" fillId="33" borderId="0" xfId="61" applyFont="1" applyFill="1" applyAlignment="1">
      <alignment/>
      <protection/>
    </xf>
    <xf numFmtId="0" fontId="12" fillId="33" borderId="0" xfId="61" applyFont="1" applyFill="1" applyBorder="1" applyAlignment="1">
      <alignment/>
      <protection/>
    </xf>
    <xf numFmtId="3" fontId="6" fillId="33" borderId="0" xfId="61" applyNumberFormat="1" applyFont="1" applyFill="1" applyAlignment="1">
      <alignment/>
      <protection/>
    </xf>
    <xf numFmtId="0" fontId="4" fillId="33" borderId="0" xfId="61" applyFont="1" applyFill="1" applyAlignment="1">
      <alignment/>
      <protection/>
    </xf>
    <xf numFmtId="183" fontId="6" fillId="33" borderId="0" xfId="61" applyNumberFormat="1" applyFont="1" applyFill="1" applyAlignment="1">
      <alignment/>
      <protection/>
    </xf>
    <xf numFmtId="0" fontId="4" fillId="33" borderId="0" xfId="61" applyFont="1" applyFill="1" applyBorder="1" applyAlignment="1">
      <alignment/>
      <protection/>
    </xf>
    <xf numFmtId="0" fontId="4" fillId="33" borderId="0" xfId="46" applyFont="1" applyFill="1" applyBorder="1" applyAlignment="1">
      <alignment/>
    </xf>
    <xf numFmtId="183" fontId="6" fillId="0" borderId="0" xfId="61" applyNumberFormat="1" applyFont="1" applyAlignment="1">
      <alignment/>
      <protection/>
    </xf>
    <xf numFmtId="0" fontId="6" fillId="0" borderId="0" xfId="61" applyFont="1" applyBorder="1" applyAlignment="1">
      <alignment/>
      <protection/>
    </xf>
    <xf numFmtId="0" fontId="4" fillId="0" borderId="0" xfId="46" applyFont="1" applyBorder="1" applyAlignment="1">
      <alignment/>
    </xf>
    <xf numFmtId="3" fontId="6" fillId="0" borderId="0" xfId="61" applyNumberFormat="1" applyFont="1" applyAlignment="1">
      <alignment/>
      <protection/>
    </xf>
    <xf numFmtId="0" fontId="22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6" fillId="0" borderId="27" xfId="61" applyFont="1" applyBorder="1" applyAlignment="1">
      <alignment/>
      <protection/>
    </xf>
    <xf numFmtId="0" fontId="16" fillId="0" borderId="18" xfId="61" applyFont="1" applyBorder="1" applyAlignment="1">
      <alignment horizontal="right" vertical="center"/>
      <protection/>
    </xf>
    <xf numFmtId="182" fontId="16" fillId="0" borderId="18" xfId="61" applyNumberFormat="1" applyFont="1" applyBorder="1" applyAlignment="1">
      <alignment horizontal="right" vertical="center"/>
      <protection/>
    </xf>
    <xf numFmtId="0" fontId="16" fillId="0" borderId="18" xfId="61" applyFont="1" applyBorder="1" applyAlignment="1">
      <alignment/>
      <protection/>
    </xf>
    <xf numFmtId="0" fontId="16" fillId="0" borderId="0" xfId="61" applyFont="1" applyAlignment="1">
      <alignment vertical="center"/>
      <protection/>
    </xf>
    <xf numFmtId="0" fontId="15" fillId="7" borderId="24" xfId="61" applyFont="1" applyFill="1" applyBorder="1" applyAlignment="1">
      <alignment vertical="center"/>
      <protection/>
    </xf>
    <xf numFmtId="0" fontId="16" fillId="0" borderId="24" xfId="61" applyFont="1" applyBorder="1" applyAlignment="1">
      <alignment/>
      <protection/>
    </xf>
    <xf numFmtId="3" fontId="26" fillId="0" borderId="0" xfId="61" applyNumberFormat="1" applyFont="1" applyBorder="1" applyAlignment="1">
      <alignment horizontal="right" vertical="center"/>
      <protection/>
    </xf>
    <xf numFmtId="182" fontId="26" fillId="0" borderId="0" xfId="61" applyNumberFormat="1" applyFont="1" applyBorder="1" applyAlignment="1">
      <alignment horizontal="right" vertical="center"/>
      <protection/>
    </xf>
    <xf numFmtId="3" fontId="0" fillId="0" borderId="0" xfId="61" applyNumberFormat="1" applyFont="1" applyAlignment="1">
      <alignment/>
      <protection/>
    </xf>
    <xf numFmtId="182" fontId="19" fillId="0" borderId="0" xfId="61" applyNumberFormat="1" applyFont="1" applyAlignment="1">
      <alignment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182" fontId="19" fillId="0" borderId="0" xfId="61" applyNumberFormat="1" applyFont="1" applyAlignment="1">
      <alignment vertical="center"/>
      <protection/>
    </xf>
    <xf numFmtId="3" fontId="26" fillId="0" borderId="0" xfId="61" applyNumberFormat="1" applyFont="1" applyBorder="1" applyAlignment="1">
      <alignment horizontal="right"/>
      <protection/>
    </xf>
    <xf numFmtId="3" fontId="0" fillId="0" borderId="0" xfId="61" applyNumberFormat="1" applyFont="1" applyAlignment="1">
      <alignment horizontal="right"/>
      <protection/>
    </xf>
    <xf numFmtId="3" fontId="0" fillId="0" borderId="0" xfId="61" applyNumberFormat="1" applyFont="1" applyBorder="1" applyAlignment="1">
      <alignment horizontal="right" vertical="center"/>
      <protection/>
    </xf>
    <xf numFmtId="0" fontId="16" fillId="7" borderId="24" xfId="61" applyFont="1" applyFill="1" applyBorder="1" applyAlignment="1">
      <alignment vertical="center"/>
      <protection/>
    </xf>
    <xf numFmtId="0" fontId="26" fillId="0" borderId="13" xfId="61" applyFont="1" applyBorder="1" applyAlignment="1">
      <alignment horizontal="center"/>
      <protection/>
    </xf>
    <xf numFmtId="0" fontId="15" fillId="7" borderId="26" xfId="61" applyFont="1" applyFill="1" applyBorder="1" applyAlignment="1">
      <alignment/>
      <protection/>
    </xf>
    <xf numFmtId="0" fontId="13" fillId="7" borderId="30" xfId="61" applyFont="1" applyFill="1" applyBorder="1" applyAlignment="1">
      <alignment horizontal="center" vertical="center"/>
      <protection/>
    </xf>
    <xf numFmtId="0" fontId="13" fillId="7" borderId="21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/>
      <protection/>
    </xf>
    <xf numFmtId="0" fontId="14" fillId="0" borderId="0" xfId="61" applyFont="1" applyBorder="1" applyAlignment="1">
      <alignment/>
      <protection/>
    </xf>
    <xf numFmtId="0" fontId="4" fillId="0" borderId="0" xfId="61" applyFont="1" applyProtection="1">
      <alignment vertical="top"/>
      <protection locked="0"/>
    </xf>
    <xf numFmtId="0" fontId="4" fillId="0" borderId="0" xfId="61" applyFont="1" applyAlignment="1" applyProtection="1">
      <alignment horizontal="right" vertical="center"/>
      <protection locked="0"/>
    </xf>
    <xf numFmtId="0" fontId="6" fillId="0" borderId="0" xfId="61" applyFont="1" applyProtection="1">
      <alignment vertical="top"/>
      <protection locked="0"/>
    </xf>
    <xf numFmtId="0" fontId="6" fillId="0" borderId="0" xfId="61" applyFont="1" applyAlignment="1" applyProtection="1">
      <alignment horizontal="right" vertical="center"/>
      <protection locked="0"/>
    </xf>
    <xf numFmtId="184" fontId="4" fillId="0" borderId="0" xfId="61" applyNumberFormat="1" applyFont="1" applyProtection="1">
      <alignment vertical="top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Protection="1">
      <alignment vertical="top"/>
      <protection locked="0"/>
    </xf>
    <xf numFmtId="0" fontId="4" fillId="36" borderId="0" xfId="61" applyFont="1" applyFill="1" applyProtection="1">
      <alignment vertical="top"/>
      <protection locked="0"/>
    </xf>
    <xf numFmtId="0" fontId="4" fillId="36" borderId="0" xfId="61" applyFont="1" applyFill="1" applyAlignment="1" applyProtection="1">
      <alignment horizontal="right" vertical="center"/>
      <protection locked="0"/>
    </xf>
    <xf numFmtId="0" fontId="0" fillId="0" borderId="0" xfId="61" applyFont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0" fontId="4" fillId="36" borderId="0" xfId="61" applyFont="1" applyFill="1" applyBorder="1" applyAlignment="1" applyProtection="1">
      <alignment horizontal="left" vertical="top"/>
      <protection locked="0"/>
    </xf>
    <xf numFmtId="0" fontId="4" fillId="36" borderId="0" xfId="61" applyFont="1" applyFill="1" applyBorder="1" applyProtection="1">
      <alignment vertical="top"/>
      <protection locked="0"/>
    </xf>
    <xf numFmtId="0" fontId="4" fillId="33" borderId="0" xfId="61" applyFont="1" applyFill="1" applyProtection="1">
      <alignment vertical="top"/>
      <protection locked="0"/>
    </xf>
    <xf numFmtId="0" fontId="4" fillId="40" borderId="0" xfId="61" applyFont="1" applyFill="1" applyBorder="1" applyProtection="1">
      <alignment vertical="top"/>
      <protection locked="0"/>
    </xf>
    <xf numFmtId="2" fontId="142" fillId="41" borderId="0" xfId="61" applyNumberFormat="1" applyFont="1" applyFill="1" applyBorder="1" applyAlignment="1" applyProtection="1">
      <alignment horizontal="left" vertical="top"/>
      <protection locked="0"/>
    </xf>
    <xf numFmtId="1" fontId="133" fillId="36" borderId="0" xfId="61" applyNumberFormat="1" applyFont="1" applyFill="1" applyBorder="1" applyAlignment="1">
      <alignment horizontal="right"/>
      <protection/>
    </xf>
    <xf numFmtId="0" fontId="144" fillId="36" borderId="0" xfId="61" applyFont="1" applyFill="1" applyBorder="1">
      <alignment vertical="top"/>
      <protection/>
    </xf>
    <xf numFmtId="0" fontId="4" fillId="34" borderId="0" xfId="61" applyFont="1" applyFill="1" applyProtection="1">
      <alignment vertical="top"/>
      <protection locked="0"/>
    </xf>
    <xf numFmtId="0" fontId="4" fillId="41" borderId="0" xfId="61" applyFont="1" applyFill="1" applyBorder="1" applyProtection="1">
      <alignment vertical="top"/>
      <protection locked="0"/>
    </xf>
    <xf numFmtId="0" fontId="142" fillId="0" borderId="0" xfId="61" applyFont="1" applyProtection="1">
      <alignment vertical="top"/>
      <protection locked="0"/>
    </xf>
    <xf numFmtId="0" fontId="142" fillId="0" borderId="0" xfId="61" applyFont="1" applyFill="1" applyProtection="1">
      <alignment vertical="top"/>
      <protection locked="0"/>
    </xf>
    <xf numFmtId="3" fontId="133" fillId="36" borderId="0" xfId="61" applyNumberFormat="1" applyFont="1" applyFill="1" applyBorder="1" applyAlignment="1">
      <alignment horizontal="right"/>
      <protection/>
    </xf>
    <xf numFmtId="2" fontId="142" fillId="0" borderId="0" xfId="61" applyNumberFormat="1" applyFont="1" applyFill="1" applyProtection="1">
      <alignment vertical="top"/>
      <protection locked="0"/>
    </xf>
    <xf numFmtId="3" fontId="142" fillId="0" borderId="0" xfId="61" applyNumberFormat="1" applyFont="1" applyFill="1" applyProtection="1">
      <alignment vertical="top"/>
      <protection locked="0"/>
    </xf>
    <xf numFmtId="3" fontId="133" fillId="36" borderId="0" xfId="61" applyNumberFormat="1" applyFont="1" applyFill="1" applyBorder="1" applyAlignment="1" applyProtection="1">
      <alignment horizontal="right" vertical="center"/>
      <protection locked="0"/>
    </xf>
    <xf numFmtId="0" fontId="142" fillId="41" borderId="0" xfId="61" applyFont="1" applyFill="1" applyBorder="1" applyAlignment="1" applyProtection="1">
      <alignment horizontal="left" vertical="top"/>
      <protection locked="0"/>
    </xf>
    <xf numFmtId="1" fontId="133" fillId="41" borderId="0" xfId="61" applyNumberFormat="1" applyFont="1" applyFill="1" applyBorder="1" applyProtection="1">
      <alignment vertical="top"/>
      <protection locked="0"/>
    </xf>
    <xf numFmtId="0" fontId="142" fillId="41" borderId="0" xfId="61" applyFont="1" applyFill="1" applyBorder="1" applyProtection="1">
      <alignment vertical="top"/>
      <protection locked="0"/>
    </xf>
    <xf numFmtId="3" fontId="142" fillId="0" borderId="0" xfId="61" applyNumberFormat="1" applyFont="1" applyProtection="1">
      <alignment vertical="top"/>
      <protection locked="0"/>
    </xf>
    <xf numFmtId="3" fontId="4" fillId="34" borderId="0" xfId="61" applyNumberFormat="1" applyFont="1" applyFill="1" applyProtection="1">
      <alignment vertical="top"/>
      <protection locked="0"/>
    </xf>
    <xf numFmtId="3" fontId="4" fillId="40" borderId="0" xfId="61" applyNumberFormat="1" applyFont="1" applyFill="1" applyProtection="1">
      <alignment vertical="top"/>
      <protection locked="0"/>
    </xf>
    <xf numFmtId="3" fontId="4" fillId="0" borderId="0" xfId="61" applyNumberFormat="1" applyFont="1" applyProtection="1">
      <alignment vertical="top"/>
      <protection locked="0"/>
    </xf>
    <xf numFmtId="3" fontId="4" fillId="36" borderId="0" xfId="61" applyNumberFormat="1" applyFont="1" applyFill="1" applyProtection="1">
      <alignment vertical="top"/>
      <protection locked="0"/>
    </xf>
    <xf numFmtId="4" fontId="127" fillId="37" borderId="0" xfId="61" applyNumberFormat="1" applyFont="1" applyFill="1" applyBorder="1" applyAlignment="1">
      <alignment/>
      <protection/>
    </xf>
    <xf numFmtId="3" fontId="6" fillId="34" borderId="0" xfId="61" applyNumberFormat="1" applyFont="1" applyFill="1" applyBorder="1" applyProtection="1">
      <alignment vertical="top"/>
      <protection locked="0"/>
    </xf>
    <xf numFmtId="3" fontId="4" fillId="34" borderId="0" xfId="61" applyNumberFormat="1" applyFont="1" applyFill="1" applyBorder="1" applyProtection="1">
      <alignment vertical="top"/>
      <protection locked="0"/>
    </xf>
    <xf numFmtId="3" fontId="5" fillId="34" borderId="0" xfId="61" applyNumberFormat="1" applyFont="1" applyFill="1" applyBorder="1" applyProtection="1">
      <alignment vertical="top"/>
      <protection locked="0"/>
    </xf>
    <xf numFmtId="3" fontId="4" fillId="33" borderId="0" xfId="61" applyNumberFormat="1" applyFont="1" applyFill="1" applyBorder="1" applyProtection="1">
      <alignment vertical="top"/>
      <protection locked="0"/>
    </xf>
    <xf numFmtId="3" fontId="4" fillId="0" borderId="0" xfId="61" applyNumberFormat="1" applyFont="1" applyBorder="1" applyProtection="1">
      <alignment vertical="top"/>
      <protection locked="0"/>
    </xf>
    <xf numFmtId="0" fontId="8" fillId="0" borderId="0" xfId="61" applyFont="1" applyProtection="1">
      <alignment vertical="top"/>
      <protection locked="0"/>
    </xf>
    <xf numFmtId="0" fontId="11" fillId="0" borderId="0" xfId="61" applyFont="1" applyProtection="1">
      <alignment vertical="top"/>
      <protection locked="0"/>
    </xf>
    <xf numFmtId="3" fontId="21" fillId="34" borderId="0" xfId="61" applyNumberFormat="1" applyFont="1" applyFill="1" applyProtection="1">
      <alignment vertical="top"/>
      <protection locked="0"/>
    </xf>
    <xf numFmtId="3" fontId="11" fillId="34" borderId="0" xfId="61" applyNumberFormat="1" applyFont="1" applyFill="1" applyProtection="1">
      <alignment vertical="top"/>
      <protection locked="0"/>
    </xf>
    <xf numFmtId="3" fontId="11" fillId="33" borderId="0" xfId="61" applyNumberFormat="1" applyFont="1" applyFill="1" applyProtection="1">
      <alignment vertical="top"/>
      <protection locked="0"/>
    </xf>
    <xf numFmtId="3" fontId="11" fillId="0" borderId="0" xfId="61" applyNumberFormat="1" applyFont="1" applyProtection="1">
      <alignment vertical="top"/>
      <protection locked="0"/>
    </xf>
    <xf numFmtId="3" fontId="6" fillId="34" borderId="0" xfId="61" applyNumberFormat="1" applyFont="1" applyFill="1" applyProtection="1">
      <alignment vertical="top"/>
      <protection locked="0"/>
    </xf>
    <xf numFmtId="3" fontId="6" fillId="33" borderId="0" xfId="61" applyNumberFormat="1" applyFont="1" applyFill="1" applyProtection="1">
      <alignment vertical="top"/>
      <protection locked="0"/>
    </xf>
    <xf numFmtId="3" fontId="4" fillId="0" borderId="13" xfId="61" applyNumberFormat="1" applyFont="1" applyBorder="1" applyProtection="1">
      <alignment vertical="top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3" fontId="8" fillId="0" borderId="10" xfId="61" applyNumberFormat="1" applyFont="1" applyBorder="1" applyAlignment="1" applyProtection="1">
      <alignment horizontal="right" vertical="center"/>
      <protection locked="0"/>
    </xf>
    <xf numFmtId="3" fontId="8" fillId="0" borderId="0" xfId="61" applyNumberFormat="1" applyFont="1" applyAlignment="1" applyProtection="1">
      <alignment horizontal="right" vertical="center"/>
      <protection locked="0"/>
    </xf>
    <xf numFmtId="0" fontId="8" fillId="0" borderId="10" xfId="61" applyFont="1" applyBorder="1" applyProtection="1">
      <alignment vertical="top"/>
      <protection locked="0"/>
    </xf>
    <xf numFmtId="0" fontId="8" fillId="0" borderId="15" xfId="61" applyFont="1" applyBorder="1" applyProtection="1">
      <alignment vertical="top"/>
      <protection locked="0"/>
    </xf>
    <xf numFmtId="0" fontId="8" fillId="0" borderId="24" xfId="61" applyFont="1" applyBorder="1" applyAlignment="1" applyProtection="1">
      <alignment horizontal="center" vertical="center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4" fontId="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Border="1" applyProtection="1">
      <alignment vertical="top"/>
      <protection locked="0"/>
    </xf>
    <xf numFmtId="0" fontId="0" fillId="0" borderId="14" xfId="61" applyFont="1" applyBorder="1" applyProtection="1">
      <alignment vertical="top"/>
      <protection locked="0"/>
    </xf>
    <xf numFmtId="0" fontId="8" fillId="0" borderId="0" xfId="61" applyFont="1" applyFill="1" applyProtection="1">
      <alignment vertical="top"/>
      <protection locked="0"/>
    </xf>
    <xf numFmtId="0" fontId="4" fillId="0" borderId="24" xfId="61" applyFont="1" applyFill="1" applyBorder="1" applyProtection="1">
      <alignment vertical="top"/>
      <protection locked="0"/>
    </xf>
    <xf numFmtId="0" fontId="0" fillId="0" borderId="0" xfId="61" applyFont="1" applyFill="1" applyBorder="1" applyProtection="1">
      <alignment vertical="top"/>
      <protection locked="0"/>
    </xf>
    <xf numFmtId="0" fontId="0" fillId="0" borderId="14" xfId="61" applyFont="1" applyFill="1" applyBorder="1" applyProtection="1">
      <alignment vertical="top"/>
      <protection locked="0"/>
    </xf>
    <xf numFmtId="4" fontId="7" fillId="0" borderId="0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Font="1" applyFill="1" applyBorder="1" applyProtection="1">
      <alignment vertical="top"/>
      <protection locked="0"/>
    </xf>
    <xf numFmtId="0" fontId="4" fillId="7" borderId="24" xfId="61" applyFont="1" applyFill="1" applyBorder="1" applyProtection="1">
      <alignment vertical="top"/>
      <protection locked="0"/>
    </xf>
    <xf numFmtId="4" fontId="7" fillId="39" borderId="0" xfId="61" applyNumberFormat="1" applyFont="1" applyFill="1" applyBorder="1" applyAlignment="1" applyProtection="1">
      <alignment horizontal="right" vertical="center"/>
      <protection locked="0"/>
    </xf>
    <xf numFmtId="0" fontId="7" fillId="39" borderId="0" xfId="61" applyFont="1" applyFill="1" applyBorder="1" applyProtection="1">
      <alignment vertical="top"/>
      <protection locked="0"/>
    </xf>
    <xf numFmtId="0" fontId="0" fillId="39" borderId="14" xfId="61" applyFont="1" applyFill="1" applyBorder="1" applyProtection="1">
      <alignment vertical="top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4" fontId="127" fillId="0" borderId="0" xfId="61" applyNumberFormat="1" applyFont="1" applyBorder="1" applyAlignment="1">
      <alignment/>
      <protection/>
    </xf>
    <xf numFmtId="0" fontId="9" fillId="36" borderId="0" xfId="61" applyFont="1" applyFill="1" applyProtection="1">
      <alignment vertical="top"/>
      <protection locked="0"/>
    </xf>
    <xf numFmtId="0" fontId="9" fillId="40" borderId="11" xfId="61" applyFont="1" applyFill="1" applyBorder="1" applyAlignment="1" applyProtection="1">
      <alignment horizontal="center" vertical="center"/>
      <protection locked="0"/>
    </xf>
    <xf numFmtId="4" fontId="0" fillId="0" borderId="0" xfId="61" applyNumberFormat="1" applyAlignment="1">
      <alignment horizontal="right"/>
      <protection/>
    </xf>
    <xf numFmtId="4" fontId="0" fillId="0" borderId="0" xfId="61" applyNumberFormat="1" applyFont="1" applyBorder="1" applyAlignment="1" applyProtection="1">
      <alignment horizontal="right" vertical="center"/>
      <protection locked="0"/>
    </xf>
    <xf numFmtId="0" fontId="0" fillId="0" borderId="0" xfId="61" applyFont="1" applyAlignment="1">
      <alignment horizontal="left" indent="1"/>
      <protection/>
    </xf>
    <xf numFmtId="0" fontId="7" fillId="42" borderId="14" xfId="61" applyFont="1" applyFill="1" applyBorder="1" applyProtection="1">
      <alignment vertical="top"/>
      <protection locked="0"/>
    </xf>
    <xf numFmtId="4" fontId="0" fillId="0" borderId="0" xfId="61" applyNumberFormat="1" applyFont="1" applyAlignment="1">
      <alignment horizontal="right"/>
      <protection/>
    </xf>
    <xf numFmtId="3" fontId="8" fillId="0" borderId="0" xfId="61" applyNumberFormat="1" applyFont="1" applyProtection="1">
      <alignment vertical="top"/>
      <protection locked="0"/>
    </xf>
    <xf numFmtId="4" fontId="0" fillId="36" borderId="0" xfId="61" applyNumberFormat="1" applyFill="1" applyBorder="1" applyAlignment="1">
      <alignment horizontal="right"/>
      <protection/>
    </xf>
    <xf numFmtId="0" fontId="7" fillId="42" borderId="0" xfId="61" applyFont="1" applyFill="1" applyBorder="1" applyProtection="1">
      <alignment vertical="top"/>
      <protection locked="0"/>
    </xf>
    <xf numFmtId="0" fontId="9" fillId="0" borderId="0" xfId="61" applyFont="1" applyProtection="1">
      <alignment vertical="top"/>
      <protection locked="0"/>
    </xf>
    <xf numFmtId="0" fontId="9" fillId="43" borderId="11" xfId="61" applyFont="1" applyFill="1" applyBorder="1" applyAlignment="1" applyProtection="1">
      <alignment horizontal="center" vertical="center"/>
      <protection locked="0"/>
    </xf>
    <xf numFmtId="0" fontId="7" fillId="39" borderId="14" xfId="61" applyFont="1" applyFill="1" applyBorder="1" applyProtection="1">
      <alignment vertical="top"/>
      <protection locked="0"/>
    </xf>
    <xf numFmtId="0" fontId="0" fillId="0" borderId="0" xfId="61" applyBorder="1">
      <alignment vertical="top"/>
      <protection/>
    </xf>
    <xf numFmtId="3" fontId="9" fillId="36" borderId="0" xfId="61" applyNumberFormat="1" applyFont="1" applyFill="1" applyProtection="1">
      <alignment vertical="top"/>
      <protection locked="0"/>
    </xf>
    <xf numFmtId="4" fontId="0" fillId="0" borderId="0" xfId="61" applyNumberFormat="1" applyFont="1" applyAlignment="1" applyProtection="1">
      <alignment horizontal="right" vertical="center"/>
      <protection locked="0"/>
    </xf>
    <xf numFmtId="3" fontId="7" fillId="39" borderId="24" xfId="61" applyNumberFormat="1" applyFont="1" applyFill="1" applyBorder="1" applyAlignment="1" applyProtection="1">
      <alignment horizontal="right" vertical="center"/>
      <protection locked="0"/>
    </xf>
    <xf numFmtId="4" fontId="0" fillId="0" borderId="0" xfId="61" applyNumberFormat="1" applyBorder="1" applyAlignment="1">
      <alignment horizontal="right" vertical="center"/>
      <protection/>
    </xf>
    <xf numFmtId="3" fontId="9" fillId="0" borderId="0" xfId="61" applyNumberFormat="1" applyFont="1" applyProtection="1">
      <alignment vertical="top"/>
      <protection locked="0"/>
    </xf>
    <xf numFmtId="4" fontId="0" fillId="0" borderId="0" xfId="61" applyNumberFormat="1" applyAlignment="1">
      <alignment horizontal="right" vertical="center"/>
      <protection/>
    </xf>
    <xf numFmtId="0" fontId="9" fillId="39" borderId="24" xfId="61" applyFont="1" applyFill="1" applyBorder="1" applyAlignment="1" applyProtection="1">
      <alignment horizontal="center" vertical="center"/>
      <protection locked="0"/>
    </xf>
    <xf numFmtId="4" fontId="7" fillId="39" borderId="0" xfId="61" applyNumberFormat="1" applyFont="1" applyFill="1" applyAlignment="1" applyProtection="1">
      <alignment horizontal="right" vertical="center"/>
      <protection locked="0"/>
    </xf>
    <xf numFmtId="4" fontId="0" fillId="0" borderId="0" xfId="61" applyNumberFormat="1" applyAlignment="1">
      <alignment/>
      <protection/>
    </xf>
    <xf numFmtId="0" fontId="9" fillId="39" borderId="11" xfId="61" applyFont="1" applyFill="1" applyBorder="1" applyAlignment="1" applyProtection="1">
      <alignment horizontal="center" vertical="center"/>
      <protection locked="0"/>
    </xf>
    <xf numFmtId="4" fontId="7" fillId="0" borderId="0" xfId="61" applyNumberFormat="1" applyFont="1" applyAlignment="1" applyProtection="1">
      <alignment horizontal="right" vertical="center"/>
      <protection locked="0"/>
    </xf>
    <xf numFmtId="4" fontId="9" fillId="0" borderId="0" xfId="61" applyNumberFormat="1" applyFont="1" applyProtection="1">
      <alignment vertical="top"/>
      <protection locked="0"/>
    </xf>
    <xf numFmtId="0" fontId="9" fillId="0" borderId="31" xfId="61" applyFont="1" applyBorder="1" applyAlignment="1" applyProtection="1">
      <alignment horizontal="center"/>
      <protection locked="0"/>
    </xf>
    <xf numFmtId="0" fontId="7" fillId="0" borderId="13" xfId="61" applyFont="1" applyBorder="1" applyAlignment="1" applyProtection="1">
      <alignment horizontal="center"/>
      <protection locked="0"/>
    </xf>
    <xf numFmtId="3" fontId="7" fillId="0" borderId="13" xfId="61" applyNumberFormat="1" applyFont="1" applyBorder="1" applyAlignment="1" applyProtection="1">
      <alignment horizontal="center"/>
      <protection locked="0"/>
    </xf>
    <xf numFmtId="0" fontId="7" fillId="0" borderId="0" xfId="61" applyFont="1" applyBorder="1" applyProtection="1">
      <alignment vertical="top"/>
      <protection locked="0"/>
    </xf>
    <xf numFmtId="0" fontId="7" fillId="0" borderId="14" xfId="61" applyFont="1" applyBorder="1" applyProtection="1">
      <alignment vertical="top"/>
      <protection locked="0"/>
    </xf>
    <xf numFmtId="0" fontId="9" fillId="39" borderId="31" xfId="61" applyFont="1" applyFill="1" applyBorder="1" applyAlignment="1" applyProtection="1">
      <alignment horizontal="center"/>
      <protection locked="0"/>
    </xf>
    <xf numFmtId="0" fontId="7" fillId="39" borderId="13" xfId="61" applyFont="1" applyFill="1" applyBorder="1" applyAlignment="1" applyProtection="1">
      <alignment horizontal="center" vertical="center"/>
      <protection locked="0"/>
    </xf>
    <xf numFmtId="0" fontId="7" fillId="39" borderId="16" xfId="61" applyFont="1" applyFill="1" applyBorder="1" applyAlignment="1" applyProtection="1">
      <alignment horizontal="center" vertical="center"/>
      <protection locked="0"/>
    </xf>
    <xf numFmtId="0" fontId="144" fillId="0" borderId="0" xfId="61" applyFont="1" applyProtection="1">
      <alignment vertical="top"/>
      <protection locked="0"/>
    </xf>
    <xf numFmtId="0" fontId="145" fillId="0" borderId="0" xfId="61" applyFont="1" applyProtection="1">
      <alignment vertical="top"/>
      <protection locked="0"/>
    </xf>
    <xf numFmtId="0" fontId="142" fillId="33" borderId="0" xfId="61" applyFont="1" applyFill="1" applyProtection="1">
      <alignment vertical="top"/>
      <protection locked="0"/>
    </xf>
    <xf numFmtId="2" fontId="4" fillId="41" borderId="0" xfId="61" applyNumberFormat="1" applyFont="1" applyFill="1" applyBorder="1" applyAlignment="1" applyProtection="1">
      <alignment horizontal="left" vertical="top"/>
      <protection locked="0"/>
    </xf>
    <xf numFmtId="1" fontId="8" fillId="36" borderId="0" xfId="61" applyNumberFormat="1" applyFont="1" applyFill="1" applyBorder="1" applyAlignment="1">
      <alignment horizontal="right"/>
      <protection/>
    </xf>
    <xf numFmtId="0" fontId="0" fillId="36" borderId="0" xfId="61" applyFont="1" applyFill="1" applyBorder="1">
      <alignment vertical="top"/>
      <protection/>
    </xf>
    <xf numFmtId="0" fontId="142" fillId="34" borderId="0" xfId="61" applyFont="1" applyFill="1" applyProtection="1">
      <alignment vertical="top"/>
      <protection locked="0"/>
    </xf>
    <xf numFmtId="0" fontId="142" fillId="40" borderId="0" xfId="61" applyFont="1" applyFill="1" applyBorder="1" applyProtection="1">
      <alignment vertical="top"/>
      <protection locked="0"/>
    </xf>
    <xf numFmtId="0" fontId="146" fillId="0" borderId="0" xfId="61" applyFont="1" applyProtection="1">
      <alignment vertical="top"/>
      <protection locked="0"/>
    </xf>
    <xf numFmtId="0" fontId="142" fillId="34" borderId="0" xfId="61" applyFont="1" applyFill="1" applyBorder="1" applyProtection="1">
      <alignment vertical="top"/>
      <protection locked="0"/>
    </xf>
    <xf numFmtId="3" fontId="142" fillId="34" borderId="0" xfId="61" applyNumberFormat="1" applyFont="1" applyFill="1" applyProtection="1">
      <alignment vertical="top"/>
      <protection locked="0"/>
    </xf>
    <xf numFmtId="3" fontId="142" fillId="41" borderId="0" xfId="61" applyNumberFormat="1" applyFont="1" applyFill="1" applyProtection="1">
      <alignment vertical="top"/>
      <protection locked="0"/>
    </xf>
    <xf numFmtId="3" fontId="142" fillId="40" borderId="0" xfId="61" applyNumberFormat="1" applyFont="1" applyFill="1" applyProtection="1">
      <alignment vertical="top"/>
      <protection locked="0"/>
    </xf>
    <xf numFmtId="3" fontId="142" fillId="33" borderId="0" xfId="61" applyNumberFormat="1" applyFont="1" applyFill="1" applyProtection="1">
      <alignment vertical="top"/>
      <protection locked="0"/>
    </xf>
    <xf numFmtId="3" fontId="142" fillId="36" borderId="0" xfId="61" applyNumberFormat="1" applyFont="1" applyFill="1" applyProtection="1">
      <alignment vertical="top"/>
      <protection locked="0"/>
    </xf>
    <xf numFmtId="0" fontId="142" fillId="36" borderId="0" xfId="61" applyFont="1" applyFill="1" applyProtection="1">
      <alignment vertical="top"/>
      <protection locked="0"/>
    </xf>
    <xf numFmtId="3" fontId="0" fillId="0" borderId="0" xfId="61" applyNumberFormat="1" applyFont="1" applyBorder="1" applyAlignment="1" applyProtection="1">
      <alignment horizontal="right" vertical="center"/>
      <protection locked="0"/>
    </xf>
    <xf numFmtId="0" fontId="8" fillId="0" borderId="0" xfId="61" applyFont="1" applyBorder="1" applyProtection="1">
      <alignment vertical="top"/>
      <protection locked="0"/>
    </xf>
    <xf numFmtId="3" fontId="0" fillId="0" borderId="0" xfId="61" applyNumberFormat="1" applyFont="1" applyFill="1" applyBorder="1" applyAlignment="1" applyProtection="1">
      <alignment horizontal="right" vertical="center"/>
      <protection locked="0"/>
    </xf>
    <xf numFmtId="3" fontId="7" fillId="0" borderId="0" xfId="61" applyNumberFormat="1" applyFont="1" applyFill="1" applyBorder="1" applyAlignment="1" applyProtection="1">
      <alignment horizontal="right" vertical="center"/>
      <protection locked="0"/>
    </xf>
    <xf numFmtId="0" fontId="4" fillId="7" borderId="11" xfId="61" applyFont="1" applyFill="1" applyBorder="1" applyProtection="1">
      <alignment vertical="top"/>
      <protection locked="0"/>
    </xf>
    <xf numFmtId="3" fontId="7" fillId="39" borderId="0" xfId="61" applyNumberFormat="1" applyFont="1" applyFill="1" applyBorder="1" applyAlignment="1" applyProtection="1">
      <alignment horizontal="right" vertical="center"/>
      <protection locked="0"/>
    </xf>
    <xf numFmtId="3" fontId="127" fillId="0" borderId="0" xfId="61" applyNumberFormat="1" applyFont="1" applyBorder="1" applyAlignment="1">
      <alignment/>
      <protection/>
    </xf>
    <xf numFmtId="4" fontId="0" fillId="0" borderId="0" xfId="61" applyNumberFormat="1" applyBorder="1" applyAlignment="1">
      <alignment horizontal="right"/>
      <protection/>
    </xf>
    <xf numFmtId="0" fontId="0" fillId="0" borderId="0" xfId="61" applyFont="1" applyBorder="1" applyAlignment="1">
      <alignment horizontal="left" indent="1"/>
      <protection/>
    </xf>
    <xf numFmtId="4" fontId="0" fillId="0" borderId="0" xfId="61" applyNumberFormat="1" applyFont="1" applyBorder="1" applyAlignment="1">
      <alignment horizontal="right"/>
      <protection/>
    </xf>
    <xf numFmtId="3" fontId="0" fillId="36" borderId="0" xfId="61" applyNumberFormat="1" applyFill="1" applyBorder="1" applyAlignment="1">
      <alignment horizontal="right"/>
      <protection/>
    </xf>
    <xf numFmtId="3" fontId="7" fillId="39" borderId="0" xfId="61" applyNumberFormat="1" applyFont="1" applyFill="1" applyAlignment="1" applyProtection="1">
      <alignment horizontal="right" vertical="center"/>
      <protection locked="0"/>
    </xf>
    <xf numFmtId="3" fontId="7" fillId="0" borderId="0" xfId="61" applyNumberFormat="1" applyFont="1" applyAlignment="1" applyProtection="1">
      <alignment horizontal="right" vertical="center"/>
      <protection locked="0"/>
    </xf>
    <xf numFmtId="0" fontId="69" fillId="0" borderId="0" xfId="61" applyFont="1" applyAlignment="1">
      <alignment/>
      <protection/>
    </xf>
    <xf numFmtId="0" fontId="69" fillId="0" borderId="0" xfId="61" applyFont="1" applyFill="1" applyAlignment="1">
      <alignment/>
      <protection/>
    </xf>
    <xf numFmtId="0" fontId="112" fillId="0" borderId="0" xfId="61" applyFont="1" applyAlignment="1">
      <alignment/>
      <protection/>
    </xf>
    <xf numFmtId="3" fontId="112" fillId="0" borderId="0" xfId="61" applyNumberFormat="1" applyFont="1" applyAlignment="1">
      <alignment/>
      <protection/>
    </xf>
    <xf numFmtId="0" fontId="69" fillId="0" borderId="0" xfId="61" applyFont="1" applyBorder="1" applyAlignment="1">
      <alignment/>
      <protection/>
    </xf>
    <xf numFmtId="0" fontId="69" fillId="0" borderId="0" xfId="61" applyFont="1" applyFill="1" applyBorder="1" applyAlignment="1">
      <alignment/>
      <protection/>
    </xf>
    <xf numFmtId="1" fontId="112" fillId="36" borderId="0" xfId="61" applyNumberFormat="1" applyFont="1" applyFill="1" applyBorder="1" applyAlignment="1">
      <alignment/>
      <protection/>
    </xf>
    <xf numFmtId="0" fontId="112" fillId="36" borderId="0" xfId="61" applyFont="1" applyFill="1" applyBorder="1" applyAlignment="1">
      <alignment/>
      <protection/>
    </xf>
    <xf numFmtId="0" fontId="112" fillId="0" borderId="0" xfId="61" applyFont="1" applyBorder="1" applyAlignment="1">
      <alignment/>
      <protection/>
    </xf>
    <xf numFmtId="3" fontId="115" fillId="36" borderId="0" xfId="61" applyNumberFormat="1" applyFont="1" applyFill="1" applyBorder="1" applyAlignment="1">
      <alignment horizontal="center" vertical="center"/>
      <protection/>
    </xf>
    <xf numFmtId="0" fontId="115" fillId="36" borderId="0" xfId="61" applyFont="1" applyFill="1" applyBorder="1" applyAlignment="1">
      <alignment/>
      <protection/>
    </xf>
    <xf numFmtId="187" fontId="112" fillId="0" borderId="0" xfId="61" applyNumberFormat="1" applyFont="1" applyFill="1" applyBorder="1" applyAlignment="1">
      <alignment/>
      <protection/>
    </xf>
    <xf numFmtId="0" fontId="112" fillId="0" borderId="0" xfId="61" applyFont="1" applyFill="1" applyBorder="1" applyAlignment="1">
      <alignment/>
      <protection/>
    </xf>
    <xf numFmtId="184" fontId="112" fillId="36" borderId="0" xfId="61" applyNumberFormat="1" applyFont="1" applyFill="1" applyBorder="1" applyAlignment="1">
      <alignment/>
      <protection/>
    </xf>
    <xf numFmtId="3" fontId="112" fillId="0" borderId="0" xfId="61" applyNumberFormat="1" applyFont="1" applyFill="1" applyBorder="1" applyAlignment="1">
      <alignment/>
      <protection/>
    </xf>
    <xf numFmtId="3" fontId="112" fillId="0" borderId="0" xfId="61" applyNumberFormat="1" applyFont="1" applyFill="1" applyBorder="1" applyAlignment="1">
      <alignment horizontal="right"/>
      <protection/>
    </xf>
    <xf numFmtId="0" fontId="112" fillId="0" borderId="0" xfId="61" applyFont="1" applyFill="1" applyBorder="1">
      <alignment vertical="top"/>
      <protection/>
    </xf>
    <xf numFmtId="2" fontId="115" fillId="36" borderId="0" xfId="61" applyNumberFormat="1" applyFont="1" applyFill="1" applyBorder="1" applyAlignment="1">
      <alignment/>
      <protection/>
    </xf>
    <xf numFmtId="3" fontId="112" fillId="36" borderId="0" xfId="61" applyNumberFormat="1" applyFont="1" applyFill="1" applyBorder="1" applyAlignment="1">
      <alignment/>
      <protection/>
    </xf>
    <xf numFmtId="1" fontId="112" fillId="0" borderId="0" xfId="61" applyNumberFormat="1" applyFont="1" applyFill="1" applyBorder="1" applyAlignment="1">
      <alignment/>
      <protection/>
    </xf>
    <xf numFmtId="0" fontId="51" fillId="0" borderId="0" xfId="46" applyFont="1" applyBorder="1" applyAlignment="1">
      <alignment/>
    </xf>
    <xf numFmtId="0" fontId="69" fillId="0" borderId="13" xfId="61" applyFont="1" applyFill="1" applyBorder="1" applyAlignment="1">
      <alignment/>
      <protection/>
    </xf>
    <xf numFmtId="0" fontId="69" fillId="0" borderId="13" xfId="61" applyFont="1" applyBorder="1" applyAlignment="1">
      <alignment/>
      <protection/>
    </xf>
    <xf numFmtId="3" fontId="69" fillId="0" borderId="12" xfId="61" applyNumberFormat="1" applyFont="1" applyBorder="1" applyAlignment="1">
      <alignment horizontal="center"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3" fontId="69" fillId="0" borderId="0" xfId="61" applyNumberFormat="1" applyFont="1" applyFill="1" applyAlignment="1">
      <alignment horizontal="right" vertical="center"/>
      <protection/>
    </xf>
    <xf numFmtId="3" fontId="69" fillId="0" borderId="0" xfId="61" applyNumberFormat="1" applyFont="1" applyAlignment="1">
      <alignment horizontal="right" vertical="center"/>
      <protection/>
    </xf>
    <xf numFmtId="0" fontId="69" fillId="0" borderId="10" xfId="61" applyFont="1" applyBorder="1" applyAlignment="1">
      <alignment/>
      <protection/>
    </xf>
    <xf numFmtId="0" fontId="69" fillId="0" borderId="15" xfId="61" applyFont="1" applyBorder="1" applyAlignment="1">
      <alignment/>
      <protection/>
    </xf>
    <xf numFmtId="3" fontId="69" fillId="0" borderId="11" xfId="61" applyNumberFormat="1" applyFont="1" applyBorder="1" applyAlignment="1">
      <alignment horizontal="center" vertical="center"/>
      <protection/>
    </xf>
    <xf numFmtId="4" fontId="69" fillId="0" borderId="0" xfId="61" applyNumberFormat="1" applyFont="1" applyBorder="1" applyAlignment="1">
      <alignment horizontal="right"/>
      <protection/>
    </xf>
    <xf numFmtId="0" fontId="69" fillId="0" borderId="0" xfId="61" applyFont="1" applyAlignment="1">
      <alignment horizontal="left" indent="1"/>
      <protection/>
    </xf>
    <xf numFmtId="0" fontId="69" fillId="0" borderId="0" xfId="61" applyFont="1" applyAlignment="1">
      <alignment vertical="center"/>
      <protection/>
    </xf>
    <xf numFmtId="0" fontId="69" fillId="0" borderId="14" xfId="61" applyFont="1" applyBorder="1" applyAlignment="1">
      <alignment/>
      <protection/>
    </xf>
    <xf numFmtId="0" fontId="68" fillId="7" borderId="24" xfId="61" applyFont="1" applyFill="1" applyBorder="1" applyAlignment="1">
      <alignment vertical="center"/>
      <protection/>
    </xf>
    <xf numFmtId="3" fontId="68" fillId="7" borderId="0" xfId="61" applyNumberFormat="1" applyFont="1" applyFill="1" applyAlignment="1">
      <alignment horizontal="right" vertical="center"/>
      <protection/>
    </xf>
    <xf numFmtId="0" fontId="69" fillId="7" borderId="0" xfId="61" applyFont="1" applyFill="1" applyAlignment="1">
      <alignment vertical="center"/>
      <protection/>
    </xf>
    <xf numFmtId="0" fontId="68" fillId="7" borderId="0" xfId="61" applyFont="1" applyFill="1" applyAlignment="1">
      <alignment vertical="center"/>
      <protection/>
    </xf>
    <xf numFmtId="0" fontId="69" fillId="7" borderId="14" xfId="61" applyFont="1" applyFill="1" applyBorder="1" applyAlignment="1">
      <alignment/>
      <protection/>
    </xf>
    <xf numFmtId="3" fontId="69" fillId="0" borderId="11" xfId="61" applyNumberFormat="1" applyFont="1" applyFill="1" applyBorder="1" applyAlignment="1">
      <alignment horizontal="center" vertical="center"/>
      <protection/>
    </xf>
    <xf numFmtId="4" fontId="127" fillId="0" borderId="32" xfId="61" applyNumberFormat="1" applyFont="1" applyBorder="1" applyAlignment="1">
      <alignment/>
      <protection/>
    </xf>
    <xf numFmtId="0" fontId="69" fillId="36" borderId="0" xfId="61" applyFont="1" applyFill="1" applyAlignment="1">
      <alignment horizontal="left" indent="1"/>
      <protection/>
    </xf>
    <xf numFmtId="3" fontId="68" fillId="7" borderId="11" xfId="61" applyNumberFormat="1" applyFont="1" applyFill="1" applyBorder="1" applyAlignment="1">
      <alignment horizontal="center" vertical="center"/>
      <protection/>
    </xf>
    <xf numFmtId="0" fontId="69" fillId="0" borderId="0" xfId="61" applyFont="1" applyBorder="1" applyAlignment="1">
      <alignment vertical="center"/>
      <protection/>
    </xf>
    <xf numFmtId="0" fontId="69" fillId="0" borderId="0" xfId="61" applyFont="1" applyBorder="1" applyAlignment="1">
      <alignment horizontal="left" indent="1"/>
      <protection/>
    </xf>
    <xf numFmtId="4" fontId="69" fillId="0" borderId="0" xfId="61" applyNumberFormat="1" applyFont="1" applyAlignment="1">
      <alignment horizontal="right"/>
      <protection/>
    </xf>
    <xf numFmtId="3" fontId="69" fillId="0" borderId="0" xfId="61" applyNumberFormat="1" applyFont="1" applyBorder="1" applyAlignment="1">
      <alignment horizontal="right" vertical="center"/>
      <protection/>
    </xf>
    <xf numFmtId="0" fontId="69" fillId="0" borderId="32" xfId="61" applyFont="1" applyBorder="1" applyAlignment="1">
      <alignment/>
      <protection/>
    </xf>
    <xf numFmtId="0" fontId="69" fillId="0" borderId="23" xfId="61" applyFont="1" applyBorder="1" applyAlignment="1">
      <alignment/>
      <protection/>
    </xf>
    <xf numFmtId="3" fontId="68" fillId="7" borderId="11" xfId="61" applyNumberFormat="1" applyFont="1" applyFill="1" applyBorder="1" applyAlignment="1">
      <alignment horizontal="right" vertical="center"/>
      <protection/>
    </xf>
    <xf numFmtId="0" fontId="69" fillId="7" borderId="23" xfId="61" applyFont="1" applyFill="1" applyBorder="1" applyAlignment="1">
      <alignment/>
      <protection/>
    </xf>
    <xf numFmtId="4" fontId="127" fillId="0" borderId="23" xfId="61" applyNumberFormat="1" applyFont="1" applyBorder="1" applyAlignment="1">
      <alignment/>
      <protection/>
    </xf>
    <xf numFmtId="3" fontId="69" fillId="0" borderId="0" xfId="61" applyNumberFormat="1" applyFont="1" applyBorder="1" applyAlignment="1">
      <alignment horizontal="right"/>
      <protection/>
    </xf>
    <xf numFmtId="0" fontId="69" fillId="0" borderId="0" xfId="61" applyFont="1" applyBorder="1">
      <alignment vertical="top"/>
      <protection/>
    </xf>
    <xf numFmtId="188" fontId="69" fillId="0" borderId="0" xfId="61" applyNumberFormat="1" applyFont="1" applyAlignment="1">
      <alignment/>
      <protection/>
    </xf>
    <xf numFmtId="4" fontId="69" fillId="0" borderId="0" xfId="61" applyNumberFormat="1" applyFont="1" applyAlignment="1">
      <alignment/>
      <protection/>
    </xf>
    <xf numFmtId="3" fontId="69" fillId="0" borderId="0" xfId="61" applyNumberFormat="1" applyFont="1" applyAlignment="1">
      <alignment/>
      <protection/>
    </xf>
    <xf numFmtId="0" fontId="56" fillId="0" borderId="0" xfId="61" applyFont="1" applyFill="1" applyAlignment="1">
      <alignment/>
      <protection/>
    </xf>
    <xf numFmtId="3" fontId="56" fillId="0" borderId="11" xfId="61" applyNumberFormat="1" applyFont="1" applyFill="1" applyBorder="1" applyAlignment="1">
      <alignment horizontal="center" vertical="center"/>
      <protection/>
    </xf>
    <xf numFmtId="3" fontId="56" fillId="0" borderId="0" xfId="61" applyNumberFormat="1" applyFont="1" applyFill="1" applyAlignment="1">
      <alignment horizontal="right" vertical="center"/>
      <protection/>
    </xf>
    <xf numFmtId="0" fontId="56" fillId="0" borderId="14" xfId="61" applyFont="1" applyFill="1" applyBorder="1" applyAlignment="1">
      <alignment/>
      <protection/>
    </xf>
    <xf numFmtId="0" fontId="68" fillId="0" borderId="0" xfId="61" applyFont="1" applyAlignment="1">
      <alignment/>
      <protection/>
    </xf>
    <xf numFmtId="0" fontId="68" fillId="0" borderId="0" xfId="61" applyFont="1" applyFill="1" applyAlignment="1">
      <alignment/>
      <protection/>
    </xf>
    <xf numFmtId="0" fontId="68" fillId="0" borderId="31" xfId="61" applyFont="1" applyFill="1" applyBorder="1" applyAlignment="1">
      <alignment horizontal="center" vertical="center"/>
      <protection/>
    </xf>
    <xf numFmtId="3" fontId="68" fillId="0" borderId="13" xfId="61" applyNumberFormat="1" applyFont="1" applyFill="1" applyBorder="1" applyAlignment="1">
      <alignment horizontal="center" vertical="center"/>
      <protection/>
    </xf>
    <xf numFmtId="0" fontId="68" fillId="0" borderId="13" xfId="61" applyFont="1" applyFill="1" applyBorder="1" applyAlignment="1">
      <alignment horizontal="center" vertical="center"/>
      <protection/>
    </xf>
    <xf numFmtId="0" fontId="68" fillId="0" borderId="13" xfId="61" applyFont="1" applyFill="1" applyBorder="1" applyAlignment="1">
      <alignment/>
      <protection/>
    </xf>
    <xf numFmtId="0" fontId="68" fillId="0" borderId="14" xfId="61" applyFont="1" applyFill="1" applyBorder="1" applyAlignment="1">
      <alignment/>
      <protection/>
    </xf>
    <xf numFmtId="0" fontId="68" fillId="7" borderId="31" xfId="61" applyFont="1" applyFill="1" applyBorder="1" applyAlignment="1">
      <alignment horizontal="center" vertical="center"/>
      <protection/>
    </xf>
    <xf numFmtId="0" fontId="68" fillId="7" borderId="13" xfId="61" applyFont="1" applyFill="1" applyBorder="1" applyAlignment="1">
      <alignment horizontal="center" vertical="center"/>
      <protection/>
    </xf>
    <xf numFmtId="0" fontId="68" fillId="7" borderId="16" xfId="61" applyFont="1" applyFill="1" applyBorder="1" applyAlignment="1">
      <alignment horizontal="center" vertical="center"/>
      <protection/>
    </xf>
    <xf numFmtId="0" fontId="112" fillId="0" borderId="0" xfId="61" applyFont="1" applyFill="1" applyAlignment="1">
      <alignment/>
      <protection/>
    </xf>
    <xf numFmtId="0" fontId="115" fillId="0" borderId="0" xfId="61" applyFont="1" applyAlignment="1">
      <alignment/>
      <protection/>
    </xf>
    <xf numFmtId="1" fontId="112" fillId="0" borderId="0" xfId="61" applyNumberFormat="1" applyFont="1" applyAlignment="1">
      <alignment/>
      <protection/>
    </xf>
    <xf numFmtId="1" fontId="112" fillId="0" borderId="0" xfId="61" applyNumberFormat="1" applyFont="1" applyBorder="1" applyAlignment="1">
      <alignment/>
      <protection/>
    </xf>
    <xf numFmtId="0" fontId="115" fillId="0" borderId="0" xfId="61" applyFont="1" applyBorder="1" applyAlignment="1">
      <alignment/>
      <protection/>
    </xf>
    <xf numFmtId="3" fontId="115" fillId="36" borderId="0" xfId="61" applyNumberFormat="1" applyFont="1" applyFill="1" applyBorder="1" applyAlignment="1">
      <alignment/>
      <protection/>
    </xf>
    <xf numFmtId="0" fontId="112" fillId="0" borderId="0" xfId="46" applyFont="1" applyBorder="1" applyAlignment="1">
      <alignment/>
    </xf>
    <xf numFmtId="0" fontId="112" fillId="36" borderId="0" xfId="61" applyFont="1" applyFill="1" applyAlignment="1">
      <alignment/>
      <protection/>
    </xf>
    <xf numFmtId="0" fontId="68" fillId="0" borderId="0" xfId="61" applyFont="1" applyBorder="1" applyAlignment="1">
      <alignment/>
      <protection/>
    </xf>
    <xf numFmtId="0" fontId="68" fillId="0" borderId="13" xfId="61" applyFont="1" applyBorder="1" applyAlignment="1">
      <alignment/>
      <protection/>
    </xf>
    <xf numFmtId="3" fontId="69" fillId="0" borderId="0" xfId="61" applyNumberFormat="1" applyFont="1" applyAlignment="1">
      <alignment horizontal="right"/>
      <protection/>
    </xf>
    <xf numFmtId="3" fontId="68" fillId="0" borderId="0" xfId="61" applyNumberFormat="1" applyFont="1" applyAlignment="1">
      <alignment horizontal="right" vertical="center"/>
      <protection/>
    </xf>
    <xf numFmtId="3" fontId="54" fillId="0" borderId="0" xfId="61" applyNumberFormat="1" applyFont="1" applyFill="1" applyAlignment="1">
      <alignment horizontal="right" vertical="center"/>
      <protection/>
    </xf>
    <xf numFmtId="0" fontId="9" fillId="0" borderId="0" xfId="61" applyFont="1" applyAlignment="1">
      <alignment/>
      <protection/>
    </xf>
    <xf numFmtId="4" fontId="9" fillId="0" borderId="0" xfId="61" applyNumberFormat="1" applyFont="1" applyAlignment="1">
      <alignment/>
      <protection/>
    </xf>
    <xf numFmtId="0" fontId="9" fillId="0" borderId="0" xfId="61" applyFont="1" applyFill="1" applyAlignment="1">
      <alignment/>
      <protection/>
    </xf>
    <xf numFmtId="4" fontId="9" fillId="7" borderId="16" xfId="61" applyNumberFormat="1" applyFont="1" applyFill="1" applyBorder="1" applyAlignment="1">
      <alignment horizontal="center" vertical="center"/>
      <protection/>
    </xf>
    <xf numFmtId="0" fontId="9" fillId="7" borderId="16" xfId="61" applyFont="1" applyFill="1" applyBorder="1" applyAlignment="1">
      <alignment horizontal="center" vertical="center"/>
      <protection/>
    </xf>
    <xf numFmtId="0" fontId="9" fillId="7" borderId="13" xfId="61" applyFont="1" applyFill="1" applyBorder="1" applyAlignment="1">
      <alignment horizontal="center" vertical="center"/>
      <protection/>
    </xf>
    <xf numFmtId="0" fontId="9" fillId="7" borderId="31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/>
      <protection/>
    </xf>
    <xf numFmtId="0" fontId="9" fillId="0" borderId="13" xfId="61" applyFont="1" applyFill="1" applyBorder="1" applyAlignment="1">
      <alignment/>
      <protection/>
    </xf>
    <xf numFmtId="4" fontId="9" fillId="0" borderId="13" xfId="61" applyNumberFormat="1" applyFont="1" applyFill="1" applyBorder="1" applyAlignment="1">
      <alignment horizontal="center" vertical="center"/>
      <protection/>
    </xf>
    <xf numFmtId="3" fontId="9" fillId="0" borderId="13" xfId="61" applyNumberFormat="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/>
      <protection/>
    </xf>
    <xf numFmtId="4" fontId="9" fillId="7" borderId="0" xfId="61" applyNumberFormat="1" applyFont="1" applyFill="1" applyAlignment="1">
      <alignment horizontal="right" vertical="center"/>
      <protection/>
    </xf>
    <xf numFmtId="3" fontId="9" fillId="7" borderId="0" xfId="61" applyNumberFormat="1" applyFont="1" applyFill="1" applyAlignment="1">
      <alignment horizontal="right" vertical="center"/>
      <protection/>
    </xf>
    <xf numFmtId="3" fontId="9" fillId="7" borderId="11" xfId="61" applyNumberFormat="1" applyFont="1" applyFill="1" applyBorder="1" applyAlignment="1">
      <alignment horizontal="center" vertical="center"/>
      <protection/>
    </xf>
    <xf numFmtId="0" fontId="32" fillId="0" borderId="0" xfId="61" applyFont="1" applyFill="1" applyAlignment="1">
      <alignment/>
      <protection/>
    </xf>
    <xf numFmtId="0" fontId="32" fillId="0" borderId="14" xfId="61" applyFont="1" applyFill="1" applyBorder="1" applyAlignment="1">
      <alignment/>
      <protection/>
    </xf>
    <xf numFmtId="4" fontId="34" fillId="0" borderId="0" xfId="61" applyNumberFormat="1" applyFont="1" applyFill="1" applyAlignment="1">
      <alignment horizontal="right" vertical="center"/>
      <protection/>
    </xf>
    <xf numFmtId="3" fontId="32" fillId="0" borderId="0" xfId="61" applyNumberFormat="1" applyFont="1" applyFill="1" applyAlignment="1">
      <alignment horizontal="right" vertical="center"/>
      <protection/>
    </xf>
    <xf numFmtId="3" fontId="32" fillId="0" borderId="11" xfId="61" applyNumberFormat="1" applyFont="1" applyFill="1" applyBorder="1" applyAlignment="1">
      <alignment horizontal="center" vertical="center"/>
      <protection/>
    </xf>
    <xf numFmtId="0" fontId="8" fillId="7" borderId="14" xfId="61" applyFont="1" applyFill="1" applyBorder="1" applyAlignment="1">
      <alignment/>
      <protection/>
    </xf>
    <xf numFmtId="0" fontId="9" fillId="7" borderId="0" xfId="61" applyFont="1" applyFill="1" applyAlignment="1">
      <alignment vertical="center"/>
      <protection/>
    </xf>
    <xf numFmtId="0" fontId="8" fillId="7" borderId="0" xfId="61" applyFont="1" applyFill="1" applyAlignment="1">
      <alignment vertical="center"/>
      <protection/>
    </xf>
    <xf numFmtId="0" fontId="8" fillId="0" borderId="14" xfId="61" applyFont="1" applyBorder="1" applyAlignment="1">
      <alignment/>
      <protection/>
    </xf>
    <xf numFmtId="0" fontId="8" fillId="0" borderId="0" xfId="61" applyFont="1" applyAlignment="1">
      <alignment vertical="center"/>
      <protection/>
    </xf>
    <xf numFmtId="4" fontId="9" fillId="0" borderId="0" xfId="61" applyNumberFormat="1" applyFont="1" applyAlignment="1">
      <alignment horizontal="right" vertical="center"/>
      <protection/>
    </xf>
    <xf numFmtId="3" fontId="8" fillId="0" borderId="0" xfId="61" applyNumberFormat="1" applyFont="1" applyAlignment="1">
      <alignment horizontal="right" vertical="center"/>
      <protection/>
    </xf>
    <xf numFmtId="3" fontId="8" fillId="0" borderId="0" xfId="61" applyNumberFormat="1" applyFont="1" applyFill="1" applyAlignment="1">
      <alignment horizontal="right" vertical="center"/>
      <protection/>
    </xf>
    <xf numFmtId="3" fontId="8" fillId="0" borderId="0" xfId="61" applyNumberFormat="1" applyFont="1" applyBorder="1" applyAlignment="1">
      <alignment horizontal="right" vertical="center"/>
      <protection/>
    </xf>
    <xf numFmtId="3" fontId="8" fillId="0" borderId="11" xfId="61" applyNumberFormat="1" applyFont="1" applyBorder="1" applyAlignment="1">
      <alignment horizontal="center" vertical="center"/>
      <protection/>
    </xf>
    <xf numFmtId="0" fontId="8" fillId="36" borderId="0" xfId="61" applyFont="1" applyFill="1" applyAlignment="1">
      <alignment horizontal="left" indent="1"/>
      <protection/>
    </xf>
    <xf numFmtId="4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Alignment="1">
      <alignment horizontal="left" indent="1"/>
      <protection/>
    </xf>
    <xf numFmtId="4" fontId="8" fillId="0" borderId="0" xfId="61" applyNumberFormat="1" applyFont="1" applyAlignment="1">
      <alignment horizontal="right"/>
      <protection/>
    </xf>
    <xf numFmtId="3" fontId="8" fillId="0" borderId="0" xfId="61" applyNumberFormat="1" applyFont="1" applyAlignment="1">
      <alignment/>
      <protection/>
    </xf>
    <xf numFmtId="4" fontId="8" fillId="0" borderId="0" xfId="61" applyNumberFormat="1" applyFont="1" applyAlignment="1">
      <alignment/>
      <protection/>
    </xf>
    <xf numFmtId="188" fontId="8" fillId="0" borderId="0" xfId="61" applyNumberFormat="1" applyFont="1" applyAlignment="1">
      <alignment/>
      <protection/>
    </xf>
    <xf numFmtId="0" fontId="8" fillId="0" borderId="23" xfId="61" applyFont="1" applyBorder="1" applyAlignment="1">
      <alignment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top"/>
      <protection/>
    </xf>
    <xf numFmtId="3" fontId="8" fillId="0" borderId="0" xfId="61" applyNumberFormat="1" applyFont="1" applyBorder="1" applyAlignment="1">
      <alignment horizontal="right"/>
      <protection/>
    </xf>
    <xf numFmtId="4" fontId="128" fillId="0" borderId="23" xfId="61" applyNumberFormat="1" applyFont="1" applyBorder="1" applyAlignment="1">
      <alignment/>
      <protection/>
    </xf>
    <xf numFmtId="4" fontId="128" fillId="0" borderId="0" xfId="61" applyNumberFormat="1" applyFont="1" applyBorder="1" applyAlignment="1">
      <alignment/>
      <protection/>
    </xf>
    <xf numFmtId="3" fontId="128" fillId="0" borderId="0" xfId="61" applyNumberFormat="1" applyFont="1" applyBorder="1" applyAlignment="1">
      <alignment/>
      <protection/>
    </xf>
    <xf numFmtId="3" fontId="8" fillId="0" borderId="11" xfId="61" applyNumberFormat="1" applyFont="1" applyFill="1" applyBorder="1" applyAlignment="1">
      <alignment horizontal="center" vertical="center"/>
      <protection/>
    </xf>
    <xf numFmtId="0" fontId="8" fillId="7" borderId="23" xfId="61" applyFont="1" applyFill="1" applyBorder="1" applyAlignment="1">
      <alignment/>
      <protection/>
    </xf>
    <xf numFmtId="3" fontId="9" fillId="7" borderId="11" xfId="61" applyNumberFormat="1" applyFont="1" applyFill="1" applyBorder="1" applyAlignment="1">
      <alignment horizontal="right" vertical="center"/>
      <protection/>
    </xf>
    <xf numFmtId="4" fontId="8" fillId="0" borderId="0" xfId="61" applyNumberFormat="1" applyFont="1" applyAlignment="1">
      <alignment horizontal="right" vertical="center"/>
      <protection/>
    </xf>
    <xf numFmtId="0" fontId="8" fillId="0" borderId="32" xfId="61" applyFont="1" applyBorder="1" applyAlignment="1">
      <alignment/>
      <protection/>
    </xf>
    <xf numFmtId="4" fontId="8" fillId="0" borderId="0" xfId="61" applyNumberFormat="1" applyFont="1" applyBorder="1" applyAlignment="1">
      <alignment horizontal="right"/>
      <protection/>
    </xf>
    <xf numFmtId="4" fontId="128" fillId="0" borderId="32" xfId="61" applyNumberFormat="1" applyFont="1" applyBorder="1" applyAlignment="1">
      <alignment/>
      <protection/>
    </xf>
    <xf numFmtId="0" fontId="8" fillId="0" borderId="0" xfId="61" applyFont="1" applyBorder="1" applyAlignment="1">
      <alignment horizontal="left" indent="1"/>
      <protection/>
    </xf>
    <xf numFmtId="0" fontId="9" fillId="7" borderId="24" xfId="61" applyFont="1" applyFill="1" applyBorder="1" applyAlignment="1">
      <alignment vertical="center"/>
      <protection/>
    </xf>
    <xf numFmtId="3" fontId="8" fillId="0" borderId="10" xfId="61" applyNumberFormat="1" applyFont="1" applyBorder="1" applyAlignment="1">
      <alignment horizontal="right" vertical="center"/>
      <protection/>
    </xf>
    <xf numFmtId="3" fontId="8" fillId="0" borderId="12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/>
      <protection/>
    </xf>
    <xf numFmtId="4" fontId="9" fillId="0" borderId="13" xfId="61" applyNumberFormat="1" applyFont="1" applyBorder="1" applyAlignment="1">
      <alignment/>
      <protection/>
    </xf>
    <xf numFmtId="0" fontId="8" fillId="0" borderId="13" xfId="61" applyFont="1" applyFill="1" applyBorder="1" applyAlignment="1">
      <alignment/>
      <protection/>
    </xf>
    <xf numFmtId="4" fontId="9" fillId="0" borderId="0" xfId="61" applyNumberFormat="1" applyFont="1" applyBorder="1" applyAlignment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0" xfId="46" applyFont="1" applyBorder="1" applyAlignment="1">
      <alignment/>
    </xf>
    <xf numFmtId="0" fontId="8" fillId="36" borderId="0" xfId="61" applyFont="1" applyFill="1" applyBorder="1" applyAlignment="1">
      <alignment/>
      <protection/>
    </xf>
    <xf numFmtId="4" fontId="9" fillId="36" borderId="0" xfId="61" applyNumberFormat="1" applyFont="1" applyFill="1" applyBorder="1" applyAlignment="1">
      <alignment/>
      <protection/>
    </xf>
    <xf numFmtId="0" fontId="8" fillId="36" borderId="0" xfId="61" applyFont="1" applyFill="1" applyAlignment="1">
      <alignment/>
      <protection/>
    </xf>
    <xf numFmtId="0" fontId="133" fillId="36" borderId="0" xfId="61" applyFont="1" applyFill="1" applyBorder="1" applyAlignment="1">
      <alignment/>
      <protection/>
    </xf>
    <xf numFmtId="0" fontId="133" fillId="0" borderId="0" xfId="61" applyFont="1" applyAlignment="1">
      <alignment/>
      <protection/>
    </xf>
    <xf numFmtId="4" fontId="147" fillId="36" borderId="0" xfId="61" applyNumberFormat="1" applyFont="1" applyFill="1" applyBorder="1" applyAlignment="1">
      <alignment/>
      <protection/>
    </xf>
    <xf numFmtId="0" fontId="133" fillId="0" borderId="0" xfId="61" applyFont="1" applyFill="1" applyBorder="1" applyAlignment="1">
      <alignment/>
      <protection/>
    </xf>
    <xf numFmtId="0" fontId="133" fillId="0" borderId="0" xfId="61" applyFont="1" applyBorder="1" applyAlignment="1">
      <alignment/>
      <protection/>
    </xf>
    <xf numFmtId="1" fontId="133" fillId="0" borderId="0" xfId="61" applyNumberFormat="1" applyFont="1" applyFill="1" applyBorder="1" applyAlignment="1">
      <alignment/>
      <protection/>
    </xf>
    <xf numFmtId="0" fontId="147" fillId="36" borderId="0" xfId="61" applyFont="1" applyFill="1" applyBorder="1" applyAlignment="1">
      <alignment/>
      <protection/>
    </xf>
    <xf numFmtId="0" fontId="133" fillId="0" borderId="0" xfId="61" applyFont="1" applyFill="1" applyBorder="1">
      <alignment vertical="top"/>
      <protection/>
    </xf>
    <xf numFmtId="3" fontId="133" fillId="0" borderId="0" xfId="61" applyNumberFormat="1" applyFont="1" applyFill="1" applyBorder="1" applyAlignment="1">
      <alignment horizontal="right"/>
      <protection/>
    </xf>
    <xf numFmtId="184" fontId="133" fillId="36" borderId="0" xfId="61" applyNumberFormat="1" applyFont="1" applyFill="1" applyBorder="1" applyAlignment="1">
      <alignment/>
      <protection/>
    </xf>
    <xf numFmtId="3" fontId="133" fillId="36" borderId="0" xfId="61" applyNumberFormat="1" applyFont="1" applyFill="1" applyBorder="1" applyAlignment="1">
      <alignment/>
      <protection/>
    </xf>
    <xf numFmtId="2" fontId="147" fillId="36" borderId="0" xfId="61" applyNumberFormat="1" applyFont="1" applyFill="1" applyBorder="1" applyAlignment="1">
      <alignment/>
      <protection/>
    </xf>
    <xf numFmtId="3" fontId="133" fillId="0" borderId="0" xfId="61" applyNumberFormat="1" applyFont="1" applyFill="1" applyBorder="1" applyAlignment="1">
      <alignment/>
      <protection/>
    </xf>
    <xf numFmtId="187" fontId="133" fillId="0" borderId="0" xfId="61" applyNumberFormat="1" applyFont="1" applyFill="1" applyBorder="1" applyAlignment="1">
      <alignment/>
      <protection/>
    </xf>
    <xf numFmtId="3" fontId="147" fillId="36" borderId="0" xfId="61" applyNumberFormat="1" applyFont="1" applyFill="1" applyBorder="1" applyAlignment="1">
      <alignment horizontal="center" vertical="center"/>
      <protection/>
    </xf>
    <xf numFmtId="1" fontId="133" fillId="36" borderId="0" xfId="61" applyNumberFormat="1" applyFont="1" applyFill="1" applyBorder="1" applyAlignment="1">
      <alignment/>
      <protection/>
    </xf>
    <xf numFmtId="1" fontId="8" fillId="36" borderId="0" xfId="61" applyNumberFormat="1" applyFont="1" applyFill="1" applyBorder="1" applyAlignment="1">
      <alignment/>
      <protection/>
    </xf>
    <xf numFmtId="1" fontId="8" fillId="0" borderId="0" xfId="61" applyNumberFormat="1" applyFont="1" applyBorder="1" applyAlignment="1">
      <alignment/>
      <protection/>
    </xf>
    <xf numFmtId="1" fontId="8" fillId="0" borderId="0" xfId="61" applyNumberFormat="1" applyFont="1" applyAlignment="1">
      <alignment/>
      <protection/>
    </xf>
    <xf numFmtId="3" fontId="133" fillId="0" borderId="0" xfId="61" applyNumberFormat="1" applyFont="1" applyAlignment="1">
      <alignment/>
      <protection/>
    </xf>
    <xf numFmtId="2" fontId="8" fillId="0" borderId="0" xfId="61" applyNumberFormat="1" applyFont="1" applyAlignment="1">
      <alignment horizontal="right"/>
      <protection/>
    </xf>
    <xf numFmtId="3" fontId="7" fillId="7" borderId="33" xfId="62" applyNumberFormat="1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centerContinuous"/>
      <protection/>
    </xf>
    <xf numFmtId="4" fontId="7" fillId="34" borderId="0" xfId="62" applyNumberFormat="1" applyFont="1" applyFill="1" applyBorder="1" applyAlignment="1">
      <alignment horizontal="center" vertical="center"/>
      <protection/>
    </xf>
    <xf numFmtId="3" fontId="7" fillId="34" borderId="0" xfId="62" applyNumberFormat="1" applyFont="1" applyFill="1" applyBorder="1" applyAlignment="1">
      <alignment horizontal="center" vertical="center"/>
      <protection/>
    </xf>
    <xf numFmtId="0" fontId="10" fillId="7" borderId="27" xfId="62" applyFont="1" applyFill="1" applyBorder="1" applyAlignment="1">
      <alignment horizontal="centerContinuous"/>
      <protection/>
    </xf>
    <xf numFmtId="4" fontId="7" fillId="7" borderId="34" xfId="62" applyNumberFormat="1" applyFont="1" applyFill="1" applyBorder="1" applyAlignment="1">
      <alignment horizontal="center" vertical="center"/>
      <protection/>
    </xf>
    <xf numFmtId="3" fontId="7" fillId="7" borderId="17" xfId="62" applyNumberFormat="1" applyFont="1" applyFill="1" applyBorder="1" applyAlignment="1">
      <alignment horizontal="center" vertical="center"/>
      <protection/>
    </xf>
    <xf numFmtId="0" fontId="10" fillId="7" borderId="35" xfId="62" applyFont="1" applyFill="1" applyBorder="1" applyAlignment="1">
      <alignment/>
      <protection/>
    </xf>
    <xf numFmtId="4" fontId="0" fillId="0" borderId="0" xfId="62" applyNumberFormat="1" applyFont="1" applyFill="1" applyAlignment="1">
      <alignment horizontal="right" vertical="center"/>
      <protection/>
    </xf>
    <xf numFmtId="0" fontId="148" fillId="0" borderId="0" xfId="61" applyFont="1" applyAlignment="1">
      <alignment/>
      <protection/>
    </xf>
    <xf numFmtId="182" fontId="149" fillId="0" borderId="0" xfId="61" applyNumberFormat="1" applyFont="1" applyAlignment="1">
      <alignment/>
      <protection/>
    </xf>
    <xf numFmtId="182" fontId="149" fillId="0" borderId="0" xfId="61" applyNumberFormat="1" applyFont="1" applyAlignment="1">
      <alignment vertical="center"/>
      <protection/>
    </xf>
    <xf numFmtId="0" fontId="149" fillId="0" borderId="0" xfId="61" applyFont="1" applyAlignment="1">
      <alignment/>
      <protection/>
    </xf>
    <xf numFmtId="0" fontId="149" fillId="0" borderId="0" xfId="61" applyFont="1" applyAlignment="1">
      <alignment vertical="center"/>
      <protection/>
    </xf>
    <xf numFmtId="183" fontId="150" fillId="0" borderId="0" xfId="61" applyNumberFormat="1" applyFont="1" applyAlignment="1">
      <alignment/>
      <protection/>
    </xf>
    <xf numFmtId="183" fontId="148" fillId="0" borderId="0" xfId="61" applyNumberFormat="1" applyFont="1" applyAlignment="1">
      <alignment/>
      <protection/>
    </xf>
    <xf numFmtId="183" fontId="148" fillId="33" borderId="0" xfId="61" applyNumberFormat="1" applyFont="1" applyFill="1" applyAlignment="1">
      <alignment/>
      <protection/>
    </xf>
    <xf numFmtId="0" fontId="148" fillId="33" borderId="0" xfId="61" applyFont="1" applyFill="1" applyAlignment="1">
      <alignment/>
      <protection/>
    </xf>
    <xf numFmtId="0" fontId="151" fillId="0" borderId="0" xfId="61" applyFont="1" applyAlignment="1">
      <alignment/>
      <protection/>
    </xf>
    <xf numFmtId="0" fontId="4" fillId="0" borderId="0" xfId="61" applyFont="1" applyFill="1" applyProtection="1">
      <alignment vertical="top"/>
      <protection locked="0"/>
    </xf>
    <xf numFmtId="0" fontId="152" fillId="0" borderId="0" xfId="0" applyFont="1" applyFill="1" applyBorder="1" applyAlignment="1">
      <alignment/>
    </xf>
    <xf numFmtId="3" fontId="129" fillId="0" borderId="0" xfId="0" applyNumberFormat="1" applyFont="1" applyAlignment="1">
      <alignment horizontal="right" vertical="center"/>
    </xf>
    <xf numFmtId="3" fontId="129" fillId="0" borderId="0" xfId="0" applyNumberFormat="1" applyFont="1" applyBorder="1" applyAlignment="1">
      <alignment vertical="top"/>
    </xf>
    <xf numFmtId="0" fontId="153" fillId="0" borderId="0" xfId="0" applyFont="1" applyBorder="1" applyAlignment="1">
      <alignment/>
    </xf>
    <xf numFmtId="3" fontId="154" fillId="0" borderId="0" xfId="0" applyNumberFormat="1" applyFont="1" applyBorder="1" applyAlignment="1">
      <alignment/>
    </xf>
    <xf numFmtId="184" fontId="154" fillId="0" borderId="0" xfId="0" applyNumberFormat="1" applyFont="1" applyBorder="1" applyAlignment="1">
      <alignment/>
    </xf>
    <xf numFmtId="4" fontId="154" fillId="0" borderId="0" xfId="0" applyNumberFormat="1" applyFont="1" applyBorder="1" applyAlignment="1">
      <alignment/>
    </xf>
    <xf numFmtId="0" fontId="154" fillId="0" borderId="0" xfId="0" applyFont="1" applyFill="1" applyBorder="1" applyAlignment="1">
      <alignment/>
    </xf>
    <xf numFmtId="184" fontId="154" fillId="0" borderId="0" xfId="0" applyNumberFormat="1" applyFont="1" applyAlignment="1">
      <alignment/>
    </xf>
    <xf numFmtId="3" fontId="154" fillId="0" borderId="0" xfId="0" applyNumberFormat="1" applyFont="1" applyAlignment="1">
      <alignment/>
    </xf>
    <xf numFmtId="3" fontId="154" fillId="0" borderId="0" xfId="0" applyNumberFormat="1" applyFont="1" applyBorder="1" applyAlignment="1">
      <alignment vertical="top"/>
    </xf>
    <xf numFmtId="3" fontId="155" fillId="0" borderId="0" xfId="0" applyNumberFormat="1" applyFont="1" applyAlignment="1">
      <alignment horizontal="right" vertical="center"/>
    </xf>
    <xf numFmtId="0" fontId="154" fillId="0" borderId="0" xfId="0" applyFont="1" applyAlignment="1">
      <alignment/>
    </xf>
    <xf numFmtId="4" fontId="154" fillId="0" borderId="0" xfId="0" applyNumberFormat="1" applyFont="1" applyAlignment="1">
      <alignment/>
    </xf>
    <xf numFmtId="0" fontId="156" fillId="0" borderId="0" xfId="0" applyFont="1" applyAlignment="1">
      <alignment/>
    </xf>
    <xf numFmtId="0" fontId="0" fillId="0" borderId="0" xfId="0" applyNumberFormat="1" applyAlignment="1">
      <alignment/>
    </xf>
    <xf numFmtId="182" fontId="8" fillId="0" borderId="0" xfId="61" applyNumberFormat="1" applyFont="1" applyAlignment="1">
      <alignment vertical="center"/>
      <protection/>
    </xf>
    <xf numFmtId="182" fontId="8" fillId="0" borderId="0" xfId="61" applyNumberFormat="1" applyFont="1" applyAlignment="1">
      <alignment/>
      <protection/>
    </xf>
    <xf numFmtId="183" fontId="11" fillId="0" borderId="0" xfId="61" applyNumberFormat="1" applyFont="1" applyAlignment="1">
      <alignment/>
      <protection/>
    </xf>
    <xf numFmtId="183" fontId="4" fillId="0" borderId="0" xfId="61" applyNumberFormat="1" applyFont="1" applyAlignment="1">
      <alignment/>
      <protection/>
    </xf>
    <xf numFmtId="2" fontId="127" fillId="0" borderId="0" xfId="0" applyNumberFormat="1" applyFont="1" applyBorder="1" applyAlignment="1">
      <alignment/>
    </xf>
    <xf numFmtId="0" fontId="0" fillId="36" borderId="14" xfId="61" applyFont="1" applyFill="1" applyBorder="1" applyProtection="1">
      <alignment vertical="top"/>
      <protection locked="0"/>
    </xf>
    <xf numFmtId="0" fontId="0" fillId="36" borderId="0" xfId="61" applyFill="1" applyBorder="1">
      <alignment vertical="top"/>
      <protection/>
    </xf>
    <xf numFmtId="3" fontId="0" fillId="36" borderId="0" xfId="61" applyNumberFormat="1" applyFont="1" applyFill="1" applyBorder="1" applyAlignment="1" applyProtection="1">
      <alignment horizontal="right" vertical="center"/>
      <protection locked="0"/>
    </xf>
    <xf numFmtId="0" fontId="8" fillId="36" borderId="24" xfId="61" applyFont="1" applyFill="1" applyBorder="1" applyAlignment="1" applyProtection="1">
      <alignment horizontal="center" vertical="center"/>
      <protection locked="0"/>
    </xf>
    <xf numFmtId="0" fontId="8" fillId="36" borderId="0" xfId="61" applyFont="1" applyFill="1" applyProtection="1">
      <alignment vertical="top"/>
      <protection locked="0"/>
    </xf>
    <xf numFmtId="3" fontId="8" fillId="36" borderId="0" xfId="61" applyNumberFormat="1" applyFont="1" applyFill="1" applyProtection="1">
      <alignment vertical="top"/>
      <protection locked="0"/>
    </xf>
    <xf numFmtId="0" fontId="68" fillId="37" borderId="0" xfId="0" applyNumberFormat="1" applyFont="1" applyFill="1" applyBorder="1" applyAlignment="1">
      <alignment/>
    </xf>
    <xf numFmtId="4" fontId="111" fillId="0" borderId="0" xfId="61" applyNumberFormat="1" applyFont="1" applyBorder="1" applyAlignment="1">
      <alignment/>
      <protection/>
    </xf>
    <xf numFmtId="3" fontId="7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1" xfId="61" applyFont="1" applyFill="1" applyBorder="1" applyAlignment="1" applyProtection="1">
      <alignment horizontal="center" vertical="top"/>
      <protection locked="0"/>
    </xf>
    <xf numFmtId="4" fontId="0" fillId="0" borderId="0" xfId="0" applyNumberFormat="1" applyAlignment="1">
      <alignment horizontal="center"/>
    </xf>
    <xf numFmtId="4" fontId="0" fillId="0" borderId="0" xfId="61" applyNumberFormat="1" applyFont="1" applyFill="1" applyBorder="1" applyAlignment="1" applyProtection="1">
      <alignment horizontal="center" vertical="center"/>
      <protection locked="0"/>
    </xf>
    <xf numFmtId="3" fontId="0" fillId="0" borderId="0" xfId="61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25" fillId="0" borderId="0" xfId="46" applyFont="1" applyAlignment="1">
      <alignment horizontal="center"/>
    </xf>
    <xf numFmtId="0" fontId="25" fillId="0" borderId="0" xfId="47" applyFont="1" applyAlignment="1">
      <alignment horizontal="center"/>
    </xf>
    <xf numFmtId="0" fontId="13" fillId="7" borderId="23" xfId="46" applyFont="1" applyFill="1" applyBorder="1" applyAlignment="1">
      <alignment horizontal="center" vertical="center"/>
    </xf>
    <xf numFmtId="0" fontId="13" fillId="7" borderId="0" xfId="46" applyFont="1" applyFill="1" applyBorder="1" applyAlignment="1">
      <alignment horizontal="center" vertical="center"/>
    </xf>
    <xf numFmtId="0" fontId="13" fillId="7" borderId="36" xfId="47" applyFont="1" applyFill="1" applyBorder="1" applyAlignment="1">
      <alignment horizontal="center" vertical="center"/>
    </xf>
    <xf numFmtId="0" fontId="13" fillId="7" borderId="37" xfId="47" applyFont="1" applyFill="1" applyBorder="1" applyAlignment="1">
      <alignment horizontal="center" vertical="center"/>
    </xf>
    <xf numFmtId="0" fontId="13" fillId="7" borderId="38" xfId="47" applyFont="1" applyFill="1" applyBorder="1" applyAlignment="1">
      <alignment horizontal="center" vertical="center"/>
    </xf>
    <xf numFmtId="0" fontId="27" fillId="0" borderId="0" xfId="61" applyFont="1" applyAlignment="1" applyProtection="1">
      <alignment horizontal="center"/>
      <protection locked="0"/>
    </xf>
    <xf numFmtId="0" fontId="7" fillId="39" borderId="33" xfId="61" applyFont="1" applyFill="1" applyBorder="1" applyAlignment="1" applyProtection="1">
      <alignment horizontal="center" vertical="center"/>
      <protection locked="0"/>
    </xf>
    <xf numFmtId="0" fontId="7" fillId="39" borderId="28" xfId="61" applyFont="1" applyFill="1" applyBorder="1" applyAlignment="1" applyProtection="1">
      <alignment horizontal="center" vertical="center"/>
      <protection locked="0"/>
    </xf>
    <xf numFmtId="0" fontId="7" fillId="39" borderId="14" xfId="61" applyFont="1" applyFill="1" applyBorder="1" applyAlignment="1" applyProtection="1">
      <alignment horizontal="center" vertical="center"/>
      <protection locked="0"/>
    </xf>
    <xf numFmtId="0" fontId="7" fillId="39" borderId="0" xfId="61" applyFont="1" applyFill="1" applyBorder="1" applyAlignment="1" applyProtection="1">
      <alignment horizontal="center" vertical="center"/>
      <protection locked="0"/>
    </xf>
    <xf numFmtId="0" fontId="9" fillId="0" borderId="0" xfId="61" applyFont="1" applyAlignment="1">
      <alignment horizontal="center"/>
      <protection/>
    </xf>
    <xf numFmtId="0" fontId="9" fillId="7" borderId="14" xfId="61" applyFont="1" applyFill="1" applyBorder="1" applyAlignment="1">
      <alignment horizontal="center" vertical="center"/>
      <protection/>
    </xf>
    <xf numFmtId="0" fontId="9" fillId="7" borderId="0" xfId="61" applyFont="1" applyFill="1" applyBorder="1" applyAlignment="1">
      <alignment horizontal="center" vertical="center"/>
      <protection/>
    </xf>
    <xf numFmtId="0" fontId="9" fillId="7" borderId="33" xfId="61" applyFont="1" applyFill="1" applyBorder="1" applyAlignment="1">
      <alignment horizontal="center" vertical="center"/>
      <protection/>
    </xf>
    <xf numFmtId="0" fontId="9" fillId="7" borderId="39" xfId="61" applyFont="1" applyFill="1" applyBorder="1" applyAlignment="1">
      <alignment horizontal="center" vertical="center"/>
      <protection/>
    </xf>
    <xf numFmtId="0" fontId="9" fillId="7" borderId="28" xfId="61" applyFont="1" applyFill="1" applyBorder="1" applyAlignment="1">
      <alignment horizontal="center" vertical="center"/>
      <protection/>
    </xf>
    <xf numFmtId="0" fontId="68" fillId="7" borderId="33" xfId="61" applyFont="1" applyFill="1" applyBorder="1" applyAlignment="1">
      <alignment horizontal="center" vertical="center"/>
      <protection/>
    </xf>
    <xf numFmtId="0" fontId="68" fillId="7" borderId="39" xfId="61" applyFont="1" applyFill="1" applyBorder="1" applyAlignment="1">
      <alignment horizontal="center" vertical="center"/>
      <protection/>
    </xf>
    <xf numFmtId="0" fontId="68" fillId="7" borderId="28" xfId="61" applyFont="1" applyFill="1" applyBorder="1" applyAlignment="1">
      <alignment horizontal="center" vertical="center"/>
      <protection/>
    </xf>
    <xf numFmtId="0" fontId="68" fillId="7" borderId="14" xfId="61" applyFont="1" applyFill="1" applyBorder="1" applyAlignment="1">
      <alignment horizontal="center" vertical="center"/>
      <protection/>
    </xf>
    <xf numFmtId="0" fontId="68" fillId="7" borderId="0" xfId="6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39" fontId="7" fillId="7" borderId="33" xfId="62" applyNumberFormat="1" applyFont="1" applyFill="1" applyBorder="1" applyAlignment="1">
      <alignment horizontal="center" vertical="center"/>
      <protection/>
    </xf>
    <xf numFmtId="39" fontId="7" fillId="7" borderId="28" xfId="62" applyNumberFormat="1" applyFont="1" applyFill="1" applyBorder="1" applyAlignment="1">
      <alignment horizontal="center" vertical="center"/>
      <protection/>
    </xf>
    <xf numFmtId="39" fontId="7" fillId="7" borderId="39" xfId="62" applyNumberFormat="1" applyFont="1" applyFill="1" applyBorder="1" applyAlignment="1">
      <alignment horizontal="center" vertical="center"/>
      <protection/>
    </xf>
    <xf numFmtId="39" fontId="7" fillId="7" borderId="40" xfId="62" applyNumberFormat="1" applyFont="1" applyFill="1" applyBorder="1" applyAlignment="1">
      <alignment horizontal="center" vertical="center"/>
      <protection/>
    </xf>
    <xf numFmtId="39" fontId="7" fillId="7" borderId="41" xfId="62" applyNumberFormat="1" applyFont="1" applyFill="1" applyBorder="1" applyAlignment="1">
      <alignment horizontal="center" vertical="center"/>
      <protection/>
    </xf>
    <xf numFmtId="0" fontId="7" fillId="7" borderId="42" xfId="62" applyFont="1" applyFill="1" applyBorder="1" applyAlignment="1">
      <alignment horizontal="center" vertical="center"/>
      <protection/>
    </xf>
    <xf numFmtId="0" fontId="7" fillId="7" borderId="31" xfId="62" applyFont="1" applyFill="1" applyBorder="1" applyAlignment="1">
      <alignment horizontal="center" vertical="center"/>
      <protection/>
    </xf>
    <xf numFmtId="0" fontId="7" fillId="7" borderId="15" xfId="62" applyFont="1" applyFill="1" applyBorder="1" applyAlignment="1">
      <alignment horizontal="center" vertical="center"/>
      <protection/>
    </xf>
    <xf numFmtId="0" fontId="7" fillId="7" borderId="12" xfId="62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45" fillId="0" borderId="0" xfId="61" applyFont="1" applyFill="1" applyBorder="1" applyAlignment="1">
      <alignment horizontal="left"/>
      <protection/>
    </xf>
    <xf numFmtId="0" fontId="148" fillId="0" borderId="0" xfId="61" applyFont="1" applyFill="1" applyBorder="1" applyAlignment="1">
      <alignment/>
      <protection/>
    </xf>
    <xf numFmtId="4" fontId="148" fillId="0" borderId="0" xfId="61" applyNumberFormat="1" applyFont="1" applyFill="1" applyBorder="1" applyAlignment="1">
      <alignment/>
      <protection/>
    </xf>
    <xf numFmtId="0" fontId="157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182" fontId="131" fillId="0" borderId="0" xfId="61" applyNumberFormat="1" applyFont="1" applyFill="1" applyBorder="1" applyAlignment="1">
      <alignment horizontal="left"/>
      <protection/>
    </xf>
    <xf numFmtId="182" fontId="149" fillId="0" borderId="0" xfId="61" applyNumberFormat="1" applyFont="1" applyFill="1" applyBorder="1" applyAlignment="1">
      <alignment/>
      <protection/>
    </xf>
    <xf numFmtId="4" fontId="149" fillId="0" borderId="0" xfId="61" applyNumberFormat="1" applyFont="1" applyFill="1" applyBorder="1" applyAlignment="1">
      <alignment/>
      <protection/>
    </xf>
    <xf numFmtId="0" fontId="149" fillId="0" borderId="0" xfId="61" applyFont="1" applyFill="1" applyBorder="1" applyAlignment="1">
      <alignment/>
      <protection/>
    </xf>
    <xf numFmtId="0" fontId="158" fillId="0" borderId="0" xfId="61" applyFont="1" applyFill="1" applyAlignment="1">
      <alignment/>
      <protection/>
    </xf>
    <xf numFmtId="0" fontId="16" fillId="0" borderId="0" xfId="61" applyFont="1" applyFill="1" applyAlignment="1">
      <alignment/>
      <protection/>
    </xf>
    <xf numFmtId="182" fontId="131" fillId="0" borderId="0" xfId="61" applyNumberFormat="1" applyFont="1" applyFill="1" applyBorder="1" applyAlignment="1">
      <alignment horizontal="left" vertical="center"/>
      <protection/>
    </xf>
    <xf numFmtId="182" fontId="149" fillId="0" borderId="0" xfId="61" applyNumberFormat="1" applyFont="1" applyFill="1" applyBorder="1" applyAlignment="1">
      <alignment vertical="center"/>
      <protection/>
    </xf>
    <xf numFmtId="4" fontId="149" fillId="0" borderId="0" xfId="61" applyNumberFormat="1" applyFont="1" applyFill="1" applyBorder="1" applyAlignment="1">
      <alignment vertical="center"/>
      <protection/>
    </xf>
    <xf numFmtId="0" fontId="149" fillId="0" borderId="0" xfId="61" applyFont="1" applyFill="1" applyBorder="1" applyAlignment="1">
      <alignment vertical="center"/>
      <protection/>
    </xf>
    <xf numFmtId="0" fontId="158" fillId="0" borderId="0" xfId="61" applyFont="1" applyFill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3" fontId="152" fillId="0" borderId="0" xfId="61" applyNumberFormat="1" applyFont="1" applyFill="1" applyAlignment="1">
      <alignment/>
      <protection/>
    </xf>
    <xf numFmtId="0" fontId="131" fillId="0" borderId="0" xfId="61" applyFont="1" applyFill="1" applyBorder="1" applyAlignment="1">
      <alignment horizontal="left"/>
      <protection/>
    </xf>
    <xf numFmtId="3" fontId="149" fillId="0" borderId="0" xfId="61" applyNumberFormat="1" applyFont="1" applyFill="1" applyBorder="1" applyAlignment="1">
      <alignment/>
      <protection/>
    </xf>
    <xf numFmtId="0" fontId="159" fillId="0" borderId="0" xfId="47" applyFont="1" applyFill="1" applyBorder="1" applyAlignment="1">
      <alignment horizontal="left" vertical="center"/>
    </xf>
    <xf numFmtId="3" fontId="160" fillId="0" borderId="0" xfId="47" applyNumberFormat="1" applyFont="1" applyFill="1" applyBorder="1" applyAlignment="1">
      <alignment horizontal="center" vertical="center"/>
    </xf>
    <xf numFmtId="0" fontId="160" fillId="0" borderId="0" xfId="47" applyFont="1" applyFill="1" applyBorder="1" applyAlignment="1">
      <alignment horizontal="center" vertical="center"/>
    </xf>
    <xf numFmtId="0" fontId="160" fillId="0" borderId="0" xfId="61" applyFont="1" applyFill="1" applyBorder="1" applyAlignment="1">
      <alignment horizontal="center" vertical="center"/>
      <protection/>
    </xf>
    <xf numFmtId="3" fontId="131" fillId="0" borderId="0" xfId="61" applyNumberFormat="1" applyFont="1" applyFill="1" applyBorder="1" applyAlignment="1">
      <alignment horizontal="left"/>
      <protection/>
    </xf>
    <xf numFmtId="183" fontId="131" fillId="0" borderId="0" xfId="61" applyNumberFormat="1" applyFont="1" applyFill="1" applyBorder="1" applyAlignment="1">
      <alignment horizontal="left" vertical="center"/>
      <protection/>
    </xf>
    <xf numFmtId="183" fontId="149" fillId="0" borderId="0" xfId="61" applyNumberFormat="1" applyFont="1" applyFill="1" applyBorder="1" applyAlignment="1">
      <alignment vertical="center"/>
      <protection/>
    </xf>
    <xf numFmtId="0" fontId="161" fillId="0" borderId="0" xfId="61" applyFont="1" applyFill="1" applyBorder="1" applyAlignment="1">
      <alignment horizontal="left"/>
      <protection/>
    </xf>
    <xf numFmtId="0" fontId="152" fillId="0" borderId="0" xfId="61" applyFont="1" applyFill="1" applyBorder="1" applyAlignment="1">
      <alignment/>
      <protection/>
    </xf>
    <xf numFmtId="183" fontId="132" fillId="0" borderId="0" xfId="61" applyNumberFormat="1" applyFont="1" applyFill="1" applyBorder="1" applyAlignment="1">
      <alignment horizontal="left"/>
      <protection/>
    </xf>
    <xf numFmtId="182" fontId="150" fillId="0" borderId="0" xfId="61" applyNumberFormat="1" applyFont="1" applyFill="1" applyBorder="1" applyAlignment="1">
      <alignment/>
      <protection/>
    </xf>
    <xf numFmtId="4" fontId="150" fillId="0" borderId="0" xfId="61" applyNumberFormat="1" applyFont="1" applyFill="1" applyBorder="1" applyAlignment="1">
      <alignment/>
      <protection/>
    </xf>
    <xf numFmtId="0" fontId="150" fillId="0" borderId="0" xfId="61" applyFont="1" applyFill="1" applyBorder="1" applyAlignment="1">
      <alignment/>
      <protection/>
    </xf>
    <xf numFmtId="0" fontId="162" fillId="0" borderId="0" xfId="61" applyFont="1" applyFill="1" applyAlignment="1">
      <alignment/>
      <protection/>
    </xf>
    <xf numFmtId="0" fontId="22" fillId="0" borderId="0" xfId="61" applyFont="1" applyFill="1" applyAlignment="1">
      <alignment/>
      <protection/>
    </xf>
    <xf numFmtId="183" fontId="145" fillId="0" borderId="0" xfId="61" applyNumberFormat="1" applyFont="1" applyFill="1" applyBorder="1" applyAlignment="1">
      <alignment horizontal="left"/>
      <protection/>
    </xf>
    <xf numFmtId="182" fontId="148" fillId="0" borderId="0" xfId="61" applyNumberFormat="1" applyFont="1" applyFill="1" applyBorder="1" applyAlignment="1">
      <alignment/>
      <protection/>
    </xf>
    <xf numFmtId="0" fontId="4" fillId="0" borderId="0" xfId="61" applyFont="1" applyFill="1" applyAlignment="1">
      <alignment/>
      <protection/>
    </xf>
    <xf numFmtId="0" fontId="143" fillId="0" borderId="0" xfId="61" applyFont="1" applyFill="1" applyBorder="1" applyAlignment="1">
      <alignment horizontal="left"/>
      <protection/>
    </xf>
    <xf numFmtId="0" fontId="151" fillId="0" borderId="0" xfId="61" applyFont="1" applyFill="1" applyBorder="1" applyAlignment="1">
      <alignment/>
      <protection/>
    </xf>
    <xf numFmtId="4" fontId="151" fillId="0" borderId="0" xfId="61" applyNumberFormat="1" applyFont="1" applyFill="1" applyBorder="1" applyAlignment="1">
      <alignment/>
      <protection/>
    </xf>
    <xf numFmtId="3" fontId="151" fillId="0" borderId="0" xfId="61" applyNumberFormat="1" applyFont="1" applyFill="1" applyBorder="1" applyAlignment="1">
      <alignment/>
      <protection/>
    </xf>
    <xf numFmtId="0" fontId="159" fillId="0" borderId="0" xfId="61" applyFont="1" applyFill="1" applyBorder="1" applyAlignment="1">
      <alignment horizontal="left"/>
      <protection/>
    </xf>
    <xf numFmtId="3" fontId="160" fillId="0" borderId="0" xfId="61" applyNumberFormat="1" applyFont="1" applyFill="1" applyBorder="1" applyAlignment="1">
      <alignment/>
      <protection/>
    </xf>
    <xf numFmtId="184" fontId="151" fillId="0" borderId="0" xfId="61" applyNumberFormat="1" applyFont="1" applyFill="1" applyBorder="1" applyAlignment="1">
      <alignment/>
      <protection/>
    </xf>
    <xf numFmtId="0" fontId="160" fillId="0" borderId="0" xfId="61" applyFont="1" applyFill="1" applyBorder="1" applyAlignment="1">
      <alignment/>
      <protection/>
    </xf>
    <xf numFmtId="182" fontId="149" fillId="0" borderId="0" xfId="61" applyNumberFormat="1" applyFont="1" applyBorder="1" applyAlignment="1">
      <alignment/>
      <protection/>
    </xf>
    <xf numFmtId="4" fontId="163" fillId="0" borderId="0" xfId="0" applyNumberFormat="1" applyFont="1" applyFill="1" applyBorder="1" applyAlignment="1">
      <alignment horizontal="left"/>
    </xf>
    <xf numFmtId="182" fontId="149" fillId="0" borderId="0" xfId="61" applyNumberFormat="1" applyFont="1" applyBorder="1" applyAlignment="1">
      <alignment vertical="center"/>
      <protection/>
    </xf>
    <xf numFmtId="3" fontId="161" fillId="0" borderId="0" xfId="61" applyNumberFormat="1" applyFont="1" applyFill="1" applyBorder="1" applyAlignment="1">
      <alignment horizontal="left"/>
      <protection/>
    </xf>
    <xf numFmtId="3" fontId="152" fillId="0" borderId="0" xfId="61" applyNumberFormat="1" applyFont="1" applyFill="1" applyBorder="1" applyAlignment="1">
      <alignment/>
      <protection/>
    </xf>
    <xf numFmtId="183" fontId="142" fillId="0" borderId="0" xfId="61" applyNumberFormat="1" applyFont="1" applyFill="1" applyBorder="1" applyAlignment="1">
      <alignment horizontal="left"/>
      <protection/>
    </xf>
    <xf numFmtId="182" fontId="142" fillId="0" borderId="0" xfId="61" applyNumberFormat="1" applyFont="1" applyFill="1" applyBorder="1" applyAlignment="1">
      <alignment/>
      <protection/>
    </xf>
    <xf numFmtId="4" fontId="142" fillId="0" borderId="0" xfId="61" applyNumberFormat="1" applyFont="1" applyFill="1" applyBorder="1" applyAlignment="1">
      <alignment/>
      <protection/>
    </xf>
    <xf numFmtId="0" fontId="142" fillId="0" borderId="0" xfId="6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 horizontal="left"/>
      <protection/>
    </xf>
    <xf numFmtId="182" fontId="144" fillId="0" borderId="0" xfId="61" applyNumberFormat="1" applyFont="1" applyFill="1" applyBorder="1" applyAlignment="1">
      <alignment/>
      <protection/>
    </xf>
    <xf numFmtId="182" fontId="142" fillId="0" borderId="0" xfId="61" applyNumberFormat="1" applyFont="1" applyFill="1" applyBorder="1" applyAlignment="1">
      <alignment horizontal="center"/>
      <protection/>
    </xf>
    <xf numFmtId="4" fontId="142" fillId="0" borderId="0" xfId="61" applyNumberFormat="1" applyFont="1" applyFill="1" applyBorder="1" applyAlignment="1">
      <alignment horizontal="center"/>
      <protection/>
    </xf>
    <xf numFmtId="0" fontId="142" fillId="0" borderId="0" xfId="61" applyFont="1" applyFill="1" applyBorder="1" applyAlignment="1">
      <alignment horizontal="center"/>
      <protection/>
    </xf>
    <xf numFmtId="3" fontId="142" fillId="0" borderId="0" xfId="61" applyNumberFormat="1" applyFont="1" applyFill="1" applyBorder="1" applyAlignment="1">
      <alignment/>
      <protection/>
    </xf>
    <xf numFmtId="0" fontId="157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</xf>
    <xf numFmtId="3" fontId="7" fillId="0" borderId="0" xfId="47" applyNumberFormat="1" applyFont="1" applyFill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/>
      <protection/>
    </xf>
    <xf numFmtId="182" fontId="8" fillId="0" borderId="0" xfId="61" applyNumberFormat="1" applyFont="1" applyFill="1" applyBorder="1" applyAlignment="1">
      <alignment/>
      <protection/>
    </xf>
    <xf numFmtId="4" fontId="8" fillId="0" borderId="0" xfId="61" applyNumberFormat="1" applyFont="1" applyFill="1" applyBorder="1" applyAlignment="1">
      <alignment/>
      <protection/>
    </xf>
    <xf numFmtId="183" fontId="8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4" fontId="4" fillId="0" borderId="0" xfId="61" applyNumberFormat="1" applyFont="1" applyFill="1" applyBorder="1" applyAlignment="1">
      <alignment/>
      <protection/>
    </xf>
    <xf numFmtId="0" fontId="4" fillId="0" borderId="0" xfId="61" applyFont="1" applyFill="1" applyBorder="1" applyAlignment="1">
      <alignment/>
      <protection/>
    </xf>
    <xf numFmtId="183" fontId="11" fillId="0" borderId="0" xfId="61" applyNumberFormat="1" applyFont="1" applyFill="1" applyBorder="1" applyAlignment="1">
      <alignment/>
      <protection/>
    </xf>
    <xf numFmtId="182" fontId="11" fillId="0" borderId="0" xfId="61" applyNumberFormat="1" applyFont="1" applyFill="1" applyBorder="1" applyAlignment="1">
      <alignment/>
      <protection/>
    </xf>
    <xf numFmtId="4" fontId="11" fillId="0" borderId="0" xfId="61" applyNumberFormat="1" applyFont="1" applyFill="1" applyBorder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62" fillId="0" borderId="0" xfId="61" applyFont="1" applyFill="1" applyBorder="1" applyAlignment="1">
      <alignment/>
      <protection/>
    </xf>
    <xf numFmtId="183" fontId="4" fillId="0" borderId="0" xfId="61" applyNumberFormat="1" applyFont="1" applyFill="1" applyBorder="1" applyAlignment="1">
      <alignment/>
      <protection/>
    </xf>
    <xf numFmtId="182" fontId="4" fillId="0" borderId="0" xfId="61" applyNumberFormat="1" applyFont="1" applyFill="1" applyBorder="1" applyAlignment="1">
      <alignment/>
      <protection/>
    </xf>
    <xf numFmtId="183" fontId="148" fillId="0" borderId="0" xfId="61" applyNumberFormat="1" applyFont="1" applyFill="1" applyBorder="1" applyAlignment="1">
      <alignment/>
      <protection/>
    </xf>
    <xf numFmtId="183" fontId="142" fillId="0" borderId="0" xfId="61" applyNumberFormat="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/>
      <protection/>
    </xf>
    <xf numFmtId="0" fontId="108" fillId="0" borderId="0" xfId="61" applyFont="1" applyAlignment="1">
      <alignment horizontal="center"/>
      <protection/>
    </xf>
    <xf numFmtId="0" fontId="9" fillId="7" borderId="33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3" fontId="9" fillId="7" borderId="16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9" fillId="39" borderId="14" xfId="0" applyFont="1" applyFill="1" applyBorder="1" applyAlignment="1">
      <alignment/>
    </xf>
    <xf numFmtId="0" fontId="9" fillId="39" borderId="0" xfId="0" applyFont="1" applyFill="1" applyAlignment="1">
      <alignment horizontal="center" vertical="center"/>
    </xf>
    <xf numFmtId="3" fontId="9" fillId="39" borderId="0" xfId="0" applyNumberFormat="1" applyFont="1" applyFill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7" borderId="36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9" fillId="7" borderId="23" xfId="0" applyFont="1" applyFill="1" applyBorder="1" applyAlignment="1">
      <alignment/>
    </xf>
    <xf numFmtId="0" fontId="9" fillId="7" borderId="0" xfId="0" applyFont="1" applyFill="1" applyBorder="1" applyAlignment="1">
      <alignment horizontal="center" vertical="center"/>
    </xf>
    <xf numFmtId="3" fontId="9" fillId="7" borderId="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4" fontId="164" fillId="37" borderId="20" xfId="0" applyNumberFormat="1" applyFont="1" applyFill="1" applyBorder="1" applyAlignment="1">
      <alignment/>
    </xf>
    <xf numFmtId="4" fontId="164" fillId="37" borderId="0" xfId="0" applyNumberFormat="1" applyFont="1" applyFill="1" applyBorder="1" applyAlignment="1">
      <alignment/>
    </xf>
    <xf numFmtId="0" fontId="5" fillId="7" borderId="23" xfId="0" applyFont="1" applyFill="1" applyBorder="1" applyAlignment="1">
      <alignment/>
    </xf>
    <xf numFmtId="0" fontId="5" fillId="7" borderId="0" xfId="0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65" fillId="0" borderId="0" xfId="0" applyFont="1" applyFill="1" applyBorder="1" applyAlignment="1">
      <alignment/>
    </xf>
    <xf numFmtId="3" fontId="166" fillId="0" borderId="0" xfId="0" applyNumberFormat="1" applyFont="1" applyFill="1" applyBorder="1" applyAlignment="1">
      <alignment/>
    </xf>
    <xf numFmtId="184" fontId="166" fillId="0" borderId="0" xfId="0" applyNumberFormat="1" applyFont="1" applyFill="1" applyBorder="1" applyAlignment="1">
      <alignment/>
    </xf>
    <xf numFmtId="0" fontId="166" fillId="0" borderId="0" xfId="0" applyFont="1" applyFill="1" applyBorder="1" applyAlignment="1">
      <alignment/>
    </xf>
    <xf numFmtId="3" fontId="165" fillId="0" borderId="0" xfId="0" applyNumberFormat="1" applyFont="1" applyFill="1" applyAlignment="1">
      <alignment/>
    </xf>
    <xf numFmtId="184" fontId="166" fillId="0" borderId="0" xfId="0" applyNumberFormat="1" applyFont="1" applyFill="1" applyAlignment="1">
      <alignment/>
    </xf>
    <xf numFmtId="3" fontId="166" fillId="0" borderId="0" xfId="0" applyNumberFormat="1" applyFont="1" applyFill="1" applyAlignment="1">
      <alignment/>
    </xf>
    <xf numFmtId="3" fontId="166" fillId="0" borderId="0" xfId="0" applyNumberFormat="1" applyFont="1" applyFill="1" applyBorder="1" applyAlignment="1">
      <alignment vertical="top"/>
    </xf>
    <xf numFmtId="3" fontId="112" fillId="0" borderId="0" xfId="0" applyNumberFormat="1" applyFont="1" applyFill="1" applyAlignment="1">
      <alignment horizontal="right" vertical="center"/>
    </xf>
    <xf numFmtId="0" fontId="166" fillId="0" borderId="0" xfId="0" applyFont="1" applyFill="1" applyAlignment="1">
      <alignment/>
    </xf>
    <xf numFmtId="4" fontId="166" fillId="0" borderId="0" xfId="0" applyNumberFormat="1" applyFont="1" applyFill="1" applyAlignment="1">
      <alignment/>
    </xf>
    <xf numFmtId="0" fontId="167" fillId="0" borderId="0" xfId="0" applyFont="1" applyFill="1" applyAlignment="1">
      <alignment/>
    </xf>
    <xf numFmtId="3" fontId="165" fillId="0" borderId="0" xfId="0" applyNumberFormat="1" applyFont="1" applyBorder="1" applyAlignment="1">
      <alignment/>
    </xf>
    <xf numFmtId="3" fontId="165" fillId="0" borderId="0" xfId="0" applyNumberFormat="1" applyFont="1" applyAlignment="1">
      <alignment/>
    </xf>
    <xf numFmtId="184" fontId="166" fillId="0" borderId="0" xfId="0" applyNumberFormat="1" applyFont="1" applyAlignment="1">
      <alignment/>
    </xf>
    <xf numFmtId="0" fontId="165" fillId="0" borderId="0" xfId="0" applyFont="1" applyAlignment="1">
      <alignment/>
    </xf>
    <xf numFmtId="3" fontId="166" fillId="0" borderId="0" xfId="0" applyNumberFormat="1" applyFont="1" applyBorder="1" applyAlignment="1">
      <alignment vertical="top"/>
    </xf>
    <xf numFmtId="3" fontId="112" fillId="0" borderId="0" xfId="0" applyNumberFormat="1" applyFont="1" applyAlignment="1">
      <alignment horizontal="right" vertical="center"/>
    </xf>
    <xf numFmtId="4" fontId="166" fillId="0" borderId="0" xfId="0" applyNumberFormat="1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_HA2_Exportaciones_2007_Anuario200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(US$)'!$G$22:$R$22</c:f>
              <c:numCache/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auto val="0"/>
        <c:lblOffset val="100"/>
        <c:tickLblSkip val="1"/>
        <c:noMultiLvlLbl val="0"/>
      </c:catAx>
      <c:valAx>
        <c:axId val="5387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1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0"/>
        <c:lblOffset val="100"/>
        <c:tickLblSkip val="1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2018
</a:t>
            </a:r>
            <a:r>
              <a:rPr lang="en-US" cap="none" sz="1400" b="1" i="0" u="none" baseline="0">
                <a:solidFill>
                  <a:srgbClr val="424242"/>
                </a:solidFill>
              </a:rPr>
              <a:t>(Millones de US$ FOB)</a:t>
            </a:r>
          </a:p>
        </c:rich>
      </c:tx>
      <c:layout>
        <c:manualLayout>
          <c:xMode val="factor"/>
          <c:yMode val="factor"/>
          <c:x val="0.0172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25"/>
          <c:w val="0.916"/>
          <c:h val="0.7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(US$)'!$BA$57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(US$)'!$BB$56:$BM$56</c:f>
              <c:strCache/>
            </c:strRef>
          </c:cat>
          <c:val>
            <c:numRef>
              <c:f>'Exportac total (US$)'!$BB$57:$BM$57</c:f>
              <c:numCache/>
            </c:numRef>
          </c:val>
        </c:ser>
        <c:ser>
          <c:idx val="0"/>
          <c:order val="1"/>
          <c:tx>
            <c:strRef>
              <c:f>'Exportac total (US$)'!$BA$58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(US$)'!$BB$56:$BM$56</c:f>
              <c:strCache/>
            </c:strRef>
          </c:cat>
          <c:val>
            <c:numRef>
              <c:f>'Exportac total (US$)'!$BB$58:$BM$58</c:f>
              <c:numCache/>
            </c:numRef>
          </c:val>
        </c:ser>
        <c:overlap val="-9"/>
        <c:gapWidth val="50"/>
        <c:axId val="13249594"/>
        <c:axId val="52137483"/>
      </c:barChart>
      <c:lineChart>
        <c:grouping val="standard"/>
        <c:varyColors val="0"/>
        <c:ser>
          <c:idx val="1"/>
          <c:order val="2"/>
          <c:tx>
            <c:strRef>
              <c:f>'Exportac total (US$)'!$BA$59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(US$)'!$BB$56:$BM$56</c:f>
              <c:strCache/>
            </c:strRef>
          </c:cat>
          <c:val>
            <c:numRef>
              <c:f>'Exportac total (US$)'!$BB$59:$BM$59</c:f>
              <c:numCache/>
            </c:numRef>
          </c:val>
          <c:smooth val="0"/>
        </c:ser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24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75"/>
          <c:y val="0.94175"/>
          <c:w val="0.1752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2018
</a:t>
            </a:r>
          </a:p>
        </c:rich>
      </c:tx>
      <c:layout>
        <c:manualLayout>
          <c:xMode val="factor"/>
          <c:yMode val="factor"/>
          <c:x val="-0.0112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75"/>
          <c:y val="0.35075"/>
          <c:w val="0.432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país'!$C$97:$C$101</c:f>
              <c:strCache/>
            </c:strRef>
          </c:cat>
          <c:val>
            <c:numRef>
              <c:f>'Congelado cont país'!$D$97:$D$101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2018</a:t>
            </a:r>
          </a:p>
        </c:rich>
      </c:tx>
      <c:layout>
        <c:manualLayout>
          <c:xMode val="factor"/>
          <c:yMode val="factor"/>
          <c:x val="0.01625"/>
          <c:y val="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5"/>
          <c:y val="0.334"/>
          <c:w val="0.403"/>
          <c:h val="0.47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país'!$K$97:$K$103</c:f>
              <c:strCache/>
            </c:strRef>
          </c:cat>
          <c:val>
            <c:numRef>
              <c:f>'Congelado cont país'!$L$97:$L$103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2018
</a:t>
            </a:r>
          </a:p>
        </c:rich>
      </c:tx>
      <c:layout>
        <c:manualLayout>
          <c:xMode val="factor"/>
          <c:yMode val="factor"/>
          <c:x val="0.0687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125"/>
          <c:y val="0.37625"/>
          <c:w val="0.4505"/>
          <c:h val="0.484"/>
        </c:manualLayout>
      </c:layout>
      <c:pieChart>
        <c:varyColors val="1"/>
        <c:ser>
          <c:idx val="0"/>
          <c:order val="0"/>
          <c:tx>
            <c:strRef>
              <c:f>'Congelado cont país (US$)'!$C$97:$C$101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país'!$C$97:$C$101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(US$)'!$D$97:$D$101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2018</a:t>
            </a:r>
          </a:p>
        </c:rich>
      </c:tx>
      <c:layout>
        <c:manualLayout>
          <c:xMode val="factor"/>
          <c:yMode val="factor"/>
          <c:x val="0.0237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75"/>
          <c:y val="0.3345"/>
          <c:w val="0.40125"/>
          <c:h val="0.474"/>
        </c:manualLayout>
      </c:layout>
      <c:pieChart>
        <c:varyColors val="1"/>
        <c:ser>
          <c:idx val="0"/>
          <c:order val="0"/>
          <c:tx>
            <c:strRef>
              <c:f>'Congelado cont país (US$)'!$K$97:$K$103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país'!$K$97:$K$103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(US$)'!$L$97:$L$103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2018</a:t>
            </a:r>
          </a:p>
        </c:rich>
      </c:tx>
      <c:layout>
        <c:manualLayout>
          <c:xMode val="factor"/>
          <c:yMode val="factor"/>
          <c:x val="0.020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"/>
          <c:y val="0.281"/>
          <c:w val="0.53825"/>
          <c:h val="0.589"/>
        </c:manualLayout>
      </c:layout>
      <c:pieChart>
        <c:varyColors val="1"/>
        <c:ser>
          <c:idx val="0"/>
          <c:order val="0"/>
          <c:tx>
            <c:strRef>
              <c:f>'Enlatado cont país (US$)'!$D$78:$D$82</c:f>
              <c:strCache>
                <c:ptCount val="1"/>
                <c:pt idx="0">
                  <c:v>Europa América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'Enlatado cont país'!$D$78:$D$82</c:f>
              <c:strCache>
                <c:ptCount val="5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'Enlatado cont país (US$)'!$E$78:$E$82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2018</a:t>
            </a:r>
          </a:p>
        </c:rich>
      </c:tx>
      <c:layout>
        <c:manualLayout>
          <c:xMode val="factor"/>
          <c:yMode val="factor"/>
          <c:x val="0.029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"/>
          <c:y val="0.2435"/>
          <c:w val="0.49275"/>
          <c:h val="0.52175"/>
        </c:manualLayout>
      </c:layout>
      <c:pieChart>
        <c:varyColors val="1"/>
        <c:ser>
          <c:idx val="0"/>
          <c:order val="0"/>
          <c:tx>
            <c:strRef>
              <c:f>'Enlatado cont país (US$)'!$K$77:$K$83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'Enlatado cont país'!$K$77:$K$83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(US$)'!$L$77:$L$83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2018</a:t>
            </a:r>
          </a:p>
        </c:rich>
      </c:tx>
      <c:layout>
        <c:manualLayout>
          <c:xMode val="factor"/>
          <c:yMode val="factor"/>
          <c:x val="0.03325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615"/>
          <c:w val="0.93675"/>
          <c:h val="0.7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país'!$F$48:$F$60</c:f>
              <c:strCache/>
            </c:strRef>
          </c:cat>
          <c:val>
            <c:numRef>
              <c:f>'1-Harina país'!$G$48:$G$60</c:f>
              <c:numCache/>
            </c:numRef>
          </c:val>
        </c:ser>
        <c:gapWidth val="50"/>
        <c:axId val="66584164"/>
        <c:axId val="62386565"/>
      </c:barChart>
      <c:catAx>
        <c:axId val="6658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ax val="460000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4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2018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26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745"/>
          <c:w val="0.982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(US$)'!$H$52:$H$64</c:f>
              <c:strCache/>
            </c:strRef>
          </c:cat>
          <c:val>
            <c:numRef>
              <c:f>'1-Harina país (US$)'!$I$52:$I$64</c:f>
              <c:numCache/>
            </c:numRef>
          </c:val>
        </c:ser>
        <c:gapWidth val="50"/>
        <c:axId val="24608174"/>
        <c:axId val="20146975"/>
      </c:barChart>
      <c:catAx>
        <c:axId val="2460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ax val="120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8174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2018</a:t>
            </a:r>
          </a:p>
        </c:rich>
      </c:tx>
      <c:layout>
        <c:manualLayout>
          <c:xMode val="factor"/>
          <c:yMode val="factor"/>
          <c:x val="0.0315"/>
          <c:y val="0.04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75"/>
          <c:y val="0.39175"/>
          <c:w val="0.443"/>
          <c:h val="0.28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'Aceite país'!$D$37:$D$46</c:f>
              <c:strCache/>
            </c:strRef>
          </c:cat>
          <c:val>
            <c:numRef>
              <c:f>'Aceite país'!$E$37:$E$46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2018</a:t>
            </a:r>
          </a:p>
        </c:rich>
      </c:tx>
      <c:layout>
        <c:manualLayout>
          <c:xMode val="factor"/>
          <c:yMode val="factor"/>
          <c:x val="0.02525"/>
          <c:y val="0.045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75"/>
          <c:y val="0.39175"/>
          <c:w val="0.443"/>
          <c:h val="0.2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'Aceite país (US$)'!$D$36:$D$45</c:f>
              <c:strCache/>
            </c:strRef>
          </c:cat>
          <c:val>
            <c:numRef>
              <c:f>'Aceite país (US$)'!$E$36:$E$45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0"/>
        <c:lblOffset val="100"/>
        <c:tickLblSkip val="1"/>
        <c:noMultiLvlLbl val="0"/>
      </c:catAx>
      <c:valAx>
        <c:axId val="4233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PERÚ: EXPORTACIÓN DE PRODUCTOS HIDROBIOLÓGICOS SEGÚN UTILIZACIÓN, 2018
</a:t>
            </a:r>
            <a:r>
              <a:rPr lang="en-US" cap="none" sz="1600" b="1" i="0" u="none" baseline="0">
                <a:solidFill>
                  <a:srgbClr val="424242"/>
                </a:solidFill>
              </a:rPr>
              <a:t>(TMB)</a:t>
            </a:r>
          </a:p>
        </c:rich>
      </c:tx>
      <c:layout>
        <c:manualLayout>
          <c:xMode val="factor"/>
          <c:yMode val="factor"/>
          <c:x val="0.041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25"/>
          <c:w val="0.9215"/>
          <c:h val="0.765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total(TMB)'!$BE$47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total(TMB)'!$BF$46:$BQ$46</c:f>
              <c:strCache/>
            </c:strRef>
          </c:cat>
          <c:val>
            <c:numRef>
              <c:f>'Exportac total(TMB)'!$BF$47:$BQ$47</c:f>
              <c:numCache/>
            </c:numRef>
          </c:val>
        </c:ser>
        <c:ser>
          <c:idx val="0"/>
          <c:order val="1"/>
          <c:tx>
            <c:strRef>
              <c:f>'Exportac total(TMB)'!$BE$48</c:f>
              <c:strCache>
                <c:ptCount val="1"/>
                <c:pt idx="0">
                  <c:v>C.,H.I.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total(TMB)'!$BF$46:$BQ$46</c:f>
              <c:strCache/>
            </c:strRef>
          </c:cat>
          <c:val>
            <c:numRef>
              <c:f>'Exportac total(TMB)'!$BF$48:$BQ$48</c:f>
              <c:numCache/>
            </c:numRef>
          </c:val>
        </c:ser>
        <c:overlap val="-9"/>
        <c:gapWidth val="50"/>
        <c:axId val="45457532"/>
        <c:axId val="6464605"/>
      </c:barChart>
      <c:lineChart>
        <c:grouping val="standard"/>
        <c:varyColors val="0"/>
        <c:ser>
          <c:idx val="1"/>
          <c:order val="2"/>
          <c:tx>
            <c:strRef>
              <c:f>'Exportac total(TMB)'!$BE$49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total(TMB)'!$BF$46:$BQ$46</c:f>
              <c:strCache/>
            </c:strRef>
          </c:cat>
          <c:val>
            <c:numRef>
              <c:f>'Exportac total(TMB)'!$BF$49:$BQ$49</c:f>
              <c:numCache/>
            </c:numRef>
          </c:val>
          <c:smooth val="0"/>
        </c:ser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45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9595"/>
          <c:w val="0.17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2209800" y="11420475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314575" y="11420475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257425" y="11420475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4" name="Chart 11"/>
        <xdr:cNvGraphicFramePr/>
      </xdr:nvGraphicFramePr>
      <xdr:xfrm>
        <a:off x="2209800" y="11420475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5" name="Chart 12"/>
        <xdr:cNvGraphicFramePr/>
      </xdr:nvGraphicFramePr>
      <xdr:xfrm>
        <a:off x="2314575" y="1142047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6" name="Chart 13"/>
        <xdr:cNvGraphicFramePr/>
      </xdr:nvGraphicFramePr>
      <xdr:xfrm>
        <a:off x="2257425" y="11420475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59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7" name="Chart 14"/>
        <xdr:cNvGraphicFramePr/>
      </xdr:nvGraphicFramePr>
      <xdr:xfrm>
        <a:off x="95250" y="11420475"/>
        <a:ext cx="12372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123825</xdr:colOff>
      <xdr:row>38</xdr:row>
      <xdr:rowOff>28575</xdr:rowOff>
    </xdr:from>
    <xdr:to>
      <xdr:col>19</xdr:col>
      <xdr:colOff>0</xdr:colOff>
      <xdr:row>75</xdr:row>
      <xdr:rowOff>114300</xdr:rowOff>
    </xdr:to>
    <xdr:graphicFrame>
      <xdr:nvGraphicFramePr>
        <xdr:cNvPr id="8" name="Chart 1"/>
        <xdr:cNvGraphicFramePr/>
      </xdr:nvGraphicFramePr>
      <xdr:xfrm>
        <a:off x="219075" y="8020050"/>
        <a:ext cx="12296775" cy="642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2209800" y="114109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314575" y="11410950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257425" y="1141095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59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95250" y="11410950"/>
        <a:ext cx="1222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5" name="Chart 11"/>
        <xdr:cNvGraphicFramePr/>
      </xdr:nvGraphicFramePr>
      <xdr:xfrm>
        <a:off x="2209800" y="1141095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2314575" y="1141095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7" name="Chart 13"/>
        <xdr:cNvGraphicFramePr/>
      </xdr:nvGraphicFramePr>
      <xdr:xfrm>
        <a:off x="2257425" y="11410950"/>
        <a:ext cx="5610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59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8" name="Chart 14"/>
        <xdr:cNvGraphicFramePr/>
      </xdr:nvGraphicFramePr>
      <xdr:xfrm>
        <a:off x="95250" y="11410950"/>
        <a:ext cx="12220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228600</xdr:colOff>
      <xdr:row>37</xdr:row>
      <xdr:rowOff>66675</xdr:rowOff>
    </xdr:from>
    <xdr:to>
      <xdr:col>17</xdr:col>
      <xdr:colOff>542925</xdr:colOff>
      <xdr:row>75</xdr:row>
      <xdr:rowOff>152400</xdr:rowOff>
    </xdr:to>
    <xdr:graphicFrame>
      <xdr:nvGraphicFramePr>
        <xdr:cNvPr id="9" name="Chart 1"/>
        <xdr:cNvGraphicFramePr/>
      </xdr:nvGraphicFramePr>
      <xdr:xfrm>
        <a:off x="323850" y="7886700"/>
        <a:ext cx="11753850" cy="656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44842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87</xdr:row>
      <xdr:rowOff>161925</xdr:rowOff>
    </xdr:from>
    <xdr:to>
      <xdr:col>8</xdr:col>
      <xdr:colOff>142875</xdr:colOff>
      <xdr:row>119</xdr:row>
      <xdr:rowOff>28575</xdr:rowOff>
    </xdr:to>
    <xdr:graphicFrame>
      <xdr:nvGraphicFramePr>
        <xdr:cNvPr id="7" name="Chart 17"/>
        <xdr:cNvGraphicFramePr/>
      </xdr:nvGraphicFramePr>
      <xdr:xfrm>
        <a:off x="238125" y="19459575"/>
        <a:ext cx="681037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561975</xdr:colOff>
      <xdr:row>88</xdr:row>
      <xdr:rowOff>28575</xdr:rowOff>
    </xdr:from>
    <xdr:to>
      <xdr:col>15</xdr:col>
      <xdr:colOff>819150</xdr:colOff>
      <xdr:row>119</xdr:row>
      <xdr:rowOff>76200</xdr:rowOff>
    </xdr:to>
    <xdr:graphicFrame>
      <xdr:nvGraphicFramePr>
        <xdr:cNvPr id="8" name="Chart 18"/>
        <xdr:cNvGraphicFramePr/>
      </xdr:nvGraphicFramePr>
      <xdr:xfrm>
        <a:off x="7467600" y="19488150"/>
        <a:ext cx="6467475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5448300" y="0"/>
        <a:ext cx="741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520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5495925" y="0"/>
        <a:ext cx="741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5200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5448300" y="0"/>
        <a:ext cx="7419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87</xdr:row>
      <xdr:rowOff>152400</xdr:rowOff>
    </xdr:from>
    <xdr:to>
      <xdr:col>8</xdr:col>
      <xdr:colOff>28575</xdr:colOff>
      <xdr:row>119</xdr:row>
      <xdr:rowOff>19050</xdr:rowOff>
    </xdr:to>
    <xdr:graphicFrame>
      <xdr:nvGraphicFramePr>
        <xdr:cNvPr id="7" name="Chart 17"/>
        <xdr:cNvGraphicFramePr/>
      </xdr:nvGraphicFramePr>
      <xdr:xfrm>
        <a:off x="123825" y="19459575"/>
        <a:ext cx="587692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419100</xdr:colOff>
      <xdr:row>87</xdr:row>
      <xdr:rowOff>114300</xdr:rowOff>
    </xdr:from>
    <xdr:to>
      <xdr:col>16</xdr:col>
      <xdr:colOff>28575</xdr:colOff>
      <xdr:row>118</xdr:row>
      <xdr:rowOff>161925</xdr:rowOff>
    </xdr:to>
    <xdr:graphicFrame>
      <xdr:nvGraphicFramePr>
        <xdr:cNvPr id="8" name="Chart 18"/>
        <xdr:cNvGraphicFramePr/>
      </xdr:nvGraphicFramePr>
      <xdr:xfrm>
        <a:off x="6391275" y="19421475"/>
        <a:ext cx="6457950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75</xdr:row>
      <xdr:rowOff>0</xdr:rowOff>
    </xdr:from>
    <xdr:to>
      <xdr:col>8</xdr:col>
      <xdr:colOff>1019175</xdr:colOff>
      <xdr:row>75</xdr:row>
      <xdr:rowOff>0</xdr:rowOff>
    </xdr:to>
    <xdr:graphicFrame>
      <xdr:nvGraphicFramePr>
        <xdr:cNvPr id="1" name="Chart 11"/>
        <xdr:cNvGraphicFramePr/>
      </xdr:nvGraphicFramePr>
      <xdr:xfrm>
        <a:off x="171450" y="1466850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75</xdr:row>
      <xdr:rowOff>0</xdr:rowOff>
    </xdr:from>
    <xdr:to>
      <xdr:col>18</xdr:col>
      <xdr:colOff>9525</xdr:colOff>
      <xdr:row>75</xdr:row>
      <xdr:rowOff>0</xdr:rowOff>
    </xdr:to>
    <xdr:graphicFrame>
      <xdr:nvGraphicFramePr>
        <xdr:cNvPr id="2" name="Chart 12"/>
        <xdr:cNvGraphicFramePr/>
      </xdr:nvGraphicFramePr>
      <xdr:xfrm>
        <a:off x="7429500" y="14668500"/>
        <a:ext cx="781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67</xdr:row>
      <xdr:rowOff>95250</xdr:rowOff>
    </xdr:from>
    <xdr:to>
      <xdr:col>9</xdr:col>
      <xdr:colOff>495300</xdr:colOff>
      <xdr:row>103</xdr:row>
      <xdr:rowOff>66675</xdr:rowOff>
    </xdr:to>
    <xdr:graphicFrame>
      <xdr:nvGraphicFramePr>
        <xdr:cNvPr id="3" name="Chart 13"/>
        <xdr:cNvGraphicFramePr/>
      </xdr:nvGraphicFramePr>
      <xdr:xfrm>
        <a:off x="133350" y="13239750"/>
        <a:ext cx="7467600" cy="682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790575</xdr:colOff>
      <xdr:row>67</xdr:row>
      <xdr:rowOff>85725</xdr:rowOff>
    </xdr:from>
    <xdr:to>
      <xdr:col>16</xdr:col>
      <xdr:colOff>933450</xdr:colOff>
      <xdr:row>103</xdr:row>
      <xdr:rowOff>38100</xdr:rowOff>
    </xdr:to>
    <xdr:graphicFrame>
      <xdr:nvGraphicFramePr>
        <xdr:cNvPr id="4" name="Chart 15"/>
        <xdr:cNvGraphicFramePr/>
      </xdr:nvGraphicFramePr>
      <xdr:xfrm>
        <a:off x="7896225" y="13230225"/>
        <a:ext cx="7181850" cy="681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1" name="Chart 6"/>
        <xdr:cNvGraphicFramePr/>
      </xdr:nvGraphicFramePr>
      <xdr:xfrm>
        <a:off x="323850" y="9429750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41</xdr:row>
      <xdr:rowOff>133350</xdr:rowOff>
    </xdr:from>
    <xdr:to>
      <xdr:col>15</xdr:col>
      <xdr:colOff>590550</xdr:colOff>
      <xdr:row>67</xdr:row>
      <xdr:rowOff>180975</xdr:rowOff>
    </xdr:to>
    <xdr:graphicFrame>
      <xdr:nvGraphicFramePr>
        <xdr:cNvPr id="2" name="Chart 7"/>
        <xdr:cNvGraphicFramePr/>
      </xdr:nvGraphicFramePr>
      <xdr:xfrm>
        <a:off x="295275" y="9305925"/>
        <a:ext cx="101060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3" name="Chart 14"/>
        <xdr:cNvGraphicFramePr/>
      </xdr:nvGraphicFramePr>
      <xdr:xfrm>
        <a:off x="323850" y="9429750"/>
        <a:ext cx="1026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1" name="Chart 6"/>
        <xdr:cNvGraphicFramePr/>
      </xdr:nvGraphicFramePr>
      <xdr:xfrm>
        <a:off x="323850" y="9429750"/>
        <a:ext cx="1045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41</xdr:row>
      <xdr:rowOff>133350</xdr:rowOff>
    </xdr:from>
    <xdr:to>
      <xdr:col>15</xdr:col>
      <xdr:colOff>590550</xdr:colOff>
      <xdr:row>67</xdr:row>
      <xdr:rowOff>180975</xdr:rowOff>
    </xdr:to>
    <xdr:graphicFrame>
      <xdr:nvGraphicFramePr>
        <xdr:cNvPr id="2" name="Chart 7"/>
        <xdr:cNvGraphicFramePr/>
      </xdr:nvGraphicFramePr>
      <xdr:xfrm>
        <a:off x="295275" y="9305925"/>
        <a:ext cx="103251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3" name="Chart 14"/>
        <xdr:cNvGraphicFramePr/>
      </xdr:nvGraphicFramePr>
      <xdr:xfrm>
        <a:off x="323850" y="9429750"/>
        <a:ext cx="1045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0488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260"/>
  <sheetViews>
    <sheetView showGridLines="0" zoomScale="75" zoomScaleNormal="75" zoomScaleSheetLayoutView="90" zoomScalePageLayoutView="0" workbookViewId="0" topLeftCell="A28">
      <selection activeCell="W68" sqref="W68"/>
    </sheetView>
  </sheetViews>
  <sheetFormatPr defaultColWidth="9.77734375" defaultRowHeight="15"/>
  <cols>
    <col min="1" max="1" width="0.88671875" style="287" customWidth="1"/>
    <col min="2" max="2" width="0.23046875" style="287" customWidth="1"/>
    <col min="3" max="3" width="2.88671875" style="287" customWidth="1"/>
    <col min="4" max="4" width="3.21484375" style="287" customWidth="1"/>
    <col min="5" max="5" width="22.3359375" style="287" customWidth="1"/>
    <col min="6" max="6" width="9.21484375" style="287" customWidth="1"/>
    <col min="7" max="10" width="9.21484375" style="287" bestFit="1" customWidth="1"/>
    <col min="11" max="11" width="7.88671875" style="287" bestFit="1" customWidth="1"/>
    <col min="12" max="13" width="9.21484375" style="287" bestFit="1" customWidth="1"/>
    <col min="14" max="14" width="7.88671875" style="287" bestFit="1" customWidth="1"/>
    <col min="15" max="15" width="9.21484375" style="287" bestFit="1" customWidth="1"/>
    <col min="16" max="16" width="7.88671875" style="287" bestFit="1" customWidth="1"/>
    <col min="17" max="18" width="9.21484375" style="287" bestFit="1" customWidth="1"/>
    <col min="19" max="19" width="0.55078125" style="287" customWidth="1"/>
    <col min="20" max="20" width="1.99609375" style="287" customWidth="1"/>
    <col min="21" max="21" width="4.77734375" style="641" customWidth="1"/>
    <col min="22" max="22" width="28.6640625" style="723" customWidth="1"/>
    <col min="23" max="23" width="13.77734375" style="724" customWidth="1"/>
    <col min="24" max="24" width="9.77734375" style="725" customWidth="1"/>
    <col min="25" max="39" width="9.77734375" style="724" customWidth="1"/>
    <col min="40" max="45" width="9.77734375" style="726" customWidth="1"/>
    <col min="46" max="49" width="9.77734375" style="727" customWidth="1"/>
    <col min="50" max="142" width="9.77734375" style="287" customWidth="1"/>
    <col min="143" max="145" width="1.2265625" style="287" customWidth="1"/>
    <col min="146" max="146" width="9.77734375" style="287" customWidth="1"/>
    <col min="147" max="147" width="1.2265625" style="287" customWidth="1"/>
    <col min="148" max="16384" width="9.77734375" style="287" customWidth="1"/>
  </cols>
  <sheetData>
    <row r="1" spans="3:19" ht="16.5">
      <c r="C1" s="687" t="s">
        <v>189</v>
      </c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</row>
    <row r="2" spans="2:19" ht="16.5">
      <c r="B2" s="5"/>
      <c r="C2" s="688" t="s">
        <v>99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</row>
    <row r="3" spans="2:19" ht="12.75">
      <c r="B3" s="5"/>
      <c r="C3" s="9"/>
      <c r="D3" s="9"/>
      <c r="E3" s="9"/>
      <c r="F3" s="326"/>
      <c r="G3" s="9"/>
      <c r="H3" s="9"/>
      <c r="I3" s="9"/>
      <c r="J3" s="9"/>
      <c r="K3" s="9"/>
      <c r="L3" s="9"/>
      <c r="M3" s="9"/>
      <c r="N3" s="9"/>
      <c r="O3" s="9"/>
      <c r="P3" s="325"/>
      <c r="Q3" s="325"/>
      <c r="R3" s="325"/>
      <c r="S3" s="325"/>
    </row>
    <row r="4" spans="2:49" s="303" customFormat="1" ht="39" customHeight="1">
      <c r="B4" s="6"/>
      <c r="C4" s="691" t="s">
        <v>43</v>
      </c>
      <c r="D4" s="692"/>
      <c r="E4" s="693"/>
      <c r="F4" s="324" t="s">
        <v>33</v>
      </c>
      <c r="G4" s="204" t="s">
        <v>1</v>
      </c>
      <c r="H4" s="204" t="s">
        <v>2</v>
      </c>
      <c r="I4" s="204" t="s">
        <v>3</v>
      </c>
      <c r="J4" s="204" t="s">
        <v>4</v>
      </c>
      <c r="K4" s="204" t="s">
        <v>5</v>
      </c>
      <c r="L4" s="204" t="s">
        <v>6</v>
      </c>
      <c r="M4" s="204" t="s">
        <v>7</v>
      </c>
      <c r="N4" s="204" t="s">
        <v>8</v>
      </c>
      <c r="O4" s="204" t="s">
        <v>9</v>
      </c>
      <c r="P4" s="204" t="s">
        <v>10</v>
      </c>
      <c r="Q4" s="204" t="s">
        <v>11</v>
      </c>
      <c r="R4" s="323" t="s">
        <v>12</v>
      </c>
      <c r="S4" s="322"/>
      <c r="U4" s="769"/>
      <c r="V4" s="728"/>
      <c r="W4" s="729"/>
      <c r="X4" s="730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2"/>
      <c r="AO4" s="732"/>
      <c r="AP4" s="732"/>
      <c r="AQ4" s="732"/>
      <c r="AR4" s="732"/>
      <c r="AS4" s="732"/>
      <c r="AT4" s="733"/>
      <c r="AU4" s="733"/>
      <c r="AV4" s="733"/>
      <c r="AW4" s="733"/>
    </row>
    <row r="5" spans="2:49" s="303" customFormat="1" ht="15.75">
      <c r="B5" s="7"/>
      <c r="C5" s="205"/>
      <c r="D5" s="34"/>
      <c r="E5" s="34"/>
      <c r="F5" s="32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10"/>
      <c r="U5" s="769"/>
      <c r="V5" s="770"/>
      <c r="W5" s="729"/>
      <c r="X5" s="730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2"/>
      <c r="AO5" s="732"/>
      <c r="AP5" s="732"/>
      <c r="AQ5" s="732"/>
      <c r="AR5" s="732"/>
      <c r="AS5" s="732"/>
      <c r="AT5" s="733"/>
      <c r="AU5" s="733"/>
      <c r="AV5" s="733"/>
      <c r="AW5" s="733"/>
    </row>
    <row r="6" spans="2:49" s="308" customFormat="1" ht="18.75" customHeight="1">
      <c r="B6" s="8"/>
      <c r="C6" s="689" t="s">
        <v>33</v>
      </c>
      <c r="D6" s="690"/>
      <c r="E6" s="690"/>
      <c r="F6" s="96">
        <f aca="true" t="shared" si="0" ref="F6:R6">+F8+F22+F29</f>
        <v>1642791.448938</v>
      </c>
      <c r="G6" s="96">
        <f t="shared" si="0"/>
        <v>24987.80886</v>
      </c>
      <c r="H6" s="96">
        <f t="shared" si="0"/>
        <v>100224.13362499999</v>
      </c>
      <c r="I6" s="96">
        <f t="shared" si="0"/>
        <v>152002.40462399996</v>
      </c>
      <c r="J6" s="96">
        <f t="shared" si="0"/>
        <v>84836.40982599999</v>
      </c>
      <c r="K6" s="96">
        <f t="shared" si="0"/>
        <v>227714.34559800004</v>
      </c>
      <c r="L6" s="96">
        <f t="shared" si="0"/>
        <v>292517.71191600006</v>
      </c>
      <c r="M6" s="96">
        <f t="shared" si="0"/>
        <v>260146.7010500002</v>
      </c>
      <c r="N6" s="96">
        <f t="shared" si="0"/>
        <v>199189.97028499996</v>
      </c>
      <c r="O6" s="96">
        <f t="shared" si="0"/>
        <v>128637.39501999997</v>
      </c>
      <c r="P6" s="96">
        <f t="shared" si="0"/>
        <v>49558.47962099999</v>
      </c>
      <c r="Q6" s="96">
        <f t="shared" si="0"/>
        <v>42749.804735</v>
      </c>
      <c r="R6" s="96">
        <f t="shared" si="0"/>
        <v>80226.28377800003</v>
      </c>
      <c r="S6" s="320"/>
      <c r="U6" s="771"/>
      <c r="V6" s="734"/>
      <c r="W6" s="735"/>
      <c r="X6" s="736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8"/>
      <c r="AO6" s="738"/>
      <c r="AP6" s="738"/>
      <c r="AQ6" s="738"/>
      <c r="AR6" s="738"/>
      <c r="AS6" s="738"/>
      <c r="AT6" s="739"/>
      <c r="AU6" s="739"/>
      <c r="AV6" s="739"/>
      <c r="AW6" s="739"/>
    </row>
    <row r="7" spans="2:49" s="303" customFormat="1" ht="18.75" customHeight="1">
      <c r="B7" s="7"/>
      <c r="C7" s="206"/>
      <c r="D7" s="36"/>
      <c r="E7" s="36"/>
      <c r="F7" s="31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17"/>
      <c r="S7" s="310"/>
      <c r="U7" s="769"/>
      <c r="V7" s="728"/>
      <c r="W7" s="729"/>
      <c r="X7" s="730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731"/>
      <c r="AL7" s="731"/>
      <c r="AM7" s="731"/>
      <c r="AN7" s="732"/>
      <c r="AO7" s="732"/>
      <c r="AP7" s="732"/>
      <c r="AQ7" s="732"/>
      <c r="AR7" s="732"/>
      <c r="AS7" s="732"/>
      <c r="AT7" s="733"/>
      <c r="AU7" s="733"/>
      <c r="AV7" s="733"/>
      <c r="AW7" s="733"/>
    </row>
    <row r="8" spans="2:49" s="308" customFormat="1" ht="18.75" customHeight="1">
      <c r="B8" s="8"/>
      <c r="C8" s="207"/>
      <c r="D8" s="94" t="s">
        <v>44</v>
      </c>
      <c r="E8" s="94"/>
      <c r="F8" s="96">
        <f>+F10+F14+F18</f>
        <v>403802.23840000003</v>
      </c>
      <c r="G8" s="96">
        <f>SUM(G10,G14,G18)</f>
        <v>18263.353304</v>
      </c>
      <c r="H8" s="96">
        <f aca="true" t="shared" si="1" ref="H8:R8">+H10+H14+H18</f>
        <v>24772.873625</v>
      </c>
      <c r="I8" s="96">
        <f t="shared" si="1"/>
        <v>40777.228095</v>
      </c>
      <c r="J8" s="96">
        <f t="shared" si="1"/>
        <v>45534.167806</v>
      </c>
      <c r="K8" s="96">
        <f t="shared" si="1"/>
        <v>57383.597448</v>
      </c>
      <c r="L8" s="96">
        <f t="shared" si="1"/>
        <v>55448.675916</v>
      </c>
      <c r="M8" s="96">
        <f t="shared" si="1"/>
        <v>44409.32805</v>
      </c>
      <c r="N8" s="96">
        <f t="shared" si="1"/>
        <v>27901.272730999997</v>
      </c>
      <c r="O8" s="96">
        <f t="shared" si="1"/>
        <v>24521.494291000003</v>
      </c>
      <c r="P8" s="96">
        <f t="shared" si="1"/>
        <v>19100.832620999998</v>
      </c>
      <c r="Q8" s="96">
        <f t="shared" si="1"/>
        <v>23745.394735</v>
      </c>
      <c r="R8" s="96">
        <f t="shared" si="1"/>
        <v>21944.019778</v>
      </c>
      <c r="S8" s="320"/>
      <c r="U8" s="771"/>
      <c r="V8" s="772"/>
      <c r="W8" s="773"/>
      <c r="X8" s="773"/>
      <c r="Y8" s="740"/>
      <c r="Z8" s="740"/>
      <c r="AA8" s="740"/>
      <c r="AB8" s="740"/>
      <c r="AC8" s="740"/>
      <c r="AD8" s="740"/>
      <c r="AE8" s="740"/>
      <c r="AF8" s="740"/>
      <c r="AG8" s="740"/>
      <c r="AH8" s="737"/>
      <c r="AI8" s="737"/>
      <c r="AJ8" s="737"/>
      <c r="AK8" s="737"/>
      <c r="AL8" s="737"/>
      <c r="AM8" s="737"/>
      <c r="AN8" s="738"/>
      <c r="AO8" s="738"/>
      <c r="AP8" s="738"/>
      <c r="AQ8" s="738"/>
      <c r="AR8" s="738"/>
      <c r="AS8" s="738"/>
      <c r="AT8" s="739"/>
      <c r="AU8" s="739"/>
      <c r="AV8" s="739"/>
      <c r="AW8" s="739"/>
    </row>
    <row r="9" spans="2:49" s="303" customFormat="1" ht="18.75" customHeight="1">
      <c r="B9" s="7"/>
      <c r="C9" s="208"/>
      <c r="D9" s="36"/>
      <c r="E9" s="36"/>
      <c r="F9" s="31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17"/>
      <c r="S9" s="310"/>
      <c r="U9" s="769"/>
      <c r="V9" s="772"/>
      <c r="W9" s="773"/>
      <c r="X9" s="773"/>
      <c r="Y9" s="740"/>
      <c r="Z9" s="740"/>
      <c r="AA9" s="740"/>
      <c r="AB9" s="740"/>
      <c r="AC9" s="740"/>
      <c r="AD9" s="740"/>
      <c r="AE9" s="740"/>
      <c r="AF9" s="740"/>
      <c r="AG9" s="740"/>
      <c r="AH9" s="731"/>
      <c r="AI9" s="731"/>
      <c r="AJ9" s="731"/>
      <c r="AK9" s="731"/>
      <c r="AL9" s="731"/>
      <c r="AM9" s="731"/>
      <c r="AN9" s="732"/>
      <c r="AO9" s="732"/>
      <c r="AP9" s="732"/>
      <c r="AQ9" s="732"/>
      <c r="AR9" s="732"/>
      <c r="AS9" s="732"/>
      <c r="AT9" s="733"/>
      <c r="AU9" s="733"/>
      <c r="AV9" s="733"/>
      <c r="AW9" s="733"/>
    </row>
    <row r="10" spans="2:49" s="303" customFormat="1" ht="18.75" customHeight="1">
      <c r="B10" s="7"/>
      <c r="C10" s="208"/>
      <c r="D10" s="38" t="s">
        <v>13</v>
      </c>
      <c r="E10" s="39" t="s">
        <v>46</v>
      </c>
      <c r="F10" s="311">
        <f>+F11+F12</f>
        <v>29920.119551000003</v>
      </c>
      <c r="G10" s="311">
        <f aca="true" t="shared" si="2" ref="G10:R10">SUM(G11:G12)</f>
        <v>1359.3533040000007</v>
      </c>
      <c r="H10" s="311">
        <f t="shared" si="2"/>
        <v>2263.8736249999993</v>
      </c>
      <c r="I10" s="311">
        <f t="shared" si="2"/>
        <v>1895.2280950000002</v>
      </c>
      <c r="J10" s="311">
        <f t="shared" si="2"/>
        <v>1626.1678059999995</v>
      </c>
      <c r="K10" s="311">
        <f t="shared" si="2"/>
        <v>2338.597448000001</v>
      </c>
      <c r="L10" s="311">
        <f t="shared" si="2"/>
        <v>3402.675916</v>
      </c>
      <c r="M10" s="311">
        <f t="shared" si="2"/>
        <v>2511.32805</v>
      </c>
      <c r="N10" s="311">
        <f t="shared" si="2"/>
        <v>2577.5437309999984</v>
      </c>
      <c r="O10" s="311">
        <f t="shared" si="2"/>
        <v>2732.4942910000013</v>
      </c>
      <c r="P10" s="311">
        <f t="shared" si="2"/>
        <v>3333.0039719999995</v>
      </c>
      <c r="Q10" s="311">
        <f t="shared" si="2"/>
        <v>2457.2745349999996</v>
      </c>
      <c r="R10" s="311">
        <f t="shared" si="2"/>
        <v>3422.578778000002</v>
      </c>
      <c r="S10" s="310"/>
      <c r="U10" s="769"/>
      <c r="V10" s="741"/>
      <c r="W10" s="742"/>
      <c r="X10" s="730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2"/>
      <c r="AO10" s="732"/>
      <c r="AP10" s="732"/>
      <c r="AQ10" s="732"/>
      <c r="AR10" s="732"/>
      <c r="AS10" s="732"/>
      <c r="AT10" s="733"/>
      <c r="AU10" s="733"/>
      <c r="AV10" s="733"/>
      <c r="AW10" s="733"/>
    </row>
    <row r="11" spans="2:49" s="303" customFormat="1" ht="18.75" customHeight="1">
      <c r="B11" s="7"/>
      <c r="C11" s="208"/>
      <c r="D11" s="38"/>
      <c r="E11" s="39" t="s">
        <v>15</v>
      </c>
      <c r="F11" s="319">
        <f>SUM(G11:R11)</f>
        <v>29920.119551000003</v>
      </c>
      <c r="G11" s="313">
        <v>1359.3533040000007</v>
      </c>
      <c r="H11" s="313">
        <v>2263.8736249999993</v>
      </c>
      <c r="I11" s="313">
        <v>1895.2280950000002</v>
      </c>
      <c r="J11" s="313">
        <v>1626.1678059999995</v>
      </c>
      <c r="K11" s="313">
        <v>2338.597448000001</v>
      </c>
      <c r="L11" s="313">
        <v>3402.675916</v>
      </c>
      <c r="M11" s="313">
        <v>2511.32805</v>
      </c>
      <c r="N11" s="313">
        <v>2577.5437309999984</v>
      </c>
      <c r="O11" s="313">
        <v>2732.4942910000013</v>
      </c>
      <c r="P11" s="313">
        <v>3333.0039719999995</v>
      </c>
      <c r="Q11" s="313">
        <v>2457.2745349999996</v>
      </c>
      <c r="R11" s="313">
        <v>3422.578778000002</v>
      </c>
      <c r="S11" s="310"/>
      <c r="U11" s="642"/>
      <c r="V11" s="741"/>
      <c r="W11" s="742"/>
      <c r="X11" s="730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1"/>
      <c r="AJ11" s="731"/>
      <c r="AK11" s="731"/>
      <c r="AL11" s="731"/>
      <c r="AM11" s="731"/>
      <c r="AN11" s="732"/>
      <c r="AO11" s="732"/>
      <c r="AP11" s="732"/>
      <c r="AQ11" s="732"/>
      <c r="AR11" s="732"/>
      <c r="AS11" s="732"/>
      <c r="AT11" s="733"/>
      <c r="AU11" s="733"/>
      <c r="AV11" s="733"/>
      <c r="AW11" s="733"/>
    </row>
    <row r="12" spans="2:49" s="303" customFormat="1" ht="18.75" customHeight="1">
      <c r="B12" s="7"/>
      <c r="C12" s="208"/>
      <c r="D12" s="38"/>
      <c r="E12" s="39" t="s">
        <v>18</v>
      </c>
      <c r="F12" s="311">
        <f>SUM(G12:R12)</f>
        <v>0</v>
      </c>
      <c r="G12" s="318" t="s">
        <v>32</v>
      </c>
      <c r="H12" s="318" t="s">
        <v>32</v>
      </c>
      <c r="I12" s="318" t="s">
        <v>32</v>
      </c>
      <c r="J12" s="318" t="s">
        <v>32</v>
      </c>
      <c r="K12" s="318" t="s">
        <v>32</v>
      </c>
      <c r="L12" s="318" t="s">
        <v>32</v>
      </c>
      <c r="M12" s="318" t="s">
        <v>32</v>
      </c>
      <c r="N12" s="318" t="s">
        <v>32</v>
      </c>
      <c r="O12" s="318" t="s">
        <v>32</v>
      </c>
      <c r="P12" s="318" t="s">
        <v>32</v>
      </c>
      <c r="Q12" s="318" t="s">
        <v>32</v>
      </c>
      <c r="R12" s="318" t="s">
        <v>32</v>
      </c>
      <c r="S12" s="310"/>
      <c r="U12" s="642"/>
      <c r="V12" s="741"/>
      <c r="W12" s="742"/>
      <c r="X12" s="730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1"/>
      <c r="AL12" s="731"/>
      <c r="AM12" s="731"/>
      <c r="AN12" s="732"/>
      <c r="AO12" s="732"/>
      <c r="AP12" s="732"/>
      <c r="AQ12" s="732"/>
      <c r="AR12" s="732"/>
      <c r="AS12" s="732"/>
      <c r="AT12" s="733"/>
      <c r="AU12" s="733"/>
      <c r="AV12" s="733"/>
      <c r="AW12" s="733"/>
    </row>
    <row r="13" spans="2:49" s="303" customFormat="1" ht="10.5" customHeight="1">
      <c r="B13" s="7"/>
      <c r="C13" s="208"/>
      <c r="D13" s="38"/>
      <c r="E13" s="39"/>
      <c r="F13" s="31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10"/>
      <c r="U13" s="642"/>
      <c r="V13" s="741"/>
      <c r="W13" s="742"/>
      <c r="X13" s="730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31"/>
      <c r="AM13" s="731"/>
      <c r="AN13" s="732"/>
      <c r="AO13" s="732"/>
      <c r="AP13" s="732"/>
      <c r="AQ13" s="732"/>
      <c r="AR13" s="732"/>
      <c r="AS13" s="732"/>
      <c r="AT13" s="733"/>
      <c r="AU13" s="733"/>
      <c r="AV13" s="733"/>
      <c r="AW13" s="733"/>
    </row>
    <row r="14" spans="2:49" s="303" customFormat="1" ht="18.75" customHeight="1">
      <c r="B14" s="7"/>
      <c r="C14" s="208"/>
      <c r="D14" s="38" t="s">
        <v>16</v>
      </c>
      <c r="E14" s="39" t="s">
        <v>47</v>
      </c>
      <c r="F14" s="311">
        <f aca="true" t="shared" si="3" ref="F14:R14">+F15+F16</f>
        <v>336943.118849</v>
      </c>
      <c r="G14" s="311">
        <f t="shared" si="3"/>
        <v>14385</v>
      </c>
      <c r="H14" s="311">
        <f t="shared" si="3"/>
        <v>20199</v>
      </c>
      <c r="I14" s="311">
        <f t="shared" si="3"/>
        <v>34535</v>
      </c>
      <c r="J14" s="311">
        <f t="shared" si="3"/>
        <v>38618</v>
      </c>
      <c r="K14" s="311">
        <f t="shared" si="3"/>
        <v>50674</v>
      </c>
      <c r="L14" s="311">
        <f t="shared" si="3"/>
        <v>48281</v>
      </c>
      <c r="M14" s="311">
        <f t="shared" si="3"/>
        <v>39923</v>
      </c>
      <c r="N14" s="311">
        <f t="shared" si="3"/>
        <v>22914.729</v>
      </c>
      <c r="O14" s="311">
        <f t="shared" si="3"/>
        <v>19615</v>
      </c>
      <c r="P14" s="311">
        <f t="shared" si="3"/>
        <v>13467.828649</v>
      </c>
      <c r="Q14" s="311">
        <f t="shared" si="3"/>
        <v>18492.1202</v>
      </c>
      <c r="R14" s="311">
        <f t="shared" si="3"/>
        <v>15838.441</v>
      </c>
      <c r="S14" s="310"/>
      <c r="U14" s="642"/>
      <c r="V14" s="741"/>
      <c r="W14" s="742"/>
      <c r="X14" s="730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31"/>
      <c r="AM14" s="731"/>
      <c r="AN14" s="732"/>
      <c r="AO14" s="732"/>
      <c r="AP14" s="732"/>
      <c r="AQ14" s="732"/>
      <c r="AR14" s="732"/>
      <c r="AS14" s="732"/>
      <c r="AT14" s="733"/>
      <c r="AU14" s="733"/>
      <c r="AV14" s="733"/>
      <c r="AW14" s="733"/>
    </row>
    <row r="15" spans="2:49" s="303" customFormat="1" ht="18.75" customHeight="1">
      <c r="B15" s="7"/>
      <c r="C15" s="208"/>
      <c r="D15" s="38"/>
      <c r="E15" s="39" t="s">
        <v>15</v>
      </c>
      <c r="F15" s="311">
        <f>SUM(G15:R15)</f>
        <v>333652</v>
      </c>
      <c r="G15" s="313">
        <v>14222</v>
      </c>
      <c r="H15" s="313">
        <v>20019</v>
      </c>
      <c r="I15" s="313">
        <v>34311</v>
      </c>
      <c r="J15" s="313">
        <v>38449</v>
      </c>
      <c r="K15" s="313">
        <v>50310</v>
      </c>
      <c r="L15" s="313">
        <v>48160</v>
      </c>
      <c r="M15" s="313">
        <v>39564</v>
      </c>
      <c r="N15" s="313">
        <v>22534</v>
      </c>
      <c r="O15" s="313">
        <v>19264</v>
      </c>
      <c r="P15" s="313">
        <v>13156</v>
      </c>
      <c r="Q15" s="313">
        <v>18083</v>
      </c>
      <c r="R15" s="313">
        <v>15580</v>
      </c>
      <c r="S15" s="209"/>
      <c r="U15" s="642"/>
      <c r="V15" s="741"/>
      <c r="W15" s="742"/>
      <c r="X15" s="730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731"/>
      <c r="AN15" s="732"/>
      <c r="AO15" s="732"/>
      <c r="AP15" s="732"/>
      <c r="AQ15" s="732"/>
      <c r="AR15" s="732"/>
      <c r="AS15" s="732"/>
      <c r="AT15" s="733"/>
      <c r="AU15" s="733"/>
      <c r="AV15" s="733"/>
      <c r="AW15" s="733"/>
    </row>
    <row r="16" spans="2:49" s="303" customFormat="1" ht="18.75" customHeight="1">
      <c r="B16" s="7"/>
      <c r="C16" s="208"/>
      <c r="D16" s="38"/>
      <c r="E16" s="39" t="s">
        <v>18</v>
      </c>
      <c r="F16" s="311">
        <f>SUM(G16:R16)</f>
        <v>3291.1188490000004</v>
      </c>
      <c r="G16" s="313">
        <v>163</v>
      </c>
      <c r="H16" s="313">
        <v>180</v>
      </c>
      <c r="I16" s="313">
        <v>224</v>
      </c>
      <c r="J16" s="313">
        <v>169</v>
      </c>
      <c r="K16" s="313">
        <v>364</v>
      </c>
      <c r="L16" s="313">
        <v>121</v>
      </c>
      <c r="M16" s="313">
        <v>359</v>
      </c>
      <c r="N16" s="313">
        <v>380.729</v>
      </c>
      <c r="O16" s="313">
        <v>351</v>
      </c>
      <c r="P16" s="313">
        <v>311.828649</v>
      </c>
      <c r="Q16" s="313">
        <v>409.12020000000007</v>
      </c>
      <c r="R16" s="313">
        <v>258.4409999999999</v>
      </c>
      <c r="S16" s="209"/>
      <c r="U16" s="642"/>
      <c r="V16" s="741"/>
      <c r="W16" s="742"/>
      <c r="X16" s="730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732"/>
      <c r="AO16" s="732"/>
      <c r="AP16" s="732"/>
      <c r="AQ16" s="732"/>
      <c r="AR16" s="732"/>
      <c r="AS16" s="732"/>
      <c r="AT16" s="733"/>
      <c r="AU16" s="733"/>
      <c r="AV16" s="733"/>
      <c r="AW16" s="733"/>
    </row>
    <row r="17" spans="2:49" s="303" customFormat="1" ht="10.5" customHeight="1">
      <c r="B17" s="7"/>
      <c r="C17" s="208"/>
      <c r="D17" s="38"/>
      <c r="E17" s="39"/>
      <c r="F17" s="31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10"/>
      <c r="U17" s="642"/>
      <c r="V17" s="741"/>
      <c r="W17" s="742"/>
      <c r="X17" s="730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1"/>
      <c r="AN17" s="732"/>
      <c r="AO17" s="732"/>
      <c r="AP17" s="732"/>
      <c r="AQ17" s="732"/>
      <c r="AR17" s="732"/>
      <c r="AS17" s="732"/>
      <c r="AT17" s="733"/>
      <c r="AU17" s="733"/>
      <c r="AV17" s="733"/>
      <c r="AW17" s="733"/>
    </row>
    <row r="18" spans="2:49" s="303" customFormat="1" ht="18.75" customHeight="1">
      <c r="B18" s="7"/>
      <c r="C18" s="208"/>
      <c r="D18" s="38" t="s">
        <v>19</v>
      </c>
      <c r="E18" s="39" t="s">
        <v>48</v>
      </c>
      <c r="F18" s="311">
        <f>+F19+F20</f>
        <v>36939</v>
      </c>
      <c r="G18" s="311">
        <f aca="true" t="shared" si="4" ref="G18:R18">SUM(G19:G20)</f>
        <v>2519</v>
      </c>
      <c r="H18" s="311">
        <f t="shared" si="4"/>
        <v>2310</v>
      </c>
      <c r="I18" s="311">
        <f t="shared" si="4"/>
        <v>4347</v>
      </c>
      <c r="J18" s="311">
        <f t="shared" si="4"/>
        <v>5290</v>
      </c>
      <c r="K18" s="311">
        <f t="shared" si="4"/>
        <v>4371</v>
      </c>
      <c r="L18" s="311">
        <f t="shared" si="4"/>
        <v>3765</v>
      </c>
      <c r="M18" s="311">
        <f t="shared" si="4"/>
        <v>1975</v>
      </c>
      <c r="N18" s="311">
        <f t="shared" si="4"/>
        <v>2409</v>
      </c>
      <c r="O18" s="311">
        <f t="shared" si="4"/>
        <v>2174</v>
      </c>
      <c r="P18" s="311">
        <f t="shared" si="4"/>
        <v>2300</v>
      </c>
      <c r="Q18" s="311">
        <f t="shared" si="4"/>
        <v>2796</v>
      </c>
      <c r="R18" s="311">
        <f t="shared" si="4"/>
        <v>2683</v>
      </c>
      <c r="S18" s="310"/>
      <c r="U18" s="642"/>
      <c r="V18" s="741"/>
      <c r="W18" s="742"/>
      <c r="X18" s="730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2"/>
      <c r="AO18" s="732"/>
      <c r="AP18" s="732"/>
      <c r="AQ18" s="732"/>
      <c r="AR18" s="732"/>
      <c r="AS18" s="732"/>
      <c r="AT18" s="733"/>
      <c r="AU18" s="733"/>
      <c r="AV18" s="733"/>
      <c r="AW18" s="733"/>
    </row>
    <row r="19" spans="2:49" s="303" customFormat="1" ht="18.75" customHeight="1">
      <c r="B19" s="7"/>
      <c r="C19" s="208"/>
      <c r="D19" s="38"/>
      <c r="E19" s="39" t="s">
        <v>15</v>
      </c>
      <c r="F19" s="311">
        <f>SUM(G19:R19)</f>
        <v>36939</v>
      </c>
      <c r="G19" s="311">
        <v>2519</v>
      </c>
      <c r="H19" s="311">
        <v>2310</v>
      </c>
      <c r="I19" s="311">
        <v>4347</v>
      </c>
      <c r="J19" s="311">
        <v>5290</v>
      </c>
      <c r="K19" s="311">
        <v>4371</v>
      </c>
      <c r="L19" s="311">
        <v>3765</v>
      </c>
      <c r="M19" s="311">
        <v>1975</v>
      </c>
      <c r="N19" s="311">
        <v>2409</v>
      </c>
      <c r="O19" s="311">
        <v>2174</v>
      </c>
      <c r="P19" s="311">
        <v>2300</v>
      </c>
      <c r="Q19" s="311">
        <v>2796</v>
      </c>
      <c r="R19" s="311">
        <v>2683</v>
      </c>
      <c r="S19" s="209"/>
      <c r="U19" s="642"/>
      <c r="V19" s="741"/>
      <c r="W19" s="742"/>
      <c r="X19" s="730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2"/>
      <c r="AO19" s="732"/>
      <c r="AP19" s="732"/>
      <c r="AQ19" s="732"/>
      <c r="AR19" s="732"/>
      <c r="AS19" s="732"/>
      <c r="AT19" s="733"/>
      <c r="AU19" s="733"/>
      <c r="AV19" s="733"/>
      <c r="AW19" s="733"/>
    </row>
    <row r="20" spans="2:49" s="303" customFormat="1" ht="18.75" customHeight="1">
      <c r="B20" s="7"/>
      <c r="C20" s="208"/>
      <c r="D20" s="38"/>
      <c r="E20" s="39" t="s">
        <v>18</v>
      </c>
      <c r="F20" s="311">
        <f>SUM(G20:R20)</f>
        <v>0</v>
      </c>
      <c r="G20" s="318" t="s">
        <v>32</v>
      </c>
      <c r="H20" s="318" t="s">
        <v>32</v>
      </c>
      <c r="I20" s="318" t="s">
        <v>32</v>
      </c>
      <c r="J20" s="318" t="s">
        <v>32</v>
      </c>
      <c r="K20" s="318" t="s">
        <v>32</v>
      </c>
      <c r="L20" s="318" t="s">
        <v>32</v>
      </c>
      <c r="M20" s="318" t="s">
        <v>32</v>
      </c>
      <c r="N20" s="318" t="s">
        <v>32</v>
      </c>
      <c r="O20" s="318" t="s">
        <v>32</v>
      </c>
      <c r="P20" s="404" t="s">
        <v>32</v>
      </c>
      <c r="Q20" s="318" t="s">
        <v>32</v>
      </c>
      <c r="R20" s="318" t="s">
        <v>32</v>
      </c>
      <c r="S20" s="209"/>
      <c r="U20" s="642"/>
      <c r="V20" s="741"/>
      <c r="W20" s="742"/>
      <c r="X20" s="730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2"/>
      <c r="AO20" s="732"/>
      <c r="AP20" s="732"/>
      <c r="AQ20" s="732"/>
      <c r="AR20" s="732"/>
      <c r="AS20" s="732"/>
      <c r="AT20" s="733"/>
      <c r="AU20" s="733"/>
      <c r="AV20" s="733"/>
      <c r="AW20" s="733"/>
    </row>
    <row r="21" spans="2:49" s="303" customFormat="1" ht="10.5" customHeight="1">
      <c r="B21" s="7"/>
      <c r="C21" s="208"/>
      <c r="D21" s="39"/>
      <c r="E21" s="39"/>
      <c r="F21" s="317"/>
      <c r="G21" s="3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17"/>
      <c r="S21" s="310"/>
      <c r="U21" s="642"/>
      <c r="V21" s="741"/>
      <c r="W21" s="742"/>
      <c r="X21" s="730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1"/>
      <c r="AN21" s="732"/>
      <c r="AO21" s="732"/>
      <c r="AP21" s="732"/>
      <c r="AQ21" s="732"/>
      <c r="AR21" s="732"/>
      <c r="AS21" s="732"/>
      <c r="AT21" s="733"/>
      <c r="AU21" s="733"/>
      <c r="AV21" s="733"/>
      <c r="AW21" s="733"/>
    </row>
    <row r="22" spans="2:49" s="308" customFormat="1" ht="18.75" customHeight="1">
      <c r="B22" s="8"/>
      <c r="C22" s="207"/>
      <c r="D22" s="94" t="s">
        <v>45</v>
      </c>
      <c r="E22" s="94"/>
      <c r="F22" s="96">
        <f aca="true" t="shared" si="5" ref="F22:R22">SUM(F24:F27)</f>
        <v>1224421.210538</v>
      </c>
      <c r="G22" s="96">
        <f t="shared" si="5"/>
        <v>5733.455556</v>
      </c>
      <c r="H22" s="96">
        <f t="shared" si="5"/>
        <v>74550.25999999998</v>
      </c>
      <c r="I22" s="96">
        <f t="shared" si="5"/>
        <v>109649.17652899996</v>
      </c>
      <c r="J22" s="96">
        <f t="shared" si="5"/>
        <v>38007.24202</v>
      </c>
      <c r="K22" s="96">
        <f t="shared" si="5"/>
        <v>169455.74815000003</v>
      </c>
      <c r="L22" s="96">
        <f t="shared" si="5"/>
        <v>235709.03600000005</v>
      </c>
      <c r="M22" s="96">
        <f t="shared" si="5"/>
        <v>214221.3730000002</v>
      </c>
      <c r="N22" s="96">
        <f t="shared" si="5"/>
        <v>170113.69755399995</v>
      </c>
      <c r="O22" s="96">
        <f t="shared" si="5"/>
        <v>103173.90072899996</v>
      </c>
      <c r="P22" s="96">
        <f t="shared" si="5"/>
        <v>29096.646999999997</v>
      </c>
      <c r="Q22" s="96">
        <f t="shared" si="5"/>
        <v>18125.409999999996</v>
      </c>
      <c r="R22" s="96">
        <f t="shared" si="5"/>
        <v>56585.264000000025</v>
      </c>
      <c r="S22" s="309"/>
      <c r="U22" s="643"/>
      <c r="V22" s="743"/>
      <c r="W22" s="744"/>
      <c r="X22" s="745"/>
      <c r="Y22" s="745"/>
      <c r="Z22" s="745"/>
      <c r="AA22" s="745"/>
      <c r="AB22" s="745"/>
      <c r="AC22" s="745"/>
      <c r="AD22" s="745"/>
      <c r="AE22" s="745"/>
      <c r="AF22" s="745"/>
      <c r="AG22" s="746"/>
      <c r="AH22" s="737"/>
      <c r="AI22" s="737"/>
      <c r="AJ22" s="737"/>
      <c r="AK22" s="737"/>
      <c r="AL22" s="737"/>
      <c r="AM22" s="737"/>
      <c r="AN22" s="738"/>
      <c r="AO22" s="738"/>
      <c r="AP22" s="738"/>
      <c r="AQ22" s="738"/>
      <c r="AR22" s="738"/>
      <c r="AS22" s="738"/>
      <c r="AT22" s="739"/>
      <c r="AU22" s="739"/>
      <c r="AV22" s="739"/>
      <c r="AW22" s="739"/>
    </row>
    <row r="23" spans="2:49" s="303" customFormat="1" ht="18.75" customHeight="1">
      <c r="B23" s="7"/>
      <c r="C23" s="208"/>
      <c r="D23" s="39"/>
      <c r="E23" s="39"/>
      <c r="F23" s="31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11"/>
      <c r="S23" s="310"/>
      <c r="U23" s="642"/>
      <c r="V23" s="741"/>
      <c r="W23" s="742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31"/>
      <c r="AI23" s="731"/>
      <c r="AJ23" s="731"/>
      <c r="AK23" s="731"/>
      <c r="AL23" s="731"/>
      <c r="AM23" s="731"/>
      <c r="AN23" s="732"/>
      <c r="AO23" s="732"/>
      <c r="AP23" s="732"/>
      <c r="AQ23" s="732"/>
      <c r="AR23" s="732"/>
      <c r="AS23" s="732"/>
      <c r="AT23" s="733"/>
      <c r="AU23" s="733"/>
      <c r="AV23" s="733"/>
      <c r="AW23" s="733"/>
    </row>
    <row r="24" spans="2:49" s="303" customFormat="1" ht="18.75" customHeight="1">
      <c r="B24" s="7"/>
      <c r="C24" s="208"/>
      <c r="D24" s="38"/>
      <c r="E24" s="221" t="s">
        <v>49</v>
      </c>
      <c r="F24" s="315">
        <f>SUM(G24:R24)</f>
        <v>1018179.0865540003</v>
      </c>
      <c r="G24" s="311">
        <v>2641.095</v>
      </c>
      <c r="H24" s="311">
        <v>57284.40499999999</v>
      </c>
      <c r="I24" s="311">
        <v>100205.05799999996</v>
      </c>
      <c r="J24" s="311">
        <v>23311.249999999993</v>
      </c>
      <c r="K24" s="311">
        <v>164891.864</v>
      </c>
      <c r="L24" s="311">
        <v>211393.79400000005</v>
      </c>
      <c r="M24" s="311">
        <v>169220.27300000022</v>
      </c>
      <c r="N24" s="311">
        <v>146613.13255399995</v>
      </c>
      <c r="O24" s="311">
        <v>64550.16999999996</v>
      </c>
      <c r="P24" s="311">
        <v>18390.519999999997</v>
      </c>
      <c r="Q24" s="311">
        <v>8409.974999999999</v>
      </c>
      <c r="R24" s="311">
        <v>51267.550000000025</v>
      </c>
      <c r="S24" s="310"/>
      <c r="U24" s="642"/>
      <c r="V24" s="741"/>
      <c r="W24" s="742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31"/>
      <c r="AI24" s="731"/>
      <c r="AJ24" s="731"/>
      <c r="AK24" s="731"/>
      <c r="AL24" s="731"/>
      <c r="AM24" s="731"/>
      <c r="AN24" s="732"/>
      <c r="AO24" s="732"/>
      <c r="AP24" s="732"/>
      <c r="AQ24" s="732"/>
      <c r="AR24" s="732"/>
      <c r="AS24" s="732"/>
      <c r="AT24" s="733"/>
      <c r="AU24" s="733"/>
      <c r="AV24" s="733"/>
      <c r="AW24" s="733"/>
    </row>
    <row r="25" spans="2:49" s="303" customFormat="1" ht="18.75" customHeight="1">
      <c r="B25" s="7"/>
      <c r="C25" s="208"/>
      <c r="D25" s="38"/>
      <c r="E25" s="221" t="s">
        <v>114</v>
      </c>
      <c r="F25" s="315">
        <f>SUM(G25:R25)</f>
        <v>8683.387729000002</v>
      </c>
      <c r="G25" s="311">
        <v>691.652</v>
      </c>
      <c r="H25" s="311">
        <v>827.63</v>
      </c>
      <c r="I25" s="311">
        <v>784.1657289999999</v>
      </c>
      <c r="J25" s="311">
        <v>943.0980000000002</v>
      </c>
      <c r="K25" s="311">
        <v>646.418</v>
      </c>
      <c r="L25" s="311">
        <v>616.4400000000002</v>
      </c>
      <c r="M25" s="311">
        <v>470.55000000000007</v>
      </c>
      <c r="N25" s="311">
        <v>612.52</v>
      </c>
      <c r="O25" s="311">
        <v>476.87</v>
      </c>
      <c r="P25" s="311">
        <v>678.4600000000002</v>
      </c>
      <c r="Q25" s="311">
        <v>1088.0600000000002</v>
      </c>
      <c r="R25" s="311">
        <v>847.5240000000001</v>
      </c>
      <c r="S25" s="310"/>
      <c r="U25" s="642"/>
      <c r="V25" s="747"/>
      <c r="W25" s="742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31"/>
      <c r="AI25" s="731"/>
      <c r="AJ25" s="731"/>
      <c r="AK25" s="731"/>
      <c r="AL25" s="731"/>
      <c r="AM25" s="731"/>
      <c r="AN25" s="732"/>
      <c r="AO25" s="732"/>
      <c r="AP25" s="732"/>
      <c r="AQ25" s="732"/>
      <c r="AR25" s="732"/>
      <c r="AS25" s="732"/>
      <c r="AT25" s="733"/>
      <c r="AU25" s="733"/>
      <c r="AV25" s="733"/>
      <c r="AW25" s="733"/>
    </row>
    <row r="26" spans="2:49" s="303" customFormat="1" ht="18.75" customHeight="1">
      <c r="B26" s="7"/>
      <c r="C26" s="208"/>
      <c r="D26" s="38"/>
      <c r="E26" s="39" t="s">
        <v>50</v>
      </c>
      <c r="F26" s="311">
        <f>SUM(G26:R26)</f>
        <v>159854.21999999997</v>
      </c>
      <c r="G26" s="311">
        <v>432.84000000000003</v>
      </c>
      <c r="H26" s="311">
        <v>13668.48</v>
      </c>
      <c r="I26" s="311">
        <v>4378.665</v>
      </c>
      <c r="J26" s="311">
        <v>9041.81</v>
      </c>
      <c r="K26" s="311">
        <v>2298.7000000000003</v>
      </c>
      <c r="L26" s="311">
        <v>21641.057</v>
      </c>
      <c r="M26" s="311">
        <v>40988.085</v>
      </c>
      <c r="N26" s="311">
        <v>16897.605000000003</v>
      </c>
      <c r="O26" s="311">
        <v>34766.276</v>
      </c>
      <c r="P26" s="311">
        <v>7132.557000000001</v>
      </c>
      <c r="Q26" s="311">
        <v>6663.095</v>
      </c>
      <c r="R26" s="311">
        <v>1945.05</v>
      </c>
      <c r="S26" s="310"/>
      <c r="U26" s="644"/>
      <c r="V26" s="743"/>
      <c r="W26" s="744"/>
      <c r="X26" s="745"/>
      <c r="Y26" s="745"/>
      <c r="Z26" s="745"/>
      <c r="AA26" s="745"/>
      <c r="AB26" s="745"/>
      <c r="AC26" s="745"/>
      <c r="AD26" s="745"/>
      <c r="AE26" s="745"/>
      <c r="AF26" s="745"/>
      <c r="AG26" s="746"/>
      <c r="AH26" s="731"/>
      <c r="AI26" s="731"/>
      <c r="AJ26" s="731"/>
      <c r="AK26" s="731"/>
      <c r="AL26" s="731"/>
      <c r="AM26" s="731"/>
      <c r="AN26" s="732"/>
      <c r="AO26" s="732"/>
      <c r="AP26" s="732"/>
      <c r="AQ26" s="732"/>
      <c r="AR26" s="732"/>
      <c r="AS26" s="732"/>
      <c r="AT26" s="733"/>
      <c r="AU26" s="733"/>
      <c r="AV26" s="733"/>
      <c r="AW26" s="733"/>
    </row>
    <row r="27" spans="2:49" s="303" customFormat="1" ht="18.75" customHeight="1">
      <c r="B27" s="7"/>
      <c r="C27" s="208"/>
      <c r="D27" s="42"/>
      <c r="E27" s="39" t="s">
        <v>51</v>
      </c>
      <c r="F27" s="311">
        <f>SUM(G27:R27)</f>
        <v>37704.516255</v>
      </c>
      <c r="G27" s="311">
        <v>1967.868556</v>
      </c>
      <c r="H27" s="311">
        <v>2769.7450000000003</v>
      </c>
      <c r="I27" s="311">
        <v>4281.287800000001</v>
      </c>
      <c r="J27" s="311">
        <v>4711.08402</v>
      </c>
      <c r="K27" s="311">
        <v>1618.7661500000006</v>
      </c>
      <c r="L27" s="311">
        <v>2057.745</v>
      </c>
      <c r="M27" s="311">
        <v>3542.4649999999997</v>
      </c>
      <c r="N27" s="311">
        <v>5990.440000000001</v>
      </c>
      <c r="O27" s="311">
        <v>3380.5847289999997</v>
      </c>
      <c r="P27" s="311">
        <v>2895.1100000000006</v>
      </c>
      <c r="Q27" s="311">
        <v>1964.2799999999995</v>
      </c>
      <c r="R27" s="311">
        <v>2525.140000000001</v>
      </c>
      <c r="S27" s="310"/>
      <c r="U27" s="644"/>
      <c r="V27" s="747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31"/>
      <c r="AI27" s="731"/>
      <c r="AJ27" s="731"/>
      <c r="AK27" s="731"/>
      <c r="AL27" s="731"/>
      <c r="AM27" s="731"/>
      <c r="AN27" s="732"/>
      <c r="AO27" s="732"/>
      <c r="AP27" s="732"/>
      <c r="AQ27" s="732"/>
      <c r="AR27" s="732"/>
      <c r="AS27" s="732"/>
      <c r="AT27" s="733"/>
      <c r="AU27" s="733"/>
      <c r="AV27" s="733"/>
      <c r="AW27" s="733"/>
    </row>
    <row r="28" spans="2:49" s="303" customFormat="1" ht="10.5" customHeight="1">
      <c r="B28" s="7"/>
      <c r="C28" s="208"/>
      <c r="D28" s="39"/>
      <c r="E28" s="39"/>
      <c r="F28" s="312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0"/>
      <c r="U28" s="644"/>
      <c r="V28" s="741"/>
      <c r="W28" s="731"/>
      <c r="X28" s="730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1"/>
      <c r="AL28" s="731"/>
      <c r="AM28" s="731"/>
      <c r="AN28" s="732"/>
      <c r="AO28" s="732"/>
      <c r="AP28" s="732"/>
      <c r="AQ28" s="732"/>
      <c r="AR28" s="732"/>
      <c r="AS28" s="732"/>
      <c r="AT28" s="733"/>
      <c r="AU28" s="733"/>
      <c r="AV28" s="733"/>
      <c r="AW28" s="733"/>
    </row>
    <row r="29" spans="2:49" s="308" customFormat="1" ht="18.75" customHeight="1">
      <c r="B29" s="8"/>
      <c r="C29" s="207"/>
      <c r="D29" s="94" t="s">
        <v>54</v>
      </c>
      <c r="E29" s="94"/>
      <c r="F29" s="96">
        <f>SUM(G29:R29)</f>
        <v>14568</v>
      </c>
      <c r="G29" s="96">
        <v>991</v>
      </c>
      <c r="H29" s="96">
        <v>901</v>
      </c>
      <c r="I29" s="96">
        <v>1576</v>
      </c>
      <c r="J29" s="96">
        <v>1295</v>
      </c>
      <c r="K29" s="96">
        <v>875</v>
      </c>
      <c r="L29" s="96">
        <v>1360</v>
      </c>
      <c r="M29" s="96">
        <v>1516</v>
      </c>
      <c r="N29" s="96">
        <v>1175</v>
      </c>
      <c r="O29" s="96">
        <v>942</v>
      </c>
      <c r="P29" s="96">
        <v>1361</v>
      </c>
      <c r="Q29" s="96">
        <v>879</v>
      </c>
      <c r="R29" s="96">
        <v>1697</v>
      </c>
      <c r="S29" s="309">
        <v>13898.141827</v>
      </c>
      <c r="U29" s="645"/>
      <c r="V29" s="748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749"/>
      <c r="AH29" s="737"/>
      <c r="AI29" s="737"/>
      <c r="AJ29" s="737"/>
      <c r="AK29" s="737"/>
      <c r="AL29" s="737"/>
      <c r="AM29" s="737"/>
      <c r="AN29" s="738"/>
      <c r="AO29" s="738"/>
      <c r="AP29" s="738"/>
      <c r="AQ29" s="738"/>
      <c r="AR29" s="738"/>
      <c r="AS29" s="738"/>
      <c r="AT29" s="739"/>
      <c r="AU29" s="739"/>
      <c r="AV29" s="739"/>
      <c r="AW29" s="739"/>
    </row>
    <row r="30" spans="2:49" s="303" customFormat="1" ht="15">
      <c r="B30" s="7"/>
      <c r="C30" s="210"/>
      <c r="D30" s="211"/>
      <c r="E30" s="211"/>
      <c r="F30" s="305"/>
      <c r="G30" s="212"/>
      <c r="H30" s="212"/>
      <c r="I30" s="212"/>
      <c r="J30" s="212"/>
      <c r="K30" s="212"/>
      <c r="L30" s="307"/>
      <c r="M30" s="212"/>
      <c r="N30" s="212"/>
      <c r="O30" s="212"/>
      <c r="P30" s="212"/>
      <c r="Q30" s="306"/>
      <c r="R30" s="305"/>
      <c r="S30" s="304"/>
      <c r="U30" s="644"/>
      <c r="V30" s="750"/>
      <c r="W30" s="751"/>
      <c r="X30" s="730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1"/>
      <c r="AK30" s="731"/>
      <c r="AL30" s="731"/>
      <c r="AM30" s="731"/>
      <c r="AN30" s="732"/>
      <c r="AO30" s="732"/>
      <c r="AP30" s="732"/>
      <c r="AQ30" s="732"/>
      <c r="AR30" s="732"/>
      <c r="AS30" s="732"/>
      <c r="AT30" s="733"/>
      <c r="AU30" s="733"/>
      <c r="AV30" s="733"/>
      <c r="AW30" s="733"/>
    </row>
    <row r="31" spans="2:23" ht="3.75" customHeight="1">
      <c r="B31" s="5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V31" s="750"/>
      <c r="W31" s="751"/>
    </row>
    <row r="32" spans="2:23" ht="15">
      <c r="B32" s="5"/>
      <c r="C32" s="9" t="s">
        <v>111</v>
      </c>
      <c r="D32" s="9"/>
      <c r="E32" s="9"/>
      <c r="G32" s="9"/>
      <c r="H32" s="9"/>
      <c r="I32" s="9"/>
      <c r="J32" s="9"/>
      <c r="K32" s="9"/>
      <c r="L32" s="9"/>
      <c r="M32" s="9"/>
      <c r="N32" s="9"/>
      <c r="O32" s="9"/>
      <c r="P32" s="9"/>
      <c r="V32" s="750"/>
      <c r="W32" s="751"/>
    </row>
    <row r="33" spans="2:49" s="302" customFormat="1" ht="14.25">
      <c r="B33" s="18"/>
      <c r="C33" s="177" t="s">
        <v>39</v>
      </c>
      <c r="D33" s="18"/>
      <c r="E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U33" s="646"/>
      <c r="V33" s="752"/>
      <c r="W33" s="753"/>
      <c r="X33" s="754"/>
      <c r="Y33" s="755"/>
      <c r="Z33" s="755"/>
      <c r="AA33" s="755"/>
      <c r="AB33" s="755"/>
      <c r="AC33" s="755"/>
      <c r="AD33" s="755"/>
      <c r="AE33" s="755"/>
      <c r="AF33" s="755"/>
      <c r="AG33" s="755"/>
      <c r="AH33" s="755"/>
      <c r="AI33" s="755"/>
      <c r="AJ33" s="755"/>
      <c r="AK33" s="755"/>
      <c r="AL33" s="755"/>
      <c r="AM33" s="755"/>
      <c r="AN33" s="756"/>
      <c r="AO33" s="756"/>
      <c r="AP33" s="756"/>
      <c r="AQ33" s="756"/>
      <c r="AR33" s="756"/>
      <c r="AS33" s="756"/>
      <c r="AT33" s="757"/>
      <c r="AU33" s="757"/>
      <c r="AV33" s="757"/>
      <c r="AW33" s="757"/>
    </row>
    <row r="34" spans="2:23" ht="12.75">
      <c r="B34" s="9"/>
      <c r="C34" s="9"/>
      <c r="D34" s="9"/>
      <c r="E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U34" s="647"/>
      <c r="V34" s="758"/>
      <c r="W34" s="759"/>
    </row>
    <row r="35" spans="2:23" ht="12.75">
      <c r="B35" s="9"/>
      <c r="C35" s="9"/>
      <c r="D35" s="9"/>
      <c r="E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U35" s="647"/>
      <c r="V35" s="758"/>
      <c r="W35" s="759"/>
    </row>
    <row r="36" spans="2:23" ht="12.75">
      <c r="B36" s="9"/>
      <c r="C36" s="9"/>
      <c r="D36" s="9"/>
      <c r="E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U36" s="647"/>
      <c r="V36" s="758"/>
      <c r="W36" s="759"/>
    </row>
    <row r="37" spans="2:23" ht="12.75">
      <c r="B37" s="9"/>
      <c r="C37" s="9"/>
      <c r="D37" s="9"/>
      <c r="E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U37" s="647"/>
      <c r="V37" s="758"/>
      <c r="W37" s="759"/>
    </row>
    <row r="38" spans="2:23" ht="12.75">
      <c r="B38" s="9"/>
      <c r="C38" s="9"/>
      <c r="D38" s="9"/>
      <c r="E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U38" s="647"/>
      <c r="V38" s="758"/>
      <c r="W38" s="759"/>
    </row>
    <row r="39" spans="2:23" ht="12.75">
      <c r="B39" s="9"/>
      <c r="C39" s="9"/>
      <c r="D39" s="9"/>
      <c r="E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U39" s="647"/>
      <c r="V39" s="758"/>
      <c r="W39" s="759"/>
    </row>
    <row r="40" spans="2:23" ht="12.75">
      <c r="B40" s="9"/>
      <c r="C40" s="9"/>
      <c r="D40" s="9"/>
      <c r="E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U40" s="647"/>
      <c r="V40" s="758"/>
      <c r="W40" s="759"/>
    </row>
    <row r="41" spans="2:23" ht="12.75">
      <c r="B41" s="9"/>
      <c r="C41" s="9"/>
      <c r="D41" s="9"/>
      <c r="E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U41" s="647"/>
      <c r="V41" s="758"/>
      <c r="W41" s="759"/>
    </row>
    <row r="42" spans="2:23" ht="12.75">
      <c r="B42" s="9"/>
      <c r="C42" s="9"/>
      <c r="D42" s="9"/>
      <c r="E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U42" s="647"/>
      <c r="V42" s="758"/>
      <c r="W42" s="759"/>
    </row>
    <row r="43" spans="2:70" ht="12.75">
      <c r="B43" s="9"/>
      <c r="C43" s="9"/>
      <c r="D43" s="9"/>
      <c r="E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U43" s="647"/>
      <c r="BE43" s="774"/>
      <c r="BF43" s="775"/>
      <c r="BG43" s="776"/>
      <c r="BH43" s="777"/>
      <c r="BI43" s="777"/>
      <c r="BJ43" s="777"/>
      <c r="BK43" s="777"/>
      <c r="BL43" s="777"/>
      <c r="BM43" s="777"/>
      <c r="BN43" s="777"/>
      <c r="BO43" s="777"/>
      <c r="BP43" s="777"/>
      <c r="BQ43" s="777"/>
      <c r="BR43" s="777"/>
    </row>
    <row r="44" spans="2:70" ht="12.75">
      <c r="B44" s="9"/>
      <c r="C44" s="9"/>
      <c r="D44" s="9"/>
      <c r="E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U44" s="647"/>
      <c r="BE44" s="774"/>
      <c r="BF44" s="775"/>
      <c r="BG44" s="776"/>
      <c r="BH44" s="777"/>
      <c r="BI44" s="777"/>
      <c r="BJ44" s="777"/>
      <c r="BK44" s="777"/>
      <c r="BL44" s="777"/>
      <c r="BM44" s="777"/>
      <c r="BN44" s="777"/>
      <c r="BO44" s="777"/>
      <c r="BP44" s="777"/>
      <c r="BQ44" s="777"/>
      <c r="BR44" s="777"/>
    </row>
    <row r="45" spans="2:70" ht="15">
      <c r="B45" s="9"/>
      <c r="C45" s="9"/>
      <c r="D45" s="10"/>
      <c r="E45" s="10"/>
      <c r="F45" s="231"/>
      <c r="G45" s="15"/>
      <c r="H45" s="15"/>
      <c r="I45" s="15"/>
      <c r="J45" s="15"/>
      <c r="K45" s="15"/>
      <c r="L45" s="15"/>
      <c r="M45" s="15"/>
      <c r="N45" s="15"/>
      <c r="O45" s="15"/>
      <c r="P45" s="301"/>
      <c r="Q45" s="301"/>
      <c r="R45" s="301"/>
      <c r="U45" s="647"/>
      <c r="BE45" s="778"/>
      <c r="BF45" s="779"/>
      <c r="BG45" s="776"/>
      <c r="BH45" s="777"/>
      <c r="BI45" s="777"/>
      <c r="BJ45" s="777"/>
      <c r="BK45" s="777"/>
      <c r="BL45" s="777"/>
      <c r="BM45" s="777"/>
      <c r="BN45" s="777"/>
      <c r="BO45" s="777"/>
      <c r="BP45" s="777"/>
      <c r="BQ45" s="777"/>
      <c r="BR45" s="777"/>
    </row>
    <row r="46" spans="2:70" ht="12.75">
      <c r="B46" s="9"/>
      <c r="C46" s="9"/>
      <c r="D46" s="10"/>
      <c r="E46" s="10"/>
      <c r="F46" s="231"/>
      <c r="G46" s="10"/>
      <c r="H46" s="10"/>
      <c r="I46" s="10"/>
      <c r="J46" s="10"/>
      <c r="K46" s="10"/>
      <c r="L46" s="10"/>
      <c r="M46" s="10"/>
      <c r="N46" s="10"/>
      <c r="O46" s="10"/>
      <c r="P46" s="231"/>
      <c r="Q46" s="231"/>
      <c r="R46" s="231"/>
      <c r="U46" s="647"/>
      <c r="BE46" s="774"/>
      <c r="BF46" s="780" t="s">
        <v>1</v>
      </c>
      <c r="BG46" s="781" t="s">
        <v>2</v>
      </c>
      <c r="BH46" s="780" t="s">
        <v>3</v>
      </c>
      <c r="BI46" s="780" t="s">
        <v>4</v>
      </c>
      <c r="BJ46" s="782" t="s">
        <v>5</v>
      </c>
      <c r="BK46" s="780" t="s">
        <v>6</v>
      </c>
      <c r="BL46" s="780" t="s">
        <v>7</v>
      </c>
      <c r="BM46" s="782" t="s">
        <v>8</v>
      </c>
      <c r="BN46" s="780" t="s">
        <v>38</v>
      </c>
      <c r="BO46" s="780" t="s">
        <v>10</v>
      </c>
      <c r="BP46" s="782" t="s">
        <v>11</v>
      </c>
      <c r="BQ46" s="780" t="s">
        <v>12</v>
      </c>
      <c r="BR46" s="777"/>
    </row>
    <row r="47" spans="2:70" ht="12.75">
      <c r="B47" s="9"/>
      <c r="C47" s="10"/>
      <c r="D47" s="10"/>
      <c r="E47" s="10"/>
      <c r="F47" s="231"/>
      <c r="G47" s="10"/>
      <c r="H47" s="10"/>
      <c r="I47" s="10"/>
      <c r="J47" s="10"/>
      <c r="K47" s="10"/>
      <c r="L47" s="10"/>
      <c r="M47" s="10"/>
      <c r="N47" s="10"/>
      <c r="O47" s="10"/>
      <c r="P47" s="231"/>
      <c r="Q47" s="231"/>
      <c r="R47" s="231"/>
      <c r="U47" s="647"/>
      <c r="BE47" s="774" t="s">
        <v>185</v>
      </c>
      <c r="BF47" s="783">
        <f>G8</f>
        <v>18263.353304</v>
      </c>
      <c r="BG47" s="783">
        <f>H8</f>
        <v>24772.873625</v>
      </c>
      <c r="BH47" s="783">
        <f>I8</f>
        <v>40777.228095</v>
      </c>
      <c r="BI47" s="783">
        <f>J8</f>
        <v>45534.167806</v>
      </c>
      <c r="BJ47" s="783">
        <f>K8</f>
        <v>57383.597448</v>
      </c>
      <c r="BK47" s="783">
        <f>L8</f>
        <v>55448.675916</v>
      </c>
      <c r="BL47" s="783">
        <f>M8</f>
        <v>44409.32805</v>
      </c>
      <c r="BM47" s="783">
        <f>N8</f>
        <v>27901.272730999997</v>
      </c>
      <c r="BN47" s="783">
        <f>O8</f>
        <v>24521.494291000003</v>
      </c>
      <c r="BO47" s="783">
        <f>P8</f>
        <v>19100.832620999998</v>
      </c>
      <c r="BP47" s="783">
        <f>Q8</f>
        <v>23745.394735</v>
      </c>
      <c r="BQ47" s="783">
        <f>R8</f>
        <v>21944.019778</v>
      </c>
      <c r="BR47" s="777"/>
    </row>
    <row r="48" spans="2:70" ht="12.75">
      <c r="B48" s="9"/>
      <c r="C48" s="10"/>
      <c r="D48" s="10"/>
      <c r="E48" s="10"/>
      <c r="F48" s="231"/>
      <c r="G48" s="10"/>
      <c r="H48" s="10"/>
      <c r="I48" s="10"/>
      <c r="J48" s="10"/>
      <c r="K48" s="10"/>
      <c r="L48" s="10"/>
      <c r="M48" s="10"/>
      <c r="N48" s="10"/>
      <c r="O48" s="10"/>
      <c r="P48" s="231"/>
      <c r="Q48" s="231"/>
      <c r="R48" s="231"/>
      <c r="U48" s="647"/>
      <c r="BE48" s="774" t="s">
        <v>186</v>
      </c>
      <c r="BF48" s="783">
        <f>G22</f>
        <v>5733.455556</v>
      </c>
      <c r="BG48" s="783">
        <f>H22</f>
        <v>74550.25999999998</v>
      </c>
      <c r="BH48" s="783">
        <f>I22</f>
        <v>109649.17652899996</v>
      </c>
      <c r="BI48" s="783">
        <f>J22</f>
        <v>38007.24202</v>
      </c>
      <c r="BJ48" s="783">
        <f>K22</f>
        <v>169455.74815000003</v>
      </c>
      <c r="BK48" s="783">
        <f>L22</f>
        <v>235709.03600000005</v>
      </c>
      <c r="BL48" s="783">
        <f>M22</f>
        <v>214221.3730000002</v>
      </c>
      <c r="BM48" s="783">
        <f>N22</f>
        <v>170113.69755399995</v>
      </c>
      <c r="BN48" s="783">
        <f>O22</f>
        <v>103173.90072899996</v>
      </c>
      <c r="BO48" s="783">
        <f>P22</f>
        <v>29096.646999999997</v>
      </c>
      <c r="BP48" s="783">
        <f>Q22</f>
        <v>18125.409999999996</v>
      </c>
      <c r="BQ48" s="783">
        <f>R22</f>
        <v>56585.264000000025</v>
      </c>
      <c r="BR48" s="777"/>
    </row>
    <row r="49" spans="2:70" ht="12.75">
      <c r="B49" s="9"/>
      <c r="C49" s="10"/>
      <c r="D49" s="10"/>
      <c r="E49" s="10"/>
      <c r="F49" s="231"/>
      <c r="G49" s="10"/>
      <c r="H49" s="10"/>
      <c r="I49" s="10"/>
      <c r="J49" s="10"/>
      <c r="K49" s="10"/>
      <c r="L49" s="10"/>
      <c r="M49" s="10"/>
      <c r="N49" s="10"/>
      <c r="O49" s="10"/>
      <c r="P49" s="231"/>
      <c r="Q49" s="231"/>
      <c r="R49" s="231"/>
      <c r="U49" s="647"/>
      <c r="BE49" s="774" t="s">
        <v>0</v>
      </c>
      <c r="BF49" s="783">
        <f>G6</f>
        <v>24987.80886</v>
      </c>
      <c r="BG49" s="783">
        <f>H6</f>
        <v>100224.13362499999</v>
      </c>
      <c r="BH49" s="783">
        <f>I6</f>
        <v>152002.40462399996</v>
      </c>
      <c r="BI49" s="783">
        <f>J6</f>
        <v>84836.40982599999</v>
      </c>
      <c r="BJ49" s="783">
        <f>K6</f>
        <v>227714.34559800004</v>
      </c>
      <c r="BK49" s="783">
        <f>L6</f>
        <v>292517.71191600006</v>
      </c>
      <c r="BL49" s="783">
        <f>M6</f>
        <v>260146.7010500002</v>
      </c>
      <c r="BM49" s="783">
        <f>N6</f>
        <v>199189.97028499996</v>
      </c>
      <c r="BN49" s="783">
        <f>O6</f>
        <v>128637.39501999997</v>
      </c>
      <c r="BO49" s="783">
        <f>P6</f>
        <v>49558.47962099999</v>
      </c>
      <c r="BP49" s="783">
        <f>Q6</f>
        <v>42749.804735</v>
      </c>
      <c r="BQ49" s="783">
        <f>R6</f>
        <v>80226.28377800003</v>
      </c>
      <c r="BR49" s="777"/>
    </row>
    <row r="50" spans="2:70" s="225" customFormat="1" ht="12.75">
      <c r="B50" s="300"/>
      <c r="C50" s="300"/>
      <c r="D50" s="231"/>
      <c r="E50" s="10" t="s">
        <v>35</v>
      </c>
      <c r="F50" s="301">
        <f>+F8</f>
        <v>403802.23840000003</v>
      </c>
      <c r="G50" s="10"/>
      <c r="H50" s="10"/>
      <c r="I50" s="10"/>
      <c r="J50" s="10"/>
      <c r="K50" s="10"/>
      <c r="L50" s="10"/>
      <c r="M50" s="10"/>
      <c r="N50" s="10"/>
      <c r="O50" s="10"/>
      <c r="P50" s="231"/>
      <c r="Q50" s="231"/>
      <c r="R50" s="231"/>
      <c r="U50" s="647"/>
      <c r="AJ50" s="724"/>
      <c r="AK50" s="724"/>
      <c r="AL50" s="724"/>
      <c r="AM50" s="724"/>
      <c r="AN50" s="726"/>
      <c r="AO50" s="726"/>
      <c r="AP50" s="726"/>
      <c r="AQ50" s="726"/>
      <c r="AR50" s="726"/>
      <c r="AS50" s="726"/>
      <c r="AT50" s="760"/>
      <c r="AU50" s="760"/>
      <c r="AV50" s="760"/>
      <c r="AW50" s="760"/>
      <c r="BE50" s="774"/>
      <c r="BF50" s="775"/>
      <c r="BG50" s="776"/>
      <c r="BH50" s="777"/>
      <c r="BI50" s="777"/>
      <c r="BJ50" s="777"/>
      <c r="BK50" s="777"/>
      <c r="BL50" s="777"/>
      <c r="BM50" s="777"/>
      <c r="BN50" s="777"/>
      <c r="BO50" s="777"/>
      <c r="BP50" s="777"/>
      <c r="BQ50" s="777"/>
      <c r="BR50" s="777"/>
    </row>
    <row r="51" spans="2:70" s="225" customFormat="1" ht="12.75">
      <c r="B51" s="300"/>
      <c r="C51" s="300"/>
      <c r="D51" s="231"/>
      <c r="E51" s="10" t="s">
        <v>36</v>
      </c>
      <c r="F51" s="301">
        <f>+F22</f>
        <v>1224421.210538</v>
      </c>
      <c r="G51" s="10"/>
      <c r="H51" s="10"/>
      <c r="I51" s="10"/>
      <c r="J51" s="10"/>
      <c r="K51" s="10"/>
      <c r="L51" s="10"/>
      <c r="M51" s="10"/>
      <c r="N51" s="10"/>
      <c r="O51" s="10"/>
      <c r="P51" s="231"/>
      <c r="Q51" s="231"/>
      <c r="R51" s="231"/>
      <c r="U51" s="647"/>
      <c r="AJ51" s="724"/>
      <c r="AK51" s="724"/>
      <c r="AL51" s="724"/>
      <c r="AM51" s="724"/>
      <c r="AN51" s="726"/>
      <c r="AO51" s="726"/>
      <c r="AP51" s="726"/>
      <c r="AQ51" s="726"/>
      <c r="AR51" s="726"/>
      <c r="AS51" s="726"/>
      <c r="AT51" s="760"/>
      <c r="AU51" s="760"/>
      <c r="AV51" s="760"/>
      <c r="AW51" s="760"/>
      <c r="BE51" s="774"/>
      <c r="BF51" s="775"/>
      <c r="BG51" s="776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</row>
    <row r="52" spans="2:70" s="225" customFormat="1" ht="12.75">
      <c r="B52" s="300"/>
      <c r="C52" s="300"/>
      <c r="D52" s="231"/>
      <c r="E52" s="10" t="s">
        <v>37</v>
      </c>
      <c r="F52" s="301">
        <f>+F29</f>
        <v>14568</v>
      </c>
      <c r="G52" s="10"/>
      <c r="H52" s="10"/>
      <c r="I52" s="10"/>
      <c r="J52" s="10"/>
      <c r="K52" s="10"/>
      <c r="L52" s="10"/>
      <c r="M52" s="10"/>
      <c r="N52" s="10"/>
      <c r="O52" s="10"/>
      <c r="P52" s="231"/>
      <c r="Q52" s="231"/>
      <c r="R52" s="231"/>
      <c r="U52" s="647"/>
      <c r="AJ52" s="724"/>
      <c r="AK52" s="724"/>
      <c r="AL52" s="724"/>
      <c r="AM52" s="724"/>
      <c r="AN52" s="726"/>
      <c r="AO52" s="726"/>
      <c r="AP52" s="726"/>
      <c r="AQ52" s="726"/>
      <c r="AR52" s="726"/>
      <c r="AS52" s="726"/>
      <c r="AT52" s="760"/>
      <c r="AU52" s="760"/>
      <c r="AV52" s="760"/>
      <c r="AW52" s="760"/>
      <c r="BE52" s="774"/>
      <c r="BF52" s="775"/>
      <c r="BG52" s="776"/>
      <c r="BH52" s="777"/>
      <c r="BI52" s="777"/>
      <c r="BJ52" s="777"/>
      <c r="BK52" s="777"/>
      <c r="BL52" s="777"/>
      <c r="BM52" s="777"/>
      <c r="BN52" s="777"/>
      <c r="BO52" s="777"/>
      <c r="BP52" s="777"/>
      <c r="BQ52" s="777"/>
      <c r="BR52" s="777"/>
    </row>
    <row r="53" spans="2:23" ht="12.75">
      <c r="B53" s="9"/>
      <c r="C53" s="10"/>
      <c r="D53" s="10" t="s">
        <v>13</v>
      </c>
      <c r="E53" s="10" t="s">
        <v>14</v>
      </c>
      <c r="F53" s="301">
        <f>+F10</f>
        <v>29920.119551000003</v>
      </c>
      <c r="G53" s="10"/>
      <c r="H53" s="10"/>
      <c r="I53" s="10"/>
      <c r="J53" s="10"/>
      <c r="K53" s="10"/>
      <c r="L53" s="10"/>
      <c r="M53" s="10"/>
      <c r="N53" s="10"/>
      <c r="O53" s="10"/>
      <c r="P53" s="231"/>
      <c r="Q53" s="231"/>
      <c r="R53" s="231"/>
      <c r="U53" s="647"/>
      <c r="V53" s="758"/>
      <c r="W53" s="759"/>
    </row>
    <row r="54" spans="2:23" ht="12.75">
      <c r="B54" s="9"/>
      <c r="C54" s="10"/>
      <c r="D54" s="10" t="s">
        <v>16</v>
      </c>
      <c r="E54" s="10" t="s">
        <v>17</v>
      </c>
      <c r="F54" s="301">
        <f>+F14</f>
        <v>336943.118849</v>
      </c>
      <c r="G54" s="10"/>
      <c r="H54" s="10"/>
      <c r="I54" s="10"/>
      <c r="J54" s="10"/>
      <c r="K54" s="10"/>
      <c r="L54" s="10"/>
      <c r="M54" s="10"/>
      <c r="N54" s="10"/>
      <c r="O54" s="10"/>
      <c r="P54" s="231"/>
      <c r="Q54" s="231"/>
      <c r="R54" s="231"/>
      <c r="U54" s="647"/>
      <c r="V54" s="758"/>
      <c r="W54" s="759"/>
    </row>
    <row r="55" spans="2:49" s="225" customFormat="1" ht="12.75">
      <c r="B55" s="300"/>
      <c r="C55" s="300"/>
      <c r="D55" s="10" t="s">
        <v>19</v>
      </c>
      <c r="E55" s="10" t="s">
        <v>20</v>
      </c>
      <c r="F55" s="301">
        <f>+F18</f>
        <v>36939</v>
      </c>
      <c r="G55" s="10"/>
      <c r="H55" s="10"/>
      <c r="I55" s="10"/>
      <c r="J55" s="10"/>
      <c r="K55" s="10"/>
      <c r="L55" s="10"/>
      <c r="M55" s="10"/>
      <c r="N55" s="10"/>
      <c r="O55" s="10"/>
      <c r="P55" s="231"/>
      <c r="Q55" s="231"/>
      <c r="R55" s="231"/>
      <c r="U55" s="647"/>
      <c r="V55" s="758"/>
      <c r="W55" s="759"/>
      <c r="X55" s="725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6"/>
      <c r="AO55" s="726"/>
      <c r="AP55" s="726"/>
      <c r="AQ55" s="726"/>
      <c r="AR55" s="726"/>
      <c r="AS55" s="726"/>
      <c r="AT55" s="760"/>
      <c r="AU55" s="760"/>
      <c r="AV55" s="760"/>
      <c r="AW55" s="760"/>
    </row>
    <row r="56" spans="2:49" s="225" customFormat="1" ht="12.75">
      <c r="B56" s="300"/>
      <c r="C56" s="300"/>
      <c r="D56" s="10" t="s">
        <v>21</v>
      </c>
      <c r="E56" s="10" t="s">
        <v>22</v>
      </c>
      <c r="F56" s="301">
        <f>+F24</f>
        <v>1018179.0865540003</v>
      </c>
      <c r="G56" s="10"/>
      <c r="H56" s="10"/>
      <c r="I56" s="10"/>
      <c r="J56" s="10"/>
      <c r="K56" s="10"/>
      <c r="L56" s="10"/>
      <c r="M56" s="10"/>
      <c r="N56" s="10"/>
      <c r="O56" s="10"/>
      <c r="P56" s="231"/>
      <c r="Q56" s="231"/>
      <c r="R56" s="231"/>
      <c r="U56" s="647"/>
      <c r="V56" s="758"/>
      <c r="W56" s="759"/>
      <c r="X56" s="725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24"/>
      <c r="AM56" s="724"/>
      <c r="AN56" s="726"/>
      <c r="AO56" s="726"/>
      <c r="AP56" s="726"/>
      <c r="AQ56" s="726"/>
      <c r="AR56" s="726"/>
      <c r="AS56" s="726"/>
      <c r="AT56" s="760"/>
      <c r="AU56" s="760"/>
      <c r="AV56" s="760"/>
      <c r="AW56" s="760"/>
    </row>
    <row r="57" spans="2:49" s="225" customFormat="1" ht="12.75">
      <c r="B57" s="300"/>
      <c r="C57" s="300"/>
      <c r="D57" s="10" t="s">
        <v>23</v>
      </c>
      <c r="E57" s="10" t="s">
        <v>24</v>
      </c>
      <c r="F57" s="301">
        <f>+F26</f>
        <v>159854.21999999997</v>
      </c>
      <c r="G57" s="10"/>
      <c r="H57" s="10"/>
      <c r="I57" s="10"/>
      <c r="J57" s="10"/>
      <c r="K57" s="10"/>
      <c r="L57" s="10"/>
      <c r="M57" s="10"/>
      <c r="N57" s="10"/>
      <c r="O57" s="10"/>
      <c r="P57" s="231"/>
      <c r="Q57" s="231"/>
      <c r="R57" s="299"/>
      <c r="S57" s="230"/>
      <c r="U57" s="647"/>
      <c r="V57" s="758"/>
      <c r="W57" s="759"/>
      <c r="X57" s="725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6"/>
      <c r="AO57" s="726"/>
      <c r="AP57" s="726"/>
      <c r="AQ57" s="726"/>
      <c r="AR57" s="726"/>
      <c r="AS57" s="726"/>
      <c r="AT57" s="760"/>
      <c r="AU57" s="760"/>
      <c r="AV57" s="760"/>
      <c r="AW57" s="760"/>
    </row>
    <row r="58" spans="2:49" s="225" customFormat="1" ht="12.75">
      <c r="B58" s="300"/>
      <c r="C58" s="300"/>
      <c r="D58" s="10"/>
      <c r="E58" s="10"/>
      <c r="F58" s="231"/>
      <c r="G58" s="10"/>
      <c r="H58" s="10"/>
      <c r="I58" s="10"/>
      <c r="J58" s="10"/>
      <c r="K58" s="10"/>
      <c r="L58" s="10"/>
      <c r="M58" s="10"/>
      <c r="N58" s="10"/>
      <c r="O58" s="10"/>
      <c r="P58" s="231"/>
      <c r="Q58" s="231"/>
      <c r="R58" s="299"/>
      <c r="S58" s="230"/>
      <c r="U58" s="647"/>
      <c r="V58" s="758"/>
      <c r="W58" s="759"/>
      <c r="X58" s="725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4"/>
      <c r="AN58" s="726"/>
      <c r="AO58" s="726"/>
      <c r="AP58" s="726"/>
      <c r="AQ58" s="726"/>
      <c r="AR58" s="726"/>
      <c r="AS58" s="726"/>
      <c r="AT58" s="760"/>
      <c r="AU58" s="760"/>
      <c r="AV58" s="760"/>
      <c r="AW58" s="760"/>
    </row>
    <row r="59" spans="2:49" s="294" customFormat="1" ht="12.75">
      <c r="B59" s="297"/>
      <c r="C59" s="297"/>
      <c r="D59" s="16"/>
      <c r="E59" s="16"/>
      <c r="F59" s="291"/>
      <c r="G59" s="16"/>
      <c r="H59" s="16"/>
      <c r="I59" s="16"/>
      <c r="J59" s="16"/>
      <c r="K59" s="16"/>
      <c r="L59" s="16"/>
      <c r="M59" s="16"/>
      <c r="N59" s="16"/>
      <c r="O59" s="17"/>
      <c r="P59" s="291"/>
      <c r="Q59" s="291"/>
      <c r="R59" s="232"/>
      <c r="S59" s="296"/>
      <c r="U59" s="648"/>
      <c r="V59" s="758"/>
      <c r="W59" s="759"/>
      <c r="X59" s="725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724"/>
      <c r="AM59" s="724"/>
      <c r="AN59" s="726"/>
      <c r="AO59" s="726"/>
      <c r="AP59" s="726"/>
      <c r="AQ59" s="726"/>
      <c r="AR59" s="726"/>
      <c r="AS59" s="726"/>
      <c r="AT59" s="760"/>
      <c r="AU59" s="760"/>
      <c r="AV59" s="760"/>
      <c r="AW59" s="760"/>
    </row>
    <row r="60" spans="3:49" s="290" customFormat="1" ht="12.75">
      <c r="C60" s="291"/>
      <c r="D60" s="291"/>
      <c r="E60" s="291"/>
      <c r="F60" s="293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32"/>
      <c r="S60" s="292"/>
      <c r="U60" s="649"/>
      <c r="V60" s="723"/>
      <c r="W60" s="724"/>
      <c r="X60" s="725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724"/>
      <c r="AM60" s="724"/>
      <c r="AN60" s="726"/>
      <c r="AO60" s="726"/>
      <c r="AP60" s="726"/>
      <c r="AQ60" s="726"/>
      <c r="AR60" s="726"/>
      <c r="AS60" s="726"/>
      <c r="AT60" s="727"/>
      <c r="AU60" s="727"/>
      <c r="AV60" s="727"/>
      <c r="AW60" s="727"/>
    </row>
    <row r="61" spans="4:49" s="290" customFormat="1" ht="12.75"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32"/>
      <c r="S61" s="292"/>
      <c r="U61" s="649"/>
      <c r="V61" s="723"/>
      <c r="W61" s="724"/>
      <c r="X61" s="725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/>
      <c r="AM61" s="724"/>
      <c r="AN61" s="726"/>
      <c r="AO61" s="726"/>
      <c r="AP61" s="726"/>
      <c r="AQ61" s="726"/>
      <c r="AR61" s="726"/>
      <c r="AS61" s="726"/>
      <c r="AT61" s="727"/>
      <c r="AU61" s="727"/>
      <c r="AV61" s="727"/>
      <c r="AW61" s="727"/>
    </row>
    <row r="62" spans="4:49" s="290" customFormat="1" ht="12.75"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U62" s="649"/>
      <c r="V62" s="723"/>
      <c r="W62" s="724"/>
      <c r="X62" s="725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24"/>
      <c r="AM62" s="724"/>
      <c r="AN62" s="726"/>
      <c r="AO62" s="726"/>
      <c r="AP62" s="726"/>
      <c r="AQ62" s="726"/>
      <c r="AR62" s="726"/>
      <c r="AS62" s="726"/>
      <c r="AT62" s="727"/>
      <c r="AU62" s="727"/>
      <c r="AV62" s="727"/>
      <c r="AW62" s="727"/>
    </row>
    <row r="63" spans="4:18" ht="12.75"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90" spans="19:24" ht="12.75">
      <c r="S90" s="288"/>
      <c r="T90" s="288"/>
      <c r="U90" s="650"/>
      <c r="V90" s="761"/>
      <c r="W90" s="762"/>
      <c r="X90" s="763"/>
    </row>
    <row r="91" spans="19:24" ht="12.75">
      <c r="S91" s="288"/>
      <c r="T91" s="288"/>
      <c r="U91" s="650"/>
      <c r="V91" s="761"/>
      <c r="W91" s="762"/>
      <c r="X91" s="763"/>
    </row>
    <row r="92" spans="19:24" ht="12.75">
      <c r="S92" s="288"/>
      <c r="T92" s="288"/>
      <c r="U92" s="650"/>
      <c r="V92" s="761"/>
      <c r="W92" s="762"/>
      <c r="X92" s="763"/>
    </row>
    <row r="93" spans="19:24" ht="12.75">
      <c r="S93" s="288"/>
      <c r="T93" s="288"/>
      <c r="U93" s="650"/>
      <c r="V93" s="761"/>
      <c r="W93" s="764"/>
      <c r="X93" s="763"/>
    </row>
    <row r="94" spans="19:24" ht="15.75">
      <c r="S94" s="288"/>
      <c r="T94" s="288"/>
      <c r="U94" s="650"/>
      <c r="V94" s="765"/>
      <c r="W94" s="766"/>
      <c r="X94" s="767"/>
    </row>
    <row r="95" spans="19:24" ht="15.75">
      <c r="S95" s="288"/>
      <c r="T95" s="288"/>
      <c r="U95" s="650"/>
      <c r="V95" s="765"/>
      <c r="W95" s="766"/>
      <c r="X95" s="767"/>
    </row>
    <row r="96" spans="19:24" ht="15.75">
      <c r="S96" s="288"/>
      <c r="T96" s="288"/>
      <c r="U96" s="650"/>
      <c r="V96" s="765"/>
      <c r="W96" s="766"/>
      <c r="X96" s="767"/>
    </row>
    <row r="97" spans="19:24" ht="15.75">
      <c r="S97" s="288"/>
      <c r="T97" s="288"/>
      <c r="U97" s="650"/>
      <c r="V97" s="765"/>
      <c r="W97" s="768"/>
      <c r="X97" s="763"/>
    </row>
    <row r="98" spans="19:24" ht="15.75">
      <c r="S98" s="288"/>
      <c r="T98" s="288"/>
      <c r="U98" s="650"/>
      <c r="V98" s="765"/>
      <c r="W98" s="768"/>
      <c r="X98" s="763"/>
    </row>
    <row r="99" spans="19:24" ht="15.75">
      <c r="S99" s="288"/>
      <c r="T99" s="288"/>
      <c r="U99" s="650"/>
      <c r="V99" s="765"/>
      <c r="W99" s="768"/>
      <c r="X99" s="763"/>
    </row>
    <row r="100" spans="19:24" ht="15.75">
      <c r="S100" s="288"/>
      <c r="T100" s="288"/>
      <c r="U100" s="650"/>
      <c r="V100" s="765"/>
      <c r="W100" s="768"/>
      <c r="X100" s="763"/>
    </row>
    <row r="101" spans="19:24" ht="15.75">
      <c r="S101" s="288"/>
      <c r="T101" s="288"/>
      <c r="U101" s="650"/>
      <c r="V101" s="765"/>
      <c r="W101" s="768"/>
      <c r="X101" s="763"/>
    </row>
    <row r="102" spans="19:24" ht="15.75">
      <c r="S102" s="288"/>
      <c r="T102" s="288"/>
      <c r="U102" s="650"/>
      <c r="V102" s="765"/>
      <c r="W102" s="768"/>
      <c r="X102" s="763"/>
    </row>
    <row r="103" spans="19:24" ht="15.75">
      <c r="S103" s="288"/>
      <c r="T103" s="288"/>
      <c r="U103" s="650"/>
      <c r="V103" s="765"/>
      <c r="W103" s="768"/>
      <c r="X103" s="763"/>
    </row>
    <row r="104" spans="16:24" ht="15.75">
      <c r="P104" s="289"/>
      <c r="S104" s="288"/>
      <c r="T104" s="288"/>
      <c r="U104" s="650"/>
      <c r="V104" s="765"/>
      <c r="W104" s="768"/>
      <c r="X104" s="763"/>
    </row>
    <row r="105" spans="19:24" ht="15.75">
      <c r="S105" s="288"/>
      <c r="T105" s="288"/>
      <c r="U105" s="650"/>
      <c r="V105" s="765"/>
      <c r="W105" s="768"/>
      <c r="X105" s="763"/>
    </row>
    <row r="106" spans="19:24" ht="15.75">
      <c r="S106" s="288"/>
      <c r="T106" s="288"/>
      <c r="U106" s="650"/>
      <c r="V106" s="765"/>
      <c r="W106" s="768"/>
      <c r="X106" s="763"/>
    </row>
    <row r="107" spans="19:24" ht="15.75">
      <c r="S107" s="288"/>
      <c r="T107" s="288"/>
      <c r="U107" s="650"/>
      <c r="V107" s="765"/>
      <c r="W107" s="768"/>
      <c r="X107" s="763"/>
    </row>
    <row r="108" spans="19:24" ht="15.75">
      <c r="S108" s="288"/>
      <c r="T108" s="288"/>
      <c r="U108" s="650"/>
      <c r="V108" s="765"/>
      <c r="W108" s="768"/>
      <c r="X108" s="763"/>
    </row>
    <row r="109" spans="19:24" ht="15.75">
      <c r="S109" s="288"/>
      <c r="T109" s="288"/>
      <c r="U109" s="650"/>
      <c r="V109" s="765"/>
      <c r="W109" s="768"/>
      <c r="X109" s="763"/>
    </row>
    <row r="110" spans="19:24" ht="15.75">
      <c r="S110" s="288"/>
      <c r="T110" s="288"/>
      <c r="U110" s="650"/>
      <c r="V110" s="765"/>
      <c r="W110" s="768"/>
      <c r="X110" s="763"/>
    </row>
    <row r="111" spans="19:24" ht="15.75">
      <c r="S111" s="288"/>
      <c r="T111" s="288"/>
      <c r="U111" s="650"/>
      <c r="V111" s="765"/>
      <c r="W111" s="768"/>
      <c r="X111" s="763"/>
    </row>
    <row r="112" spans="19:24" ht="15.75">
      <c r="S112" s="288"/>
      <c r="T112" s="288"/>
      <c r="U112" s="650"/>
      <c r="V112" s="765"/>
      <c r="W112" s="768"/>
      <c r="X112" s="763"/>
    </row>
    <row r="113" spans="19:24" ht="15.75">
      <c r="S113" s="288"/>
      <c r="T113" s="288"/>
      <c r="U113" s="650"/>
      <c r="V113" s="765"/>
      <c r="W113" s="768"/>
      <c r="X113" s="763"/>
    </row>
    <row r="114" spans="19:24" ht="15.75">
      <c r="S114" s="288"/>
      <c r="T114" s="288"/>
      <c r="U114" s="650"/>
      <c r="V114" s="765"/>
      <c r="W114" s="768"/>
      <c r="X114" s="763"/>
    </row>
    <row r="115" spans="19:24" ht="15.75">
      <c r="S115" s="288"/>
      <c r="T115" s="288"/>
      <c r="U115" s="650"/>
      <c r="V115" s="765"/>
      <c r="W115" s="768"/>
      <c r="X115" s="763"/>
    </row>
    <row r="116" spans="19:24" ht="15.75">
      <c r="S116" s="288"/>
      <c r="T116" s="288"/>
      <c r="U116" s="650"/>
      <c r="V116" s="765"/>
      <c r="W116" s="768"/>
      <c r="X116" s="763"/>
    </row>
    <row r="117" spans="19:24" ht="15.75">
      <c r="S117" s="288"/>
      <c r="T117" s="288"/>
      <c r="U117" s="650"/>
      <c r="V117" s="765"/>
      <c r="W117" s="768"/>
      <c r="X117" s="763"/>
    </row>
    <row r="118" spans="19:24" ht="15.75">
      <c r="S118" s="288"/>
      <c r="T118" s="288"/>
      <c r="U118" s="650"/>
      <c r="V118" s="765"/>
      <c r="W118" s="768"/>
      <c r="X118" s="763"/>
    </row>
    <row r="119" spans="19:24" ht="15.75">
      <c r="S119" s="288"/>
      <c r="T119" s="288"/>
      <c r="U119" s="650"/>
      <c r="V119" s="765"/>
      <c r="W119" s="766"/>
      <c r="X119" s="763"/>
    </row>
    <row r="120" spans="19:24" ht="15.75">
      <c r="S120" s="288"/>
      <c r="T120" s="288"/>
      <c r="U120" s="650"/>
      <c r="V120" s="765"/>
      <c r="W120" s="766"/>
      <c r="X120" s="763"/>
    </row>
    <row r="121" spans="19:24" ht="15.75">
      <c r="S121" s="288"/>
      <c r="T121" s="288"/>
      <c r="U121" s="650"/>
      <c r="V121" s="765"/>
      <c r="W121" s="766"/>
      <c r="X121" s="763"/>
    </row>
    <row r="122" spans="19:24" ht="15.75">
      <c r="S122" s="288"/>
      <c r="T122" s="288"/>
      <c r="U122" s="650"/>
      <c r="V122" s="765"/>
      <c r="W122" s="766"/>
      <c r="X122" s="763"/>
    </row>
    <row r="123" spans="19:24" ht="15.75">
      <c r="S123" s="288"/>
      <c r="T123" s="288"/>
      <c r="U123" s="650"/>
      <c r="V123" s="765"/>
      <c r="W123" s="768"/>
      <c r="X123" s="763"/>
    </row>
    <row r="124" spans="19:24" ht="12.75">
      <c r="S124" s="288"/>
      <c r="T124" s="288"/>
      <c r="U124" s="650"/>
      <c r="V124" s="761"/>
      <c r="W124" s="762"/>
      <c r="X124" s="763"/>
    </row>
    <row r="125" spans="19:24" ht="12.75">
      <c r="S125" s="288"/>
      <c r="T125" s="288"/>
      <c r="U125" s="650"/>
      <c r="V125" s="761"/>
      <c r="W125" s="762"/>
      <c r="X125" s="763"/>
    </row>
    <row r="126" spans="19:24" ht="12.75">
      <c r="S126" s="288"/>
      <c r="T126" s="288"/>
      <c r="U126" s="650"/>
      <c r="V126" s="761"/>
      <c r="W126" s="762"/>
      <c r="X126" s="763"/>
    </row>
    <row r="127" spans="19:24" ht="12.75">
      <c r="S127" s="288"/>
      <c r="T127" s="288"/>
      <c r="U127" s="650"/>
      <c r="V127" s="761"/>
      <c r="W127" s="762"/>
      <c r="X127" s="763"/>
    </row>
    <row r="128" spans="19:24" ht="12.75">
      <c r="S128" s="288"/>
      <c r="T128" s="288"/>
      <c r="U128" s="650"/>
      <c r="V128" s="761"/>
      <c r="W128" s="762"/>
      <c r="X128" s="763"/>
    </row>
    <row r="129" spans="19:24" ht="12.75">
      <c r="S129" s="288"/>
      <c r="T129" s="288"/>
      <c r="U129" s="650"/>
      <c r="V129" s="761"/>
      <c r="W129" s="762"/>
      <c r="X129" s="763"/>
    </row>
    <row r="130" spans="19:24" ht="12.75">
      <c r="S130" s="288"/>
      <c r="T130" s="288"/>
      <c r="U130" s="650"/>
      <c r="V130" s="761"/>
      <c r="W130" s="762"/>
      <c r="X130" s="763"/>
    </row>
    <row r="131" spans="19:24" ht="12.75">
      <c r="S131" s="288"/>
      <c r="T131" s="288"/>
      <c r="U131" s="650"/>
      <c r="V131" s="761"/>
      <c r="W131" s="762"/>
      <c r="X131" s="763"/>
    </row>
    <row r="132" spans="19:24" ht="12.75">
      <c r="S132" s="288"/>
      <c r="T132" s="288"/>
      <c r="U132" s="650"/>
      <c r="V132" s="761"/>
      <c r="W132" s="762"/>
      <c r="X132" s="763"/>
    </row>
    <row r="133" spans="19:24" ht="12.75">
      <c r="S133" s="288"/>
      <c r="T133" s="288"/>
      <c r="U133" s="650"/>
      <c r="V133" s="761"/>
      <c r="W133" s="762"/>
      <c r="X133" s="763"/>
    </row>
    <row r="134" spans="19:24" ht="12.75">
      <c r="S134" s="288"/>
      <c r="T134" s="288"/>
      <c r="U134" s="650"/>
      <c r="V134" s="761"/>
      <c r="W134" s="762"/>
      <c r="X134" s="763"/>
    </row>
    <row r="135" spans="19:24" ht="12.75">
      <c r="S135" s="288"/>
      <c r="T135" s="288"/>
      <c r="U135" s="650"/>
      <c r="V135" s="761"/>
      <c r="W135" s="762"/>
      <c r="X135" s="763"/>
    </row>
    <row r="136" spans="19:24" ht="12.75">
      <c r="S136" s="288"/>
      <c r="T136" s="288"/>
      <c r="U136" s="650"/>
      <c r="V136" s="761"/>
      <c r="W136" s="762"/>
      <c r="X136" s="763"/>
    </row>
    <row r="137" spans="19:24" ht="12.75">
      <c r="S137" s="288"/>
      <c r="T137" s="288"/>
      <c r="U137" s="650"/>
      <c r="V137" s="761"/>
      <c r="W137" s="762"/>
      <c r="X137" s="763"/>
    </row>
    <row r="138" spans="19:24" ht="12.75">
      <c r="S138" s="288"/>
      <c r="T138" s="288"/>
      <c r="U138" s="650"/>
      <c r="V138" s="761"/>
      <c r="W138" s="762"/>
      <c r="X138" s="763"/>
    </row>
    <row r="139" spans="19:24" ht="12.75">
      <c r="S139" s="288"/>
      <c r="T139" s="288"/>
      <c r="U139" s="650"/>
      <c r="V139" s="761"/>
      <c r="W139" s="762"/>
      <c r="X139" s="763"/>
    </row>
    <row r="140" spans="19:24" ht="12.75">
      <c r="S140" s="288"/>
      <c r="T140" s="288"/>
      <c r="U140" s="650"/>
      <c r="V140" s="761"/>
      <c r="W140" s="762"/>
      <c r="X140" s="763"/>
    </row>
    <row r="141" spans="19:24" ht="12.75">
      <c r="S141" s="288"/>
      <c r="T141" s="288"/>
      <c r="U141" s="650"/>
      <c r="V141" s="761"/>
      <c r="W141" s="762"/>
      <c r="X141" s="763"/>
    </row>
    <row r="142" spans="19:24" ht="12.75">
      <c r="S142" s="288"/>
      <c r="T142" s="288"/>
      <c r="U142" s="650"/>
      <c r="V142" s="761"/>
      <c r="W142" s="762"/>
      <c r="X142" s="763"/>
    </row>
    <row r="143" spans="19:24" ht="12.75">
      <c r="S143" s="288"/>
      <c r="T143" s="288"/>
      <c r="U143" s="650"/>
      <c r="V143" s="761"/>
      <c r="W143" s="762"/>
      <c r="X143" s="763"/>
    </row>
    <row r="144" spans="19:24" ht="12.75">
      <c r="S144" s="288"/>
      <c r="T144" s="288"/>
      <c r="U144" s="650"/>
      <c r="V144" s="761"/>
      <c r="W144" s="762"/>
      <c r="X144" s="763"/>
    </row>
    <row r="145" spans="19:24" ht="12.75">
      <c r="S145" s="288"/>
      <c r="T145" s="288"/>
      <c r="U145" s="650"/>
      <c r="V145" s="761"/>
      <c r="W145" s="762"/>
      <c r="X145" s="763"/>
    </row>
    <row r="146" spans="19:24" ht="12.75">
      <c r="S146" s="288"/>
      <c r="T146" s="288"/>
      <c r="U146" s="650"/>
      <c r="V146" s="761"/>
      <c r="W146" s="762"/>
      <c r="X146" s="763"/>
    </row>
    <row r="147" spans="19:24" ht="12.75">
      <c r="S147" s="288"/>
      <c r="T147" s="288"/>
      <c r="U147" s="650"/>
      <c r="V147" s="761"/>
      <c r="W147" s="762"/>
      <c r="X147" s="763"/>
    </row>
    <row r="148" spans="19:24" ht="12.75">
      <c r="S148" s="288"/>
      <c r="T148" s="288"/>
      <c r="U148" s="650"/>
      <c r="V148" s="761"/>
      <c r="W148" s="762"/>
      <c r="X148" s="763"/>
    </row>
    <row r="149" spans="19:24" ht="12.75">
      <c r="S149" s="288"/>
      <c r="T149" s="288"/>
      <c r="U149" s="650"/>
      <c r="V149" s="761"/>
      <c r="W149" s="762"/>
      <c r="X149" s="763"/>
    </row>
    <row r="150" spans="19:24" ht="12.75">
      <c r="S150" s="288"/>
      <c r="T150" s="288"/>
      <c r="U150" s="650"/>
      <c r="V150" s="761"/>
      <c r="W150" s="762"/>
      <c r="X150" s="763"/>
    </row>
    <row r="151" spans="19:24" ht="12.75">
      <c r="S151" s="288"/>
      <c r="T151" s="288"/>
      <c r="U151" s="650"/>
      <c r="V151" s="761"/>
      <c r="W151" s="764"/>
      <c r="X151" s="763"/>
    </row>
    <row r="152" spans="19:26" ht="12.75">
      <c r="S152" s="288"/>
      <c r="T152" s="288"/>
      <c r="U152" s="650"/>
      <c r="V152" s="761"/>
      <c r="W152" s="764"/>
      <c r="X152" s="767"/>
      <c r="Z152" s="762"/>
    </row>
    <row r="153" spans="19:26" ht="12.75">
      <c r="S153" s="288"/>
      <c r="T153" s="288"/>
      <c r="U153" s="650"/>
      <c r="V153" s="761"/>
      <c r="W153" s="764"/>
      <c r="X153" s="767"/>
      <c r="Z153" s="762"/>
    </row>
    <row r="154" spans="19:26" ht="12.75">
      <c r="S154" s="288"/>
      <c r="T154" s="288"/>
      <c r="U154" s="650"/>
      <c r="V154" s="761"/>
      <c r="W154" s="764"/>
      <c r="X154" s="767"/>
      <c r="Z154" s="762"/>
    </row>
    <row r="155" spans="19:24" ht="12.75">
      <c r="S155" s="288"/>
      <c r="T155" s="288"/>
      <c r="U155" s="650"/>
      <c r="V155" s="761"/>
      <c r="W155" s="762"/>
      <c r="X155" s="763"/>
    </row>
    <row r="156" spans="19:24" ht="12.75">
      <c r="S156" s="288"/>
      <c r="T156" s="288"/>
      <c r="U156" s="650"/>
      <c r="V156" s="761"/>
      <c r="W156" s="762"/>
      <c r="X156" s="763"/>
    </row>
    <row r="157" spans="19:24" ht="12.75">
      <c r="S157" s="288"/>
      <c r="T157" s="288"/>
      <c r="U157" s="650"/>
      <c r="V157" s="761"/>
      <c r="W157" s="762"/>
      <c r="X157" s="763"/>
    </row>
    <row r="158" spans="19:24" ht="12.75">
      <c r="S158" s="288"/>
      <c r="T158" s="288"/>
      <c r="U158" s="650"/>
      <c r="V158" s="761"/>
      <c r="W158" s="762"/>
      <c r="X158" s="763"/>
    </row>
    <row r="159" spans="19:24" ht="12.75">
      <c r="S159" s="288"/>
      <c r="T159" s="288"/>
      <c r="U159" s="650"/>
      <c r="V159" s="761"/>
      <c r="W159" s="762"/>
      <c r="X159" s="763"/>
    </row>
    <row r="160" spans="19:24" ht="12.75">
      <c r="S160" s="288"/>
      <c r="T160" s="288"/>
      <c r="U160" s="650"/>
      <c r="V160" s="761"/>
      <c r="W160" s="762"/>
      <c r="X160" s="763"/>
    </row>
    <row r="161" spans="19:24" ht="12.75">
      <c r="S161" s="288"/>
      <c r="T161" s="288"/>
      <c r="U161" s="650"/>
      <c r="V161" s="761"/>
      <c r="W161" s="762"/>
      <c r="X161" s="763"/>
    </row>
    <row r="162" spans="19:24" ht="12.75">
      <c r="S162" s="288"/>
      <c r="T162" s="288"/>
      <c r="U162" s="650"/>
      <c r="V162" s="761"/>
      <c r="W162" s="762"/>
      <c r="X162" s="763"/>
    </row>
    <row r="163" spans="19:24" ht="12.75">
      <c r="S163" s="288"/>
      <c r="T163" s="288"/>
      <c r="U163" s="650"/>
      <c r="V163" s="761"/>
      <c r="W163" s="762"/>
      <c r="X163" s="763"/>
    </row>
    <row r="164" spans="19:24" ht="12.75">
      <c r="S164" s="288"/>
      <c r="T164" s="288"/>
      <c r="U164" s="650"/>
      <c r="V164" s="761"/>
      <c r="W164" s="762"/>
      <c r="X164" s="763"/>
    </row>
    <row r="165" spans="19:24" ht="12.75">
      <c r="S165" s="288"/>
      <c r="T165" s="288"/>
      <c r="U165" s="650"/>
      <c r="V165" s="761"/>
      <c r="W165" s="762"/>
      <c r="X165" s="763"/>
    </row>
    <row r="166" spans="19:24" ht="12.75">
      <c r="S166" s="288"/>
      <c r="T166" s="288"/>
      <c r="U166" s="650"/>
      <c r="V166" s="761"/>
      <c r="W166" s="762"/>
      <c r="X166" s="763"/>
    </row>
    <row r="167" spans="19:24" ht="12.75">
      <c r="S167" s="288"/>
      <c r="T167" s="288"/>
      <c r="U167" s="650"/>
      <c r="V167" s="761"/>
      <c r="W167" s="762"/>
      <c r="X167" s="763"/>
    </row>
    <row r="168" spans="19:24" ht="12.75">
      <c r="S168" s="288"/>
      <c r="T168" s="288"/>
      <c r="U168" s="650"/>
      <c r="V168" s="761"/>
      <c r="W168" s="762"/>
      <c r="X168" s="763"/>
    </row>
    <row r="169" spans="19:24" ht="12.75">
      <c r="S169" s="288"/>
      <c r="T169" s="288"/>
      <c r="U169" s="650"/>
      <c r="V169" s="761"/>
      <c r="W169" s="762"/>
      <c r="X169" s="763"/>
    </row>
    <row r="170" spans="19:24" ht="12.75">
      <c r="S170" s="288"/>
      <c r="T170" s="288"/>
      <c r="U170" s="650"/>
      <c r="V170" s="761"/>
      <c r="W170" s="762"/>
      <c r="X170" s="763"/>
    </row>
    <row r="171" spans="19:24" ht="12.75">
      <c r="S171" s="288"/>
      <c r="T171" s="288"/>
      <c r="U171" s="650"/>
      <c r="V171" s="761"/>
      <c r="W171" s="762"/>
      <c r="X171" s="763"/>
    </row>
    <row r="172" spans="19:24" ht="12.75">
      <c r="S172" s="288"/>
      <c r="T172" s="288"/>
      <c r="U172" s="650"/>
      <c r="V172" s="761"/>
      <c r="W172" s="762"/>
      <c r="X172" s="763"/>
    </row>
    <row r="173" spans="19:24" ht="12.75">
      <c r="S173" s="288"/>
      <c r="T173" s="288"/>
      <c r="U173" s="650"/>
      <c r="V173" s="761"/>
      <c r="W173" s="762"/>
      <c r="X173" s="763"/>
    </row>
    <row r="174" spans="19:24" ht="12.75">
      <c r="S174" s="288"/>
      <c r="T174" s="288"/>
      <c r="U174" s="650"/>
      <c r="V174" s="761"/>
      <c r="W174" s="762"/>
      <c r="X174" s="763"/>
    </row>
    <row r="175" spans="19:24" ht="12.75">
      <c r="S175" s="288"/>
      <c r="T175" s="288"/>
      <c r="U175" s="650"/>
      <c r="V175" s="761"/>
      <c r="W175" s="762"/>
      <c r="X175" s="763"/>
    </row>
    <row r="176" spans="19:24" ht="12.75">
      <c r="S176" s="288"/>
      <c r="T176" s="288"/>
      <c r="U176" s="650"/>
      <c r="V176" s="761"/>
      <c r="W176" s="762"/>
      <c r="X176" s="763"/>
    </row>
    <row r="177" spans="19:24" ht="12.75">
      <c r="S177" s="288"/>
      <c r="T177" s="288"/>
      <c r="U177" s="650"/>
      <c r="V177" s="761"/>
      <c r="W177" s="762"/>
      <c r="X177" s="763"/>
    </row>
    <row r="178" spans="19:24" ht="12.75">
      <c r="S178" s="288"/>
      <c r="T178" s="288"/>
      <c r="U178" s="650"/>
      <c r="V178" s="761"/>
      <c r="W178" s="762"/>
      <c r="X178" s="763"/>
    </row>
    <row r="179" spans="19:24" ht="12.75">
      <c r="S179" s="288"/>
      <c r="T179" s="288"/>
      <c r="U179" s="650"/>
      <c r="V179" s="761"/>
      <c r="W179" s="762"/>
      <c r="X179" s="763"/>
    </row>
    <row r="180" spans="19:24" ht="12.75">
      <c r="S180" s="288"/>
      <c r="T180" s="288"/>
      <c r="U180" s="650"/>
      <c r="V180" s="761"/>
      <c r="W180" s="762"/>
      <c r="X180" s="763"/>
    </row>
    <row r="181" spans="19:24" ht="12.75">
      <c r="S181" s="288"/>
      <c r="T181" s="288"/>
      <c r="U181" s="650"/>
      <c r="V181" s="761"/>
      <c r="W181" s="762"/>
      <c r="X181" s="763"/>
    </row>
    <row r="182" spans="19:24" ht="12.75">
      <c r="S182" s="288"/>
      <c r="T182" s="288"/>
      <c r="U182" s="650"/>
      <c r="V182" s="761"/>
      <c r="W182" s="762"/>
      <c r="X182" s="763"/>
    </row>
    <row r="183" spans="19:24" ht="12.75">
      <c r="S183" s="288"/>
      <c r="T183" s="288"/>
      <c r="U183" s="650"/>
      <c r="V183" s="761"/>
      <c r="W183" s="762"/>
      <c r="X183" s="763"/>
    </row>
    <row r="184" spans="19:24" ht="12.75">
      <c r="S184" s="288"/>
      <c r="T184" s="288"/>
      <c r="U184" s="650"/>
      <c r="V184" s="761"/>
      <c r="W184" s="762"/>
      <c r="X184" s="763"/>
    </row>
    <row r="185" spans="19:24" ht="12.75">
      <c r="S185" s="288"/>
      <c r="T185" s="288"/>
      <c r="U185" s="650"/>
      <c r="V185" s="761"/>
      <c r="W185" s="762"/>
      <c r="X185" s="763"/>
    </row>
    <row r="186" spans="19:24" ht="12.75">
      <c r="S186" s="288"/>
      <c r="T186" s="288"/>
      <c r="U186" s="650"/>
      <c r="V186" s="761"/>
      <c r="W186" s="762"/>
      <c r="X186" s="763"/>
    </row>
    <row r="187" spans="19:24" ht="12.75">
      <c r="S187" s="288"/>
      <c r="T187" s="288"/>
      <c r="U187" s="650"/>
      <c r="V187" s="761"/>
      <c r="W187" s="762"/>
      <c r="X187" s="763"/>
    </row>
    <row r="188" spans="19:24" ht="12.75">
      <c r="S188" s="288"/>
      <c r="T188" s="288"/>
      <c r="U188" s="650"/>
      <c r="V188" s="761"/>
      <c r="W188" s="762"/>
      <c r="X188" s="763"/>
    </row>
    <row r="189" spans="19:24" ht="12.75">
      <c r="S189" s="288"/>
      <c r="T189" s="288"/>
      <c r="U189" s="650"/>
      <c r="V189" s="761"/>
      <c r="W189" s="762"/>
      <c r="X189" s="763"/>
    </row>
    <row r="190" spans="19:24" ht="12.75">
      <c r="S190" s="288"/>
      <c r="T190" s="288"/>
      <c r="U190" s="650"/>
      <c r="V190" s="761"/>
      <c r="W190" s="762"/>
      <c r="X190" s="763"/>
    </row>
    <row r="191" spans="19:24" ht="12.75">
      <c r="S191" s="288"/>
      <c r="T191" s="288"/>
      <c r="U191" s="650"/>
      <c r="V191" s="761"/>
      <c r="W191" s="762"/>
      <c r="X191" s="763"/>
    </row>
    <row r="192" spans="19:24" ht="12.75">
      <c r="S192" s="288"/>
      <c r="T192" s="288"/>
      <c r="U192" s="650"/>
      <c r="V192" s="761"/>
      <c r="W192" s="762"/>
      <c r="X192" s="763"/>
    </row>
    <row r="193" spans="19:24" ht="12.75">
      <c r="S193" s="288"/>
      <c r="T193" s="288"/>
      <c r="U193" s="650"/>
      <c r="V193" s="761"/>
      <c r="W193" s="762"/>
      <c r="X193" s="763"/>
    </row>
    <row r="194" spans="19:24" ht="12.75">
      <c r="S194" s="288"/>
      <c r="T194" s="288"/>
      <c r="U194" s="650"/>
      <c r="V194" s="761"/>
      <c r="W194" s="762"/>
      <c r="X194" s="763"/>
    </row>
    <row r="195" spans="19:24" ht="12.75">
      <c r="S195" s="288"/>
      <c r="T195" s="288"/>
      <c r="U195" s="650"/>
      <c r="V195" s="761"/>
      <c r="W195" s="762"/>
      <c r="X195" s="763"/>
    </row>
    <row r="196" spans="19:24" ht="12.75">
      <c r="S196" s="288"/>
      <c r="T196" s="288"/>
      <c r="U196" s="650"/>
      <c r="V196" s="761"/>
      <c r="W196" s="762"/>
      <c r="X196" s="763"/>
    </row>
    <row r="197" spans="19:24" ht="12.75">
      <c r="S197" s="288"/>
      <c r="T197" s="288"/>
      <c r="U197" s="650"/>
      <c r="V197" s="761"/>
      <c r="W197" s="762"/>
      <c r="X197" s="763"/>
    </row>
    <row r="198" spans="19:24" ht="12.75">
      <c r="S198" s="288"/>
      <c r="T198" s="288"/>
      <c r="U198" s="650"/>
      <c r="V198" s="761"/>
      <c r="W198" s="762"/>
      <c r="X198" s="763"/>
    </row>
    <row r="199" spans="19:24" ht="12.75">
      <c r="S199" s="288"/>
      <c r="T199" s="288"/>
      <c r="U199" s="650"/>
      <c r="V199" s="761"/>
      <c r="W199" s="762"/>
      <c r="X199" s="763"/>
    </row>
    <row r="200" spans="19:24" ht="12.75">
      <c r="S200" s="288"/>
      <c r="T200" s="288"/>
      <c r="U200" s="650"/>
      <c r="V200" s="761"/>
      <c r="W200" s="762"/>
      <c r="X200" s="763"/>
    </row>
    <row r="201" spans="19:24" ht="12.75">
      <c r="S201" s="288"/>
      <c r="T201" s="288"/>
      <c r="U201" s="650"/>
      <c r="V201" s="761"/>
      <c r="W201" s="762"/>
      <c r="X201" s="763"/>
    </row>
    <row r="202" spans="19:24" ht="12.75">
      <c r="S202" s="288"/>
      <c r="T202" s="288"/>
      <c r="U202" s="650"/>
      <c r="V202" s="761"/>
      <c r="W202" s="762"/>
      <c r="X202" s="763"/>
    </row>
    <row r="203" spans="19:24" ht="12.75">
      <c r="S203" s="288"/>
      <c r="T203" s="288"/>
      <c r="U203" s="650"/>
      <c r="V203" s="761"/>
      <c r="W203" s="762"/>
      <c r="X203" s="763"/>
    </row>
    <row r="204" spans="19:24" ht="12.75">
      <c r="S204" s="288"/>
      <c r="T204" s="288"/>
      <c r="U204" s="650"/>
      <c r="V204" s="761"/>
      <c r="W204" s="762"/>
      <c r="X204" s="763"/>
    </row>
    <row r="205" spans="19:24" ht="12.75">
      <c r="S205" s="288"/>
      <c r="T205" s="288"/>
      <c r="U205" s="650"/>
      <c r="V205" s="761"/>
      <c r="W205" s="762"/>
      <c r="X205" s="763"/>
    </row>
    <row r="206" spans="19:24" ht="12.75">
      <c r="S206" s="288"/>
      <c r="T206" s="288"/>
      <c r="U206" s="650"/>
      <c r="V206" s="761"/>
      <c r="W206" s="762"/>
      <c r="X206" s="763"/>
    </row>
    <row r="207" spans="19:24" ht="12.75">
      <c r="S207" s="288"/>
      <c r="T207" s="288"/>
      <c r="U207" s="650"/>
      <c r="V207" s="761"/>
      <c r="W207" s="762"/>
      <c r="X207" s="763"/>
    </row>
    <row r="208" spans="19:24" ht="12.75">
      <c r="S208" s="288"/>
      <c r="T208" s="288"/>
      <c r="U208" s="650"/>
      <c r="V208" s="761"/>
      <c r="W208" s="762"/>
      <c r="X208" s="763"/>
    </row>
    <row r="209" spans="19:24" ht="12.75">
      <c r="S209" s="288"/>
      <c r="T209" s="288"/>
      <c r="U209" s="650"/>
      <c r="V209" s="761"/>
      <c r="W209" s="762"/>
      <c r="X209" s="763"/>
    </row>
    <row r="210" spans="19:24" ht="12.75">
      <c r="S210" s="288"/>
      <c r="T210" s="288"/>
      <c r="U210" s="650"/>
      <c r="V210" s="761"/>
      <c r="W210" s="762"/>
      <c r="X210" s="763"/>
    </row>
    <row r="211" spans="19:24" ht="12.75">
      <c r="S211" s="288"/>
      <c r="T211" s="288"/>
      <c r="U211" s="650"/>
      <c r="V211" s="761"/>
      <c r="W211" s="762"/>
      <c r="X211" s="763"/>
    </row>
    <row r="212" spans="19:24" ht="12.75">
      <c r="S212" s="288"/>
      <c r="T212" s="288"/>
      <c r="U212" s="650"/>
      <c r="V212" s="761"/>
      <c r="W212" s="762"/>
      <c r="X212" s="763"/>
    </row>
    <row r="213" spans="19:24" ht="12.75">
      <c r="S213" s="288"/>
      <c r="T213" s="288"/>
      <c r="U213" s="650"/>
      <c r="V213" s="761"/>
      <c r="W213" s="762"/>
      <c r="X213" s="763"/>
    </row>
    <row r="214" spans="19:24" ht="12.75">
      <c r="S214" s="288"/>
      <c r="T214" s="288"/>
      <c r="U214" s="650"/>
      <c r="V214" s="761"/>
      <c r="W214" s="762"/>
      <c r="X214" s="763"/>
    </row>
    <row r="215" spans="19:24" ht="12.75">
      <c r="S215" s="288"/>
      <c r="T215" s="288"/>
      <c r="U215" s="650"/>
      <c r="V215" s="761"/>
      <c r="W215" s="762"/>
      <c r="X215" s="763"/>
    </row>
    <row r="216" spans="19:24" ht="12.75">
      <c r="S216" s="288"/>
      <c r="T216" s="288"/>
      <c r="U216" s="650"/>
      <c r="V216" s="761"/>
      <c r="W216" s="762"/>
      <c r="X216" s="763"/>
    </row>
    <row r="217" spans="19:24" ht="12.75">
      <c r="S217" s="288"/>
      <c r="T217" s="288"/>
      <c r="U217" s="650"/>
      <c r="V217" s="761"/>
      <c r="W217" s="762"/>
      <c r="X217" s="763"/>
    </row>
    <row r="218" spans="19:24" ht="12.75">
      <c r="S218" s="288"/>
      <c r="T218" s="288"/>
      <c r="U218" s="650"/>
      <c r="V218" s="761"/>
      <c r="W218" s="762"/>
      <c r="X218" s="763"/>
    </row>
    <row r="219" spans="19:24" ht="12.75">
      <c r="S219" s="288"/>
      <c r="T219" s="288"/>
      <c r="U219" s="650"/>
      <c r="V219" s="761"/>
      <c r="W219" s="762"/>
      <c r="X219" s="763"/>
    </row>
    <row r="220" spans="19:24" ht="12.75">
      <c r="S220" s="288"/>
      <c r="T220" s="288"/>
      <c r="U220" s="650"/>
      <c r="V220" s="761"/>
      <c r="W220" s="762"/>
      <c r="X220" s="763"/>
    </row>
    <row r="221" spans="19:24" ht="12.75">
      <c r="S221" s="288"/>
      <c r="T221" s="288"/>
      <c r="U221" s="650"/>
      <c r="V221" s="761"/>
      <c r="W221" s="762"/>
      <c r="X221" s="763"/>
    </row>
    <row r="222" spans="19:24" ht="12.75">
      <c r="S222" s="288"/>
      <c r="T222" s="288"/>
      <c r="U222" s="650"/>
      <c r="V222" s="761"/>
      <c r="W222" s="762"/>
      <c r="X222" s="763"/>
    </row>
    <row r="223" spans="19:24" ht="12.75">
      <c r="S223" s="288"/>
      <c r="T223" s="288"/>
      <c r="U223" s="650"/>
      <c r="V223" s="761"/>
      <c r="W223" s="762"/>
      <c r="X223" s="763"/>
    </row>
    <row r="224" spans="19:24" ht="12.75">
      <c r="S224" s="288"/>
      <c r="T224" s="288"/>
      <c r="U224" s="650"/>
      <c r="V224" s="761"/>
      <c r="W224" s="762"/>
      <c r="X224" s="763"/>
    </row>
    <row r="225" spans="19:24" ht="12.75">
      <c r="S225" s="288"/>
      <c r="T225" s="288"/>
      <c r="U225" s="650"/>
      <c r="V225" s="761"/>
      <c r="W225" s="762"/>
      <c r="X225" s="763"/>
    </row>
    <row r="226" spans="19:24" ht="12.75">
      <c r="S226" s="288"/>
      <c r="T226" s="288"/>
      <c r="U226" s="650"/>
      <c r="V226" s="761"/>
      <c r="W226" s="762"/>
      <c r="X226" s="763"/>
    </row>
    <row r="227" spans="19:24" ht="12.75">
      <c r="S227" s="288"/>
      <c r="T227" s="288"/>
      <c r="U227" s="650"/>
      <c r="V227" s="761"/>
      <c r="W227" s="762"/>
      <c r="X227" s="763"/>
    </row>
    <row r="228" spans="19:24" ht="12.75">
      <c r="S228" s="288"/>
      <c r="T228" s="288"/>
      <c r="U228" s="650"/>
      <c r="V228" s="761"/>
      <c r="W228" s="762"/>
      <c r="X228" s="763"/>
    </row>
    <row r="229" spans="19:24" ht="12.75">
      <c r="S229" s="288"/>
      <c r="T229" s="288"/>
      <c r="U229" s="650"/>
      <c r="V229" s="761"/>
      <c r="W229" s="762"/>
      <c r="X229" s="763"/>
    </row>
    <row r="230" spans="19:24" ht="12.75">
      <c r="S230" s="288"/>
      <c r="T230" s="288"/>
      <c r="U230" s="650"/>
      <c r="V230" s="761"/>
      <c r="W230" s="762"/>
      <c r="X230" s="763"/>
    </row>
    <row r="231" spans="19:24" ht="12.75">
      <c r="S231" s="288"/>
      <c r="T231" s="288"/>
      <c r="U231" s="650"/>
      <c r="V231" s="761"/>
      <c r="W231" s="762"/>
      <c r="X231" s="763"/>
    </row>
    <row r="232" spans="19:24" ht="12.75">
      <c r="S232" s="288"/>
      <c r="T232" s="288"/>
      <c r="U232" s="650"/>
      <c r="V232" s="761"/>
      <c r="W232" s="762"/>
      <c r="X232" s="763"/>
    </row>
    <row r="233" spans="19:24" ht="12.75">
      <c r="S233" s="288"/>
      <c r="T233" s="288"/>
      <c r="U233" s="650"/>
      <c r="V233" s="761"/>
      <c r="W233" s="762"/>
      <c r="X233" s="763"/>
    </row>
    <row r="234" spans="19:24" ht="12.75">
      <c r="S234" s="288"/>
      <c r="T234" s="288"/>
      <c r="U234" s="650"/>
      <c r="V234" s="761"/>
      <c r="W234" s="762"/>
      <c r="X234" s="763"/>
    </row>
    <row r="235" spans="19:24" ht="12.75">
      <c r="S235" s="288"/>
      <c r="T235" s="288"/>
      <c r="U235" s="650"/>
      <c r="V235" s="761"/>
      <c r="W235" s="762"/>
      <c r="X235" s="763"/>
    </row>
    <row r="236" spans="19:24" ht="12.75">
      <c r="S236" s="288"/>
      <c r="T236" s="288"/>
      <c r="U236" s="650"/>
      <c r="V236" s="761"/>
      <c r="W236" s="762"/>
      <c r="X236" s="763"/>
    </row>
    <row r="237" spans="19:24" ht="12.75">
      <c r="S237" s="288"/>
      <c r="T237" s="288"/>
      <c r="U237" s="650"/>
      <c r="V237" s="761"/>
      <c r="W237" s="762"/>
      <c r="X237" s="763"/>
    </row>
    <row r="238" spans="19:24" ht="12.75">
      <c r="S238" s="288"/>
      <c r="T238" s="288"/>
      <c r="U238" s="650"/>
      <c r="V238" s="761"/>
      <c r="W238" s="762"/>
      <c r="X238" s="763"/>
    </row>
    <row r="239" spans="19:24" ht="12.75">
      <c r="S239" s="288"/>
      <c r="T239" s="288"/>
      <c r="U239" s="650"/>
      <c r="V239" s="761"/>
      <c r="W239" s="762"/>
      <c r="X239" s="763"/>
    </row>
    <row r="240" spans="19:24" ht="12.75">
      <c r="S240" s="288"/>
      <c r="T240" s="288"/>
      <c r="U240" s="650"/>
      <c r="V240" s="761"/>
      <c r="W240" s="762"/>
      <c r="X240" s="763"/>
    </row>
    <row r="241" spans="19:24" ht="12.75">
      <c r="S241" s="288"/>
      <c r="T241" s="288"/>
      <c r="U241" s="650"/>
      <c r="V241" s="761"/>
      <c r="W241" s="762"/>
      <c r="X241" s="763"/>
    </row>
    <row r="242" spans="19:24" ht="12.75">
      <c r="S242" s="288"/>
      <c r="T242" s="288"/>
      <c r="U242" s="650"/>
      <c r="V242" s="761"/>
      <c r="W242" s="762"/>
      <c r="X242" s="763"/>
    </row>
    <row r="243" spans="19:24" ht="12.75">
      <c r="S243" s="288"/>
      <c r="T243" s="288"/>
      <c r="U243" s="650"/>
      <c r="V243" s="761"/>
      <c r="W243" s="762"/>
      <c r="X243" s="763"/>
    </row>
    <row r="244" spans="19:24" ht="12.75">
      <c r="S244" s="288"/>
      <c r="T244" s="288"/>
      <c r="U244" s="650"/>
      <c r="V244" s="761"/>
      <c r="W244" s="762"/>
      <c r="X244" s="763"/>
    </row>
    <row r="245" spans="19:24" ht="12.75">
      <c r="S245" s="288"/>
      <c r="T245" s="288"/>
      <c r="U245" s="650"/>
      <c r="V245" s="761"/>
      <c r="W245" s="762"/>
      <c r="X245" s="763"/>
    </row>
    <row r="246" spans="19:24" ht="12.75">
      <c r="S246" s="288"/>
      <c r="T246" s="288"/>
      <c r="U246" s="650"/>
      <c r="V246" s="761"/>
      <c r="W246" s="762"/>
      <c r="X246" s="763"/>
    </row>
    <row r="247" spans="19:24" ht="12.75">
      <c r="S247" s="288"/>
      <c r="T247" s="288"/>
      <c r="U247" s="650"/>
      <c r="V247" s="761"/>
      <c r="W247" s="762"/>
      <c r="X247" s="763"/>
    </row>
    <row r="248" spans="19:24" ht="12.75">
      <c r="S248" s="288"/>
      <c r="T248" s="288"/>
      <c r="U248" s="650"/>
      <c r="V248" s="761"/>
      <c r="W248" s="762"/>
      <c r="X248" s="763"/>
    </row>
    <row r="249" spans="19:24" ht="12.75">
      <c r="S249" s="288"/>
      <c r="T249" s="288"/>
      <c r="U249" s="650"/>
      <c r="V249" s="761"/>
      <c r="W249" s="762"/>
      <c r="X249" s="763"/>
    </row>
    <row r="250" spans="19:24" ht="12.75">
      <c r="S250" s="288"/>
      <c r="T250" s="288"/>
      <c r="U250" s="650"/>
      <c r="V250" s="761"/>
      <c r="W250" s="762"/>
      <c r="X250" s="763"/>
    </row>
    <row r="251" spans="19:24" ht="12.75">
      <c r="S251" s="288"/>
      <c r="T251" s="288"/>
      <c r="U251" s="650"/>
      <c r="V251" s="761"/>
      <c r="W251" s="762"/>
      <c r="X251" s="763"/>
    </row>
    <row r="252" spans="19:24" ht="12.75">
      <c r="S252" s="288"/>
      <c r="T252" s="288"/>
      <c r="U252" s="650"/>
      <c r="V252" s="761"/>
      <c r="W252" s="762"/>
      <c r="X252" s="763"/>
    </row>
    <row r="253" spans="19:24" ht="12.75">
      <c r="S253" s="288"/>
      <c r="T253" s="288"/>
      <c r="U253" s="650"/>
      <c r="V253" s="761"/>
      <c r="W253" s="762"/>
      <c r="X253" s="763"/>
    </row>
    <row r="254" spans="19:24" ht="12.75">
      <c r="S254" s="288"/>
      <c r="T254" s="288"/>
      <c r="U254" s="650"/>
      <c r="V254" s="761"/>
      <c r="W254" s="762"/>
      <c r="X254" s="763"/>
    </row>
    <row r="255" spans="19:24" ht="12.75">
      <c r="S255" s="288"/>
      <c r="T255" s="288"/>
      <c r="U255" s="650"/>
      <c r="V255" s="761"/>
      <c r="W255" s="762"/>
      <c r="X255" s="763"/>
    </row>
    <row r="256" spans="19:24" ht="12.75">
      <c r="S256" s="288"/>
      <c r="T256" s="288"/>
      <c r="U256" s="650"/>
      <c r="V256" s="761"/>
      <c r="W256" s="762"/>
      <c r="X256" s="763"/>
    </row>
    <row r="257" spans="19:24" ht="12.75">
      <c r="S257" s="288"/>
      <c r="T257" s="288"/>
      <c r="U257" s="650"/>
      <c r="V257" s="761"/>
      <c r="W257" s="762"/>
      <c r="X257" s="763"/>
    </row>
    <row r="258" spans="19:24" ht="12.75">
      <c r="S258" s="288"/>
      <c r="T258" s="288"/>
      <c r="U258" s="650"/>
      <c r="V258" s="761"/>
      <c r="W258" s="762"/>
      <c r="X258" s="763"/>
    </row>
    <row r="259" spans="19:24" ht="12.75">
      <c r="S259" s="288"/>
      <c r="T259" s="288"/>
      <c r="U259" s="650"/>
      <c r="V259" s="761"/>
      <c r="W259" s="762"/>
      <c r="X259" s="763"/>
    </row>
    <row r="260" spans="19:24" ht="12.75">
      <c r="S260" s="288"/>
      <c r="T260" s="288"/>
      <c r="U260" s="650"/>
      <c r="V260" s="761"/>
      <c r="W260" s="762"/>
      <c r="X260" s="763"/>
    </row>
  </sheetData>
  <sheetProtection/>
  <mergeCells count="4">
    <mergeCell ref="C1:S1"/>
    <mergeCell ref="C2:S2"/>
    <mergeCell ref="C6:E6"/>
    <mergeCell ref="C4:E4"/>
  </mergeCells>
  <printOptions horizontalCentered="1" verticalCentered="1"/>
  <pageMargins left="0.5905511811023623" right="0.7874015748031497" top="0.7874015748031497" bottom="0.984251968503937" header="0" footer="0"/>
  <pageSetup horizontalDpi="600" verticalDpi="600" orientation="portrait" paperSize="9" scale="50" r:id="rId2"/>
  <ignoredErrors>
    <ignoredError sqref="G8" formula="1"/>
    <ignoredError sqref="F29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SheetLayoutView="80" zoomScalePageLayoutView="0" workbookViewId="0" topLeftCell="A1">
      <selection activeCell="W28" sqref="W28"/>
    </sheetView>
  </sheetViews>
  <sheetFormatPr defaultColWidth="11.5546875" defaultRowHeight="15"/>
  <cols>
    <col min="1" max="1" width="1.5625" style="50" customWidth="1"/>
    <col min="2" max="2" width="2.10546875" style="50" customWidth="1"/>
    <col min="3" max="3" width="14.99609375" style="50" customWidth="1"/>
    <col min="4" max="4" width="8.99609375" style="50" customWidth="1"/>
    <col min="5" max="5" width="7.77734375" style="155" customWidth="1"/>
    <col min="6" max="16" width="7.77734375" style="50" customWidth="1"/>
    <col min="17" max="17" width="0.78125" style="50" customWidth="1"/>
    <col min="18" max="18" width="2.5546875" style="50" customWidth="1"/>
    <col min="19" max="19" width="1.66796875" style="50" customWidth="1"/>
    <col min="20" max="20" width="11.88671875" style="264" customWidth="1"/>
    <col min="21" max="21" width="8.10546875" style="264" customWidth="1"/>
    <col min="22" max="22" width="7.5546875" style="265" customWidth="1"/>
    <col min="23" max="23" width="8.88671875" style="266" customWidth="1"/>
    <col min="24" max="24" width="8.88671875" style="264" customWidth="1"/>
    <col min="25" max="25" width="8.88671875" style="157" customWidth="1"/>
    <col min="26" max="16384" width="11.5546875" style="50" customWidth="1"/>
  </cols>
  <sheetData>
    <row r="1" ht="15.75">
      <c r="C1" s="50" t="s">
        <v>31</v>
      </c>
    </row>
    <row r="2" spans="2:17" ht="16.5">
      <c r="B2" s="720" t="s">
        <v>194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99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.75">
      <c r="B4" s="58"/>
      <c r="Q4" s="58"/>
    </row>
    <row r="5" spans="2:25" s="52" customFormat="1" ht="38.25" customHeight="1">
      <c r="B5" s="842" t="s">
        <v>40</v>
      </c>
      <c r="C5" s="843"/>
      <c r="D5" s="844" t="s">
        <v>33</v>
      </c>
      <c r="E5" s="845" t="s">
        <v>100</v>
      </c>
      <c r="F5" s="844" t="s">
        <v>101</v>
      </c>
      <c r="G5" s="844" t="s">
        <v>102</v>
      </c>
      <c r="H5" s="844" t="s">
        <v>26</v>
      </c>
      <c r="I5" s="844" t="s">
        <v>27</v>
      </c>
      <c r="J5" s="844" t="s">
        <v>103</v>
      </c>
      <c r="K5" s="844" t="s">
        <v>104</v>
      </c>
      <c r="L5" s="844" t="s">
        <v>105</v>
      </c>
      <c r="M5" s="844" t="s">
        <v>28</v>
      </c>
      <c r="N5" s="844" t="s">
        <v>29</v>
      </c>
      <c r="O5" s="844" t="s">
        <v>30</v>
      </c>
      <c r="P5" s="846" t="s">
        <v>106</v>
      </c>
      <c r="Q5" s="213"/>
      <c r="T5" s="267"/>
      <c r="U5" s="267"/>
      <c r="V5" s="265"/>
      <c r="W5" s="266"/>
      <c r="X5" s="267"/>
      <c r="Y5" s="158"/>
    </row>
    <row r="6" spans="2:25" s="52" customFormat="1" ht="15.75">
      <c r="B6" s="847"/>
      <c r="C6" s="825"/>
      <c r="D6" s="826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9"/>
      <c r="Q6" s="214"/>
      <c r="T6" s="267"/>
      <c r="U6" s="267"/>
      <c r="V6" s="265"/>
      <c r="W6" s="266"/>
      <c r="X6" s="267"/>
      <c r="Y6" s="158"/>
    </row>
    <row r="7" spans="2:256" s="52" customFormat="1" ht="15.75">
      <c r="B7" s="850"/>
      <c r="C7" s="851" t="s">
        <v>33</v>
      </c>
      <c r="D7" s="852">
        <f aca="true" t="shared" si="0" ref="D7:P7">SUM(D9:D22)</f>
        <v>159854.21999999997</v>
      </c>
      <c r="E7" s="852">
        <f t="shared" si="0"/>
        <v>432.84000000000003</v>
      </c>
      <c r="F7" s="852">
        <f t="shared" si="0"/>
        <v>13668.48</v>
      </c>
      <c r="G7" s="852">
        <f t="shared" si="0"/>
        <v>4378.665</v>
      </c>
      <c r="H7" s="852">
        <f t="shared" si="0"/>
        <v>9041.81</v>
      </c>
      <c r="I7" s="852">
        <f t="shared" si="0"/>
        <v>2298.7000000000003</v>
      </c>
      <c r="J7" s="852">
        <f t="shared" si="0"/>
        <v>21641.056999999997</v>
      </c>
      <c r="K7" s="852">
        <f t="shared" si="0"/>
        <v>40988.08499999999</v>
      </c>
      <c r="L7" s="852">
        <f t="shared" si="0"/>
        <v>16897.605</v>
      </c>
      <c r="M7" s="852">
        <f t="shared" si="0"/>
        <v>34766.276</v>
      </c>
      <c r="N7" s="852">
        <f t="shared" si="0"/>
        <v>7132.557000000001</v>
      </c>
      <c r="O7" s="852">
        <f t="shared" si="0"/>
        <v>6663.094999999999</v>
      </c>
      <c r="P7" s="852">
        <f t="shared" si="0"/>
        <v>1945.0500000000002</v>
      </c>
      <c r="Q7" s="215"/>
      <c r="R7" s="51"/>
      <c r="S7" s="51"/>
      <c r="T7" s="268"/>
      <c r="U7" s="268"/>
      <c r="V7" s="269"/>
      <c r="W7" s="270"/>
      <c r="X7" s="268"/>
      <c r="Y7" s="1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2:256" s="54" customFormat="1" ht="15.75">
      <c r="B8" s="853"/>
      <c r="C8" s="854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216"/>
      <c r="R8" s="53"/>
      <c r="S8" s="53"/>
      <c r="T8" s="271"/>
      <c r="U8" s="271"/>
      <c r="V8" s="272"/>
      <c r="W8" s="273"/>
      <c r="X8" s="271"/>
      <c r="Y8" s="16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2:25" s="52" customFormat="1" ht="15.75">
      <c r="B9" s="847"/>
      <c r="C9" s="827" t="s">
        <v>120</v>
      </c>
      <c r="D9" s="856">
        <f>SUM(E9:P9)</f>
        <v>38338.82</v>
      </c>
      <c r="E9" s="828" t="s">
        <v>32</v>
      </c>
      <c r="F9" s="828">
        <v>12036.08</v>
      </c>
      <c r="G9" s="828">
        <v>580.26</v>
      </c>
      <c r="H9" s="828">
        <v>3312.3499999999995</v>
      </c>
      <c r="I9" s="828">
        <v>496.61</v>
      </c>
      <c r="J9" s="828">
        <v>10099.39</v>
      </c>
      <c r="K9" s="828" t="s">
        <v>32</v>
      </c>
      <c r="L9" s="828">
        <v>4997.62</v>
      </c>
      <c r="M9" s="828">
        <v>6816.51</v>
      </c>
      <c r="N9" s="828" t="s">
        <v>32</v>
      </c>
      <c r="O9" s="828" t="s">
        <v>32</v>
      </c>
      <c r="P9" s="828" t="s">
        <v>32</v>
      </c>
      <c r="Q9" s="217"/>
      <c r="T9" s="267"/>
      <c r="U9" s="267"/>
      <c r="V9" s="265"/>
      <c r="W9" s="266"/>
      <c r="X9" s="267"/>
      <c r="Y9" s="158"/>
    </row>
    <row r="10" spans="2:25" s="52" customFormat="1" ht="15.75">
      <c r="B10" s="847"/>
      <c r="C10" s="827" t="s">
        <v>119</v>
      </c>
      <c r="D10" s="856">
        <f aca="true" t="shared" si="1" ref="D10:D22">SUM(E10:P10)</f>
        <v>35159.034999999996</v>
      </c>
      <c r="E10" s="828" t="s">
        <v>32</v>
      </c>
      <c r="F10" s="828" t="s">
        <v>32</v>
      </c>
      <c r="G10" s="828" t="s">
        <v>32</v>
      </c>
      <c r="H10" s="828" t="s">
        <v>32</v>
      </c>
      <c r="I10" s="828" t="s">
        <v>32</v>
      </c>
      <c r="J10" s="828" t="s">
        <v>32</v>
      </c>
      <c r="K10" s="828">
        <v>33679.55499999999</v>
      </c>
      <c r="L10" s="828" t="s">
        <v>32</v>
      </c>
      <c r="M10" s="828">
        <v>1479.48</v>
      </c>
      <c r="N10" s="828" t="s">
        <v>32</v>
      </c>
      <c r="O10" s="828" t="s">
        <v>32</v>
      </c>
      <c r="P10" s="828" t="s">
        <v>32</v>
      </c>
      <c r="Q10" s="217"/>
      <c r="T10" s="267"/>
      <c r="U10" s="267"/>
      <c r="V10" s="265"/>
      <c r="W10" s="266"/>
      <c r="X10" s="267"/>
      <c r="Y10" s="158"/>
    </row>
    <row r="11" spans="2:25" s="52" customFormat="1" ht="15.75">
      <c r="B11" s="847"/>
      <c r="C11" s="827" t="s">
        <v>141</v>
      </c>
      <c r="D11" s="856">
        <f t="shared" si="1"/>
        <v>20639.345</v>
      </c>
      <c r="E11" s="828">
        <v>301.47</v>
      </c>
      <c r="F11" s="828">
        <v>123.34</v>
      </c>
      <c r="G11" s="828">
        <v>1165.28</v>
      </c>
      <c r="H11" s="828">
        <v>1857.74</v>
      </c>
      <c r="I11" s="828">
        <v>1063.76</v>
      </c>
      <c r="J11" s="828">
        <v>6598.07</v>
      </c>
      <c r="K11" s="828">
        <v>519.25</v>
      </c>
      <c r="L11" s="828">
        <v>1145.4850000000001</v>
      </c>
      <c r="M11" s="828">
        <v>2141.22</v>
      </c>
      <c r="N11" s="828">
        <v>1887.8700000000001</v>
      </c>
      <c r="O11" s="828">
        <v>2890.56</v>
      </c>
      <c r="P11" s="828">
        <v>945.3000000000001</v>
      </c>
      <c r="Q11" s="217"/>
      <c r="T11" s="267"/>
      <c r="U11" s="267"/>
      <c r="V11" s="265"/>
      <c r="W11" s="266"/>
      <c r="X11" s="267"/>
      <c r="Y11" s="158"/>
    </row>
    <row r="12" spans="2:25" s="52" customFormat="1" ht="15.75">
      <c r="B12" s="847"/>
      <c r="C12" s="827" t="s">
        <v>135</v>
      </c>
      <c r="D12" s="856">
        <f t="shared" si="1"/>
        <v>6316.127</v>
      </c>
      <c r="E12" s="828" t="s">
        <v>32</v>
      </c>
      <c r="F12" s="828">
        <v>900</v>
      </c>
      <c r="G12" s="828" t="s">
        <v>32</v>
      </c>
      <c r="H12" s="828">
        <v>400</v>
      </c>
      <c r="I12" s="828" t="s">
        <v>32</v>
      </c>
      <c r="J12" s="828">
        <v>2199.567</v>
      </c>
      <c r="K12" s="828" t="s">
        <v>32</v>
      </c>
      <c r="L12" s="828">
        <v>2020.65</v>
      </c>
      <c r="M12" s="828">
        <v>341.48</v>
      </c>
      <c r="N12" s="828">
        <v>454.43</v>
      </c>
      <c r="O12" s="828" t="s">
        <v>32</v>
      </c>
      <c r="P12" s="828" t="s">
        <v>32</v>
      </c>
      <c r="Q12" s="218"/>
      <c r="T12" s="267"/>
      <c r="U12" s="267"/>
      <c r="V12" s="265"/>
      <c r="W12" s="266"/>
      <c r="X12" s="267"/>
      <c r="Y12" s="158"/>
    </row>
    <row r="13" spans="2:25" s="52" customFormat="1" ht="15.75">
      <c r="B13" s="847"/>
      <c r="C13" s="827" t="s">
        <v>146</v>
      </c>
      <c r="D13" s="856">
        <f t="shared" si="1"/>
        <v>24034.025</v>
      </c>
      <c r="E13" s="828">
        <v>131.37</v>
      </c>
      <c r="F13" s="828" t="s">
        <v>32</v>
      </c>
      <c r="G13" s="828">
        <v>295.15999999999997</v>
      </c>
      <c r="H13" s="828">
        <v>1902.6</v>
      </c>
      <c r="I13" s="828">
        <v>544.02</v>
      </c>
      <c r="J13" s="828">
        <v>2744.0299999999997</v>
      </c>
      <c r="K13" s="828">
        <v>3868.14</v>
      </c>
      <c r="L13" s="828">
        <v>4088.6650000000004</v>
      </c>
      <c r="M13" s="828">
        <v>4485.110000000001</v>
      </c>
      <c r="N13" s="828">
        <v>2986.42</v>
      </c>
      <c r="O13" s="828">
        <v>2988.51</v>
      </c>
      <c r="P13" s="828" t="s">
        <v>32</v>
      </c>
      <c r="Q13" s="217"/>
      <c r="T13" s="267"/>
      <c r="U13" s="267"/>
      <c r="V13" s="265"/>
      <c r="W13" s="266"/>
      <c r="X13" s="267"/>
      <c r="Y13" s="158"/>
    </row>
    <row r="14" spans="2:25" s="52" customFormat="1" ht="15.75">
      <c r="B14" s="847"/>
      <c r="C14" s="827" t="s">
        <v>127</v>
      </c>
      <c r="D14" s="856">
        <f t="shared" si="1"/>
        <v>19621.921</v>
      </c>
      <c r="E14" s="828" t="s">
        <v>32</v>
      </c>
      <c r="F14" s="828" t="s">
        <v>32</v>
      </c>
      <c r="G14" s="828">
        <v>627.175</v>
      </c>
      <c r="H14" s="828" t="s">
        <v>32</v>
      </c>
      <c r="I14" s="828" t="s">
        <v>32</v>
      </c>
      <c r="J14" s="828" t="s">
        <v>32</v>
      </c>
      <c r="K14" s="828" t="s">
        <v>32</v>
      </c>
      <c r="L14" s="828" t="s">
        <v>32</v>
      </c>
      <c r="M14" s="828">
        <v>18792.476</v>
      </c>
      <c r="N14" s="828" t="s">
        <v>32</v>
      </c>
      <c r="O14" s="828">
        <v>202.27</v>
      </c>
      <c r="P14" s="828" t="s">
        <v>32</v>
      </c>
      <c r="Q14" s="217"/>
      <c r="T14" s="267"/>
      <c r="U14" s="267"/>
      <c r="V14" s="265"/>
      <c r="W14" s="266"/>
      <c r="X14" s="267"/>
      <c r="Y14" s="158"/>
    </row>
    <row r="15" spans="2:25" s="52" customFormat="1" ht="15.75">
      <c r="B15" s="847"/>
      <c r="C15" s="827" t="s">
        <v>166</v>
      </c>
      <c r="D15" s="856">
        <f t="shared" si="1"/>
        <v>5130.854999999999</v>
      </c>
      <c r="E15" s="828" t="s">
        <v>32</v>
      </c>
      <c r="F15" s="828">
        <v>609.06</v>
      </c>
      <c r="G15" s="828">
        <v>805.31</v>
      </c>
      <c r="H15" s="828" t="s">
        <v>32</v>
      </c>
      <c r="I15" s="828" t="s">
        <v>32</v>
      </c>
      <c r="J15" s="828" t="s">
        <v>32</v>
      </c>
      <c r="K15" s="828">
        <v>1229.03</v>
      </c>
      <c r="L15" s="828">
        <v>1618.82</v>
      </c>
      <c r="M15" s="828">
        <v>165.5</v>
      </c>
      <c r="N15" s="828">
        <v>209.78</v>
      </c>
      <c r="O15" s="828">
        <v>147.195</v>
      </c>
      <c r="P15" s="828">
        <v>346.15999999999997</v>
      </c>
      <c r="Q15" s="217"/>
      <c r="T15" s="267"/>
      <c r="U15" s="267"/>
      <c r="V15" s="265"/>
      <c r="W15" s="266"/>
      <c r="X15" s="267"/>
      <c r="Y15" s="158"/>
    </row>
    <row r="16" spans="2:25" s="52" customFormat="1" ht="15.75">
      <c r="B16" s="847"/>
      <c r="C16" s="827" t="s">
        <v>128</v>
      </c>
      <c r="D16" s="856">
        <f t="shared" si="1"/>
        <v>2349.88</v>
      </c>
      <c r="E16" s="828" t="s">
        <v>32</v>
      </c>
      <c r="F16" s="828" t="s">
        <v>32</v>
      </c>
      <c r="G16" s="828" t="s">
        <v>32</v>
      </c>
      <c r="H16" s="828">
        <v>850</v>
      </c>
      <c r="I16" s="828" t="s">
        <v>32</v>
      </c>
      <c r="J16" s="828" t="s">
        <v>32</v>
      </c>
      <c r="K16" s="828">
        <v>1499.88</v>
      </c>
      <c r="L16" s="828" t="s">
        <v>32</v>
      </c>
      <c r="M16" s="828" t="s">
        <v>32</v>
      </c>
      <c r="N16" s="828" t="s">
        <v>32</v>
      </c>
      <c r="O16" s="828" t="s">
        <v>32</v>
      </c>
      <c r="P16" s="828" t="s">
        <v>32</v>
      </c>
      <c r="Q16" s="217"/>
      <c r="T16" s="267"/>
      <c r="U16" s="267"/>
      <c r="V16" s="265"/>
      <c r="W16" s="266"/>
      <c r="X16" s="267"/>
      <c r="Y16" s="158"/>
    </row>
    <row r="17" spans="2:25" s="52" customFormat="1" ht="15.75">
      <c r="B17" s="847"/>
      <c r="C17" s="827" t="s">
        <v>140</v>
      </c>
      <c r="D17" s="856">
        <f t="shared" si="1"/>
        <v>751.6850000000001</v>
      </c>
      <c r="E17" s="828" t="s">
        <v>32</v>
      </c>
      <c r="F17" s="828" t="s">
        <v>32</v>
      </c>
      <c r="G17" s="828" t="s">
        <v>32</v>
      </c>
      <c r="H17" s="828">
        <v>87.29</v>
      </c>
      <c r="I17" s="828">
        <v>87.53</v>
      </c>
      <c r="J17" s="828" t="s">
        <v>32</v>
      </c>
      <c r="K17" s="828">
        <v>86.18</v>
      </c>
      <c r="L17" s="828">
        <v>21.495</v>
      </c>
      <c r="M17" s="828">
        <v>212.11</v>
      </c>
      <c r="N17" s="828" t="s">
        <v>32</v>
      </c>
      <c r="O17" s="828">
        <v>52.83</v>
      </c>
      <c r="P17" s="828">
        <v>204.25</v>
      </c>
      <c r="Q17" s="217"/>
      <c r="T17" s="267"/>
      <c r="U17" s="267"/>
      <c r="V17" s="265"/>
      <c r="W17" s="266"/>
      <c r="X17" s="267"/>
      <c r="Y17" s="158"/>
    </row>
    <row r="18" spans="2:25" s="52" customFormat="1" ht="15.75">
      <c r="B18" s="847"/>
      <c r="C18" s="827" t="s">
        <v>143</v>
      </c>
      <c r="D18" s="856">
        <f t="shared" si="1"/>
        <v>0</v>
      </c>
      <c r="E18" s="828" t="s">
        <v>32</v>
      </c>
      <c r="F18" s="828" t="s">
        <v>32</v>
      </c>
      <c r="G18" s="828" t="s">
        <v>32</v>
      </c>
      <c r="H18" s="828" t="s">
        <v>32</v>
      </c>
      <c r="I18" s="828" t="s">
        <v>32</v>
      </c>
      <c r="J18" s="828" t="s">
        <v>32</v>
      </c>
      <c r="K18" s="828" t="s">
        <v>32</v>
      </c>
      <c r="L18" s="828" t="s">
        <v>32</v>
      </c>
      <c r="M18" s="828" t="s">
        <v>32</v>
      </c>
      <c r="N18" s="828" t="s">
        <v>32</v>
      </c>
      <c r="O18" s="828" t="s">
        <v>32</v>
      </c>
      <c r="P18" s="828" t="s">
        <v>32</v>
      </c>
      <c r="Q18" s="217"/>
      <c r="T18" s="267"/>
      <c r="U18" s="267"/>
      <c r="V18" s="265"/>
      <c r="W18" s="266"/>
      <c r="X18" s="267"/>
      <c r="Y18" s="158"/>
    </row>
    <row r="19" spans="2:25" s="52" customFormat="1" ht="15.75">
      <c r="B19" s="847"/>
      <c r="C19" s="827" t="s">
        <v>176</v>
      </c>
      <c r="D19" s="856">
        <f t="shared" si="1"/>
        <v>307.43</v>
      </c>
      <c r="E19" s="828" t="s">
        <v>32</v>
      </c>
      <c r="F19" s="828" t="s">
        <v>32</v>
      </c>
      <c r="G19" s="828" t="s">
        <v>32</v>
      </c>
      <c r="H19" s="828">
        <v>307.43</v>
      </c>
      <c r="I19" s="828" t="s">
        <v>32</v>
      </c>
      <c r="J19" s="828" t="s">
        <v>32</v>
      </c>
      <c r="K19" s="828" t="s">
        <v>32</v>
      </c>
      <c r="L19" s="828" t="s">
        <v>32</v>
      </c>
      <c r="M19" s="828" t="s">
        <v>32</v>
      </c>
      <c r="N19" s="828" t="s">
        <v>32</v>
      </c>
      <c r="O19" s="828" t="s">
        <v>32</v>
      </c>
      <c r="P19" s="828" t="s">
        <v>32</v>
      </c>
      <c r="Q19" s="217"/>
      <c r="T19" s="267"/>
      <c r="U19" s="267"/>
      <c r="V19" s="265"/>
      <c r="W19" s="266"/>
      <c r="X19" s="267"/>
      <c r="Y19" s="158"/>
    </row>
    <row r="20" spans="2:25" s="52" customFormat="1" ht="15.75">
      <c r="B20" s="847"/>
      <c r="C20" s="827" t="s">
        <v>148</v>
      </c>
      <c r="D20" s="856">
        <f t="shared" si="1"/>
        <v>968.8299999999999</v>
      </c>
      <c r="E20" s="828" t="s">
        <v>32</v>
      </c>
      <c r="F20" s="828" t="s">
        <v>32</v>
      </c>
      <c r="G20" s="828">
        <v>688.77</v>
      </c>
      <c r="H20" s="828" t="s">
        <v>32</v>
      </c>
      <c r="I20" s="828" t="s">
        <v>32</v>
      </c>
      <c r="J20" s="828" t="s">
        <v>32</v>
      </c>
      <c r="K20" s="828" t="s">
        <v>32</v>
      </c>
      <c r="L20" s="828">
        <v>280.06</v>
      </c>
      <c r="M20" s="828" t="s">
        <v>32</v>
      </c>
      <c r="N20" s="828" t="s">
        <v>32</v>
      </c>
      <c r="O20" s="828" t="s">
        <v>32</v>
      </c>
      <c r="P20" s="828" t="s">
        <v>32</v>
      </c>
      <c r="Q20" s="217"/>
      <c r="T20" s="267"/>
      <c r="U20" s="267"/>
      <c r="V20" s="265"/>
      <c r="W20" s="266"/>
      <c r="X20" s="267"/>
      <c r="Y20" s="158"/>
    </row>
    <row r="21" spans="2:25" s="52" customFormat="1" ht="15.75">
      <c r="B21" s="847"/>
      <c r="C21" s="827" t="s">
        <v>142</v>
      </c>
      <c r="D21" s="856">
        <f t="shared" si="1"/>
        <v>0</v>
      </c>
      <c r="E21" s="828" t="s">
        <v>32</v>
      </c>
      <c r="F21" s="828" t="s">
        <v>32</v>
      </c>
      <c r="G21" s="828" t="s">
        <v>32</v>
      </c>
      <c r="H21" s="828" t="s">
        <v>32</v>
      </c>
      <c r="I21" s="828" t="s">
        <v>32</v>
      </c>
      <c r="J21" s="828" t="s">
        <v>32</v>
      </c>
      <c r="K21" s="828" t="s">
        <v>32</v>
      </c>
      <c r="L21" s="828" t="s">
        <v>32</v>
      </c>
      <c r="M21" s="828" t="s">
        <v>32</v>
      </c>
      <c r="N21" s="828" t="s">
        <v>32</v>
      </c>
      <c r="O21" s="828" t="s">
        <v>32</v>
      </c>
      <c r="P21" s="828" t="s">
        <v>32</v>
      </c>
      <c r="Q21" s="217"/>
      <c r="T21" s="267"/>
      <c r="U21" s="267"/>
      <c r="V21" s="265"/>
      <c r="W21" s="266"/>
      <c r="X21" s="267"/>
      <c r="Y21" s="158"/>
    </row>
    <row r="22" spans="2:25" s="52" customFormat="1" ht="15.75">
      <c r="B22" s="847"/>
      <c r="C22" s="827" t="s">
        <v>113</v>
      </c>
      <c r="D22" s="856">
        <f t="shared" si="1"/>
        <v>6236.267</v>
      </c>
      <c r="E22" s="828">
        <v>0</v>
      </c>
      <c r="F22" s="828">
        <v>0</v>
      </c>
      <c r="G22" s="828">
        <v>216.71000000000004</v>
      </c>
      <c r="H22" s="828">
        <v>324.4</v>
      </c>
      <c r="I22" s="828">
        <v>106.78</v>
      </c>
      <c r="J22" s="828">
        <v>0</v>
      </c>
      <c r="K22" s="828">
        <v>106.05</v>
      </c>
      <c r="L22" s="828">
        <v>2724.8100000000004</v>
      </c>
      <c r="M22" s="828">
        <v>332.39</v>
      </c>
      <c r="N22" s="828">
        <v>1594.0570000000002</v>
      </c>
      <c r="O22" s="828">
        <v>381.73</v>
      </c>
      <c r="P22" s="828">
        <v>449.34000000000003</v>
      </c>
      <c r="Q22" s="217"/>
      <c r="T22" s="267"/>
      <c r="U22" s="267"/>
      <c r="V22" s="265"/>
      <c r="W22" s="266"/>
      <c r="X22" s="267"/>
      <c r="Y22" s="158"/>
    </row>
    <row r="23" spans="2:25" s="52" customFormat="1" ht="15.75">
      <c r="B23" s="2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220"/>
      <c r="T23" s="267"/>
      <c r="U23" s="267"/>
      <c r="V23" s="265"/>
      <c r="W23" s="266"/>
      <c r="X23" s="267"/>
      <c r="Y23" s="158"/>
    </row>
    <row r="24" spans="2:25" s="52" customFormat="1" ht="15.75">
      <c r="B24" s="18" t="s">
        <v>110</v>
      </c>
      <c r="C24" s="18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63"/>
      <c r="T24" s="267"/>
      <c r="U24" s="267"/>
      <c r="V24" s="265"/>
      <c r="W24" s="266"/>
      <c r="X24" s="267"/>
      <c r="Y24" s="158"/>
    </row>
    <row r="25" spans="2:25" s="56" customFormat="1" ht="14.25" customHeight="1">
      <c r="B25" s="18" t="s">
        <v>39</v>
      </c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57"/>
      <c r="T25" s="274"/>
      <c r="U25" s="274"/>
      <c r="V25" s="265"/>
      <c r="W25" s="266"/>
      <c r="X25" s="274"/>
      <c r="Y25" s="164"/>
    </row>
    <row r="26" spans="2:25" s="52" customFormat="1" ht="20.25" customHeight="1">
      <c r="B26" s="9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62"/>
      <c r="T26" s="267"/>
      <c r="U26" s="267"/>
      <c r="V26" s="265"/>
      <c r="W26" s="266"/>
      <c r="X26" s="267"/>
      <c r="Y26" s="158"/>
    </row>
    <row r="27" spans="2:25" s="52" customFormat="1" ht="20.25" customHeight="1">
      <c r="B27" s="165"/>
      <c r="C27" s="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62"/>
      <c r="V27" s="156"/>
      <c r="W27" s="55"/>
      <c r="X27" s="267"/>
      <c r="Y27" s="158"/>
    </row>
    <row r="28" spans="5:25" s="58" customFormat="1" ht="56.25" customHeight="1">
      <c r="E28" s="166"/>
      <c r="G28" s="167"/>
      <c r="H28" s="167"/>
      <c r="T28" s="655"/>
      <c r="U28" s="656"/>
      <c r="V28" s="657"/>
      <c r="W28" s="658"/>
      <c r="X28" s="275"/>
      <c r="Y28" s="168"/>
    </row>
    <row r="29" spans="5:24" s="169" customFormat="1" ht="12.75">
      <c r="E29" s="170"/>
      <c r="F29" s="167"/>
      <c r="I29" s="167"/>
      <c r="J29" s="167"/>
      <c r="K29" s="167"/>
      <c r="L29" s="167"/>
      <c r="M29" s="167"/>
      <c r="N29" s="167"/>
      <c r="O29" s="167"/>
      <c r="P29" s="167"/>
      <c r="S29" s="59"/>
      <c r="X29" s="276"/>
    </row>
    <row r="30" spans="3:25" s="155" customFormat="1" ht="12.7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X30" s="277"/>
      <c r="Y30" s="171"/>
    </row>
    <row r="31" ht="15.75">
      <c r="D31" s="172"/>
    </row>
    <row r="32" spans="3:6" ht="15.75">
      <c r="C32" s="173"/>
      <c r="D32" s="174"/>
      <c r="E32" s="175"/>
      <c r="F32" s="175"/>
    </row>
    <row r="33" spans="3:6" ht="15.75">
      <c r="C33" s="173"/>
      <c r="D33" s="174"/>
      <c r="E33" s="175"/>
      <c r="F33" s="175"/>
    </row>
    <row r="34" spans="3:7" ht="15.75">
      <c r="C34" s="173"/>
      <c r="D34" s="857"/>
      <c r="E34" s="858"/>
      <c r="F34" s="859"/>
      <c r="G34" s="860"/>
    </row>
    <row r="35" spans="3:7" ht="15.75">
      <c r="C35" s="173"/>
      <c r="D35" s="861" t="s">
        <v>108</v>
      </c>
      <c r="E35" s="861" t="s">
        <v>109</v>
      </c>
      <c r="F35" s="862"/>
      <c r="G35" s="863"/>
    </row>
    <row r="36" spans="3:7" ht="15.75">
      <c r="C36" s="173"/>
      <c r="D36" s="864"/>
      <c r="E36" s="865">
        <v>159854.21999999997</v>
      </c>
      <c r="F36" s="862"/>
      <c r="G36" s="866"/>
    </row>
    <row r="37" spans="3:7" ht="15.75">
      <c r="C37" s="173"/>
      <c r="D37" s="864" t="s">
        <v>120</v>
      </c>
      <c r="E37" s="865">
        <v>38338.82</v>
      </c>
      <c r="F37" s="867">
        <v>23.983614570825846</v>
      </c>
      <c r="G37" s="868"/>
    </row>
    <row r="38" spans="3:7" ht="15.75">
      <c r="C38" s="173"/>
      <c r="D38" s="864" t="s">
        <v>119</v>
      </c>
      <c r="E38" s="865">
        <v>35159.034999999996</v>
      </c>
      <c r="F38" s="867">
        <v>21.994436556007095</v>
      </c>
      <c r="G38" s="866"/>
    </row>
    <row r="39" spans="3:7" ht="15.75">
      <c r="C39" s="173"/>
      <c r="D39" s="864" t="s">
        <v>141</v>
      </c>
      <c r="E39" s="865">
        <v>20639.345</v>
      </c>
      <c r="F39" s="867">
        <v>12.911354482853193</v>
      </c>
      <c r="G39" s="866"/>
    </row>
    <row r="40" spans="3:7" ht="15.75">
      <c r="C40" s="173"/>
      <c r="D40" s="864" t="s">
        <v>135</v>
      </c>
      <c r="E40" s="865">
        <v>6316.127</v>
      </c>
      <c r="F40" s="867">
        <v>3.951179393324744</v>
      </c>
      <c r="G40" s="866"/>
    </row>
    <row r="41" spans="3:7" ht="15.75">
      <c r="C41" s="157"/>
      <c r="D41" s="864" t="s">
        <v>146</v>
      </c>
      <c r="E41" s="865">
        <v>24034.025</v>
      </c>
      <c r="F41" s="867">
        <v>15.034964356899682</v>
      </c>
      <c r="G41" s="866"/>
    </row>
    <row r="42" spans="3:7" ht="15.75">
      <c r="C42" s="157"/>
      <c r="D42" s="864" t="s">
        <v>127</v>
      </c>
      <c r="E42" s="865">
        <v>19621.921</v>
      </c>
      <c r="F42" s="867">
        <v>12.274884579212236</v>
      </c>
      <c r="G42" s="866"/>
    </row>
    <row r="43" spans="3:23" ht="15.75">
      <c r="C43" s="157"/>
      <c r="D43" s="864" t="s">
        <v>166</v>
      </c>
      <c r="E43" s="865">
        <v>5130.854999999999</v>
      </c>
      <c r="F43" s="867">
        <v>3.2097088209494875</v>
      </c>
      <c r="G43" s="866"/>
      <c r="T43" s="662"/>
      <c r="U43" s="663"/>
      <c r="V43" s="660"/>
      <c r="W43" s="664"/>
    </row>
    <row r="44" spans="4:23" ht="15.75">
      <c r="D44" s="864" t="s">
        <v>128</v>
      </c>
      <c r="E44" s="865">
        <v>2349.88</v>
      </c>
      <c r="F44" s="867">
        <v>1.4700143668399874</v>
      </c>
      <c r="G44" s="866"/>
      <c r="T44" s="662"/>
      <c r="U44" s="663"/>
      <c r="V44" s="660"/>
      <c r="W44" s="664"/>
    </row>
    <row r="45" spans="4:23" ht="15.75">
      <c r="D45" s="864" t="s">
        <v>140</v>
      </c>
      <c r="E45" s="865">
        <v>751.6850000000001</v>
      </c>
      <c r="F45" s="867">
        <v>0.47023156473441874</v>
      </c>
      <c r="G45" s="867"/>
      <c r="T45" s="662"/>
      <c r="U45" s="663"/>
      <c r="V45" s="660"/>
      <c r="W45" s="664"/>
    </row>
    <row r="46" spans="4:23" ht="15.75">
      <c r="D46" s="864" t="s">
        <v>54</v>
      </c>
      <c r="E46" s="865">
        <v>7512.526999999973</v>
      </c>
      <c r="F46" s="867">
        <v>4.699611308353307</v>
      </c>
      <c r="G46" s="866"/>
      <c r="T46" s="662"/>
      <c r="U46" s="663"/>
      <c r="V46" s="660"/>
      <c r="W46" s="664"/>
    </row>
    <row r="47" spans="4:23" ht="15.75">
      <c r="D47" s="864"/>
      <c r="E47" s="865"/>
      <c r="F47" s="862"/>
      <c r="G47" s="866"/>
      <c r="T47" s="662"/>
      <c r="U47" s="663"/>
      <c r="V47" s="660"/>
      <c r="W47" s="664"/>
    </row>
    <row r="48" spans="20:23" ht="15.75">
      <c r="T48" s="662"/>
      <c r="U48" s="663"/>
      <c r="V48" s="660"/>
      <c r="W48" s="664"/>
    </row>
    <row r="49" spans="20:21" ht="15.75">
      <c r="T49" s="278"/>
      <c r="U49" s="279"/>
    </row>
    <row r="50" spans="20:21" ht="15.75">
      <c r="T50" s="280"/>
      <c r="U50" s="279"/>
    </row>
    <row r="51" spans="20:21" ht="15.75">
      <c r="T51" s="278"/>
      <c r="U51" s="279"/>
    </row>
    <row r="52" spans="20:21" ht="15.75">
      <c r="T52" s="278"/>
      <c r="U52" s="279"/>
    </row>
    <row r="53" spans="20:21" ht="15.75">
      <c r="T53" s="278"/>
      <c r="U53" s="279"/>
    </row>
    <row r="54" spans="3:21" ht="15.75">
      <c r="C54" s="176"/>
      <c r="T54" s="278"/>
      <c r="U54" s="279"/>
    </row>
    <row r="55" spans="3:21" ht="15.75">
      <c r="C55" s="176"/>
      <c r="T55" s="278"/>
      <c r="U55" s="279"/>
    </row>
    <row r="56" spans="3:21" ht="15.75">
      <c r="C56" s="176"/>
      <c r="T56" s="278"/>
      <c r="U56" s="279"/>
    </row>
    <row r="57" spans="3:21" ht="15.75">
      <c r="C57" s="176"/>
      <c r="T57" s="278"/>
      <c r="U57" s="279"/>
    </row>
    <row r="58" spans="3:21" ht="15.75">
      <c r="C58" s="176"/>
      <c r="T58" s="278"/>
      <c r="U58" s="279"/>
    </row>
    <row r="59" spans="3:21" ht="15.75">
      <c r="C59" s="176"/>
      <c r="T59" s="278"/>
      <c r="U59" s="279"/>
    </row>
    <row r="60" spans="3:21" ht="15.75">
      <c r="C60" s="176"/>
      <c r="T60" s="278"/>
      <c r="U60" s="279"/>
    </row>
    <row r="61" spans="3:21" ht="15.75">
      <c r="C61" s="176"/>
      <c r="T61" s="278"/>
      <c r="U61" s="279"/>
    </row>
    <row r="62" spans="3:21" ht="15.75">
      <c r="C62" s="176"/>
      <c r="T62" s="281"/>
      <c r="U62" s="279"/>
    </row>
    <row r="63" ht="15.75">
      <c r="C63" s="176"/>
    </row>
    <row r="64" ht="15.75">
      <c r="C64" s="176"/>
    </row>
    <row r="65" ht="15.75">
      <c r="C65" s="176"/>
    </row>
    <row r="66" ht="15.75">
      <c r="C66" s="176"/>
    </row>
    <row r="67" ht="15.75">
      <c r="C67" s="176"/>
    </row>
    <row r="68" ht="15.75">
      <c r="C68" s="176"/>
    </row>
    <row r="69" ht="15.75">
      <c r="C69" s="176"/>
    </row>
    <row r="70" ht="15.75">
      <c r="C70" s="176"/>
    </row>
    <row r="71" ht="15.75">
      <c r="C71" s="176"/>
    </row>
    <row r="72" ht="15.75">
      <c r="C72" s="176"/>
    </row>
    <row r="73" ht="15.75">
      <c r="C73" s="176"/>
    </row>
    <row r="74" ht="15.75">
      <c r="C74" s="176"/>
    </row>
    <row r="75" ht="15.75">
      <c r="C75" s="176"/>
    </row>
    <row r="76" ht="15.75">
      <c r="C76" s="176"/>
    </row>
    <row r="77" ht="15.75">
      <c r="C77" s="17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7"/>
  <sheetViews>
    <sheetView showGridLines="0" tabSelected="1" zoomScaleSheetLayoutView="80" zoomScalePageLayoutView="0" workbookViewId="0" topLeftCell="A1">
      <selection activeCell="U46" sqref="U46"/>
    </sheetView>
  </sheetViews>
  <sheetFormatPr defaultColWidth="11.5546875" defaultRowHeight="15"/>
  <cols>
    <col min="1" max="1" width="1.5625" style="50" customWidth="1"/>
    <col min="2" max="2" width="2.10546875" style="50" customWidth="1"/>
    <col min="3" max="3" width="17.10546875" style="50" bestFit="1" customWidth="1"/>
    <col min="4" max="4" width="8.99609375" style="50" customWidth="1"/>
    <col min="5" max="5" width="7.77734375" style="155" customWidth="1"/>
    <col min="6" max="16" width="7.77734375" style="50" customWidth="1"/>
    <col min="17" max="17" width="0.78125" style="50" customWidth="1"/>
    <col min="18" max="18" width="2.5546875" style="50" customWidth="1"/>
    <col min="19" max="19" width="1.66796875" style="50" customWidth="1"/>
    <col min="20" max="20" width="11.88671875" style="264" customWidth="1"/>
    <col min="21" max="21" width="8.10546875" style="264" customWidth="1"/>
    <col min="22" max="22" width="7.5546875" style="265" customWidth="1"/>
    <col min="23" max="23" width="8.88671875" style="266" customWidth="1"/>
    <col min="24" max="24" width="8.88671875" style="264" customWidth="1"/>
    <col min="25" max="25" width="8.88671875" style="157" customWidth="1"/>
    <col min="26" max="16384" width="11.5546875" style="50" customWidth="1"/>
  </cols>
  <sheetData>
    <row r="1" ht="15.75">
      <c r="C1" s="50" t="s">
        <v>31</v>
      </c>
    </row>
    <row r="2" spans="2:17" ht="16.5">
      <c r="B2" s="720" t="s">
        <v>194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117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.75">
      <c r="B4" s="58"/>
      <c r="Q4" s="58"/>
    </row>
    <row r="5" spans="2:25" s="52" customFormat="1" ht="38.25" customHeight="1">
      <c r="B5" s="829" t="s">
        <v>40</v>
      </c>
      <c r="C5" s="830"/>
      <c r="D5" s="831" t="s">
        <v>33</v>
      </c>
      <c r="E5" s="832" t="s">
        <v>100</v>
      </c>
      <c r="F5" s="831" t="s">
        <v>101</v>
      </c>
      <c r="G5" s="831" t="s">
        <v>102</v>
      </c>
      <c r="H5" s="831" t="s">
        <v>26</v>
      </c>
      <c r="I5" s="831" t="s">
        <v>27</v>
      </c>
      <c r="J5" s="831" t="s">
        <v>103</v>
      </c>
      <c r="K5" s="831" t="s">
        <v>104</v>
      </c>
      <c r="L5" s="831" t="s">
        <v>105</v>
      </c>
      <c r="M5" s="831" t="s">
        <v>28</v>
      </c>
      <c r="N5" s="831" t="s">
        <v>29</v>
      </c>
      <c r="O5" s="831" t="s">
        <v>30</v>
      </c>
      <c r="P5" s="833" t="s">
        <v>106</v>
      </c>
      <c r="Q5" s="213"/>
      <c r="T5" s="267"/>
      <c r="U5" s="267"/>
      <c r="V5" s="265"/>
      <c r="W5" s="266"/>
      <c r="X5" s="267"/>
      <c r="Y5" s="158"/>
    </row>
    <row r="6" spans="2:25" s="52" customFormat="1" ht="15.75">
      <c r="B6" s="834"/>
      <c r="C6" s="815"/>
      <c r="D6" s="816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214"/>
      <c r="T6" s="267"/>
      <c r="U6" s="267"/>
      <c r="V6" s="265"/>
      <c r="W6" s="266"/>
      <c r="X6" s="267"/>
      <c r="Y6" s="158"/>
    </row>
    <row r="7" spans="2:256" s="52" customFormat="1" ht="15.75">
      <c r="B7" s="835"/>
      <c r="C7" s="836" t="s">
        <v>33</v>
      </c>
      <c r="D7" s="837">
        <f aca="true" t="shared" si="0" ref="D7:P7">SUM(D9:D22)</f>
        <v>261214.68558</v>
      </c>
      <c r="E7" s="837">
        <f t="shared" si="0"/>
        <v>706.59657</v>
      </c>
      <c r="F7" s="837">
        <f t="shared" si="0"/>
        <v>37853.94932</v>
      </c>
      <c r="G7" s="837">
        <f t="shared" si="0"/>
        <v>10750.35513</v>
      </c>
      <c r="H7" s="837">
        <f t="shared" si="0"/>
        <v>22249.57207</v>
      </c>
      <c r="I7" s="837">
        <f t="shared" si="0"/>
        <v>3850.44437</v>
      </c>
      <c r="J7" s="837">
        <f t="shared" si="0"/>
        <v>27399.68097</v>
      </c>
      <c r="K7" s="837">
        <f t="shared" si="0"/>
        <v>51667.39984999999</v>
      </c>
      <c r="L7" s="837">
        <f t="shared" si="0"/>
        <v>25203.618389999996</v>
      </c>
      <c r="M7" s="837">
        <f t="shared" si="0"/>
        <v>56076.62588</v>
      </c>
      <c r="N7" s="837">
        <f t="shared" si="0"/>
        <v>11773.81286</v>
      </c>
      <c r="O7" s="837">
        <f t="shared" si="0"/>
        <v>10569.29298</v>
      </c>
      <c r="P7" s="837">
        <f t="shared" si="0"/>
        <v>3113.33719</v>
      </c>
      <c r="Q7" s="215"/>
      <c r="R7" s="51"/>
      <c r="S7" s="51"/>
      <c r="T7" s="268"/>
      <c r="U7" s="268"/>
      <c r="V7" s="269"/>
      <c r="W7" s="270"/>
      <c r="X7" s="268"/>
      <c r="Y7" s="1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2:256" s="54" customFormat="1" ht="15.75">
      <c r="B8" s="838"/>
      <c r="C8" s="839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216"/>
      <c r="R8" s="53"/>
      <c r="S8" s="53"/>
      <c r="T8" s="271"/>
      <c r="U8" s="271"/>
      <c r="V8" s="272"/>
      <c r="W8" s="273"/>
      <c r="X8" s="271"/>
      <c r="Y8" s="16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2:25" s="52" customFormat="1" ht="15.75">
      <c r="B9" s="834"/>
      <c r="C9" s="123" t="s">
        <v>120</v>
      </c>
      <c r="D9" s="841">
        <f>SUM(E9:P9)</f>
        <v>75924.66356</v>
      </c>
      <c r="E9" s="821" t="s">
        <v>32</v>
      </c>
      <c r="F9" s="821">
        <v>33868.86293</v>
      </c>
      <c r="G9" s="821">
        <v>1566.702</v>
      </c>
      <c r="H9" s="821">
        <v>8263.71516</v>
      </c>
      <c r="I9" s="821">
        <v>1387.7121200000001</v>
      </c>
      <c r="J9" s="821">
        <v>12156.273370000003</v>
      </c>
      <c r="K9" s="821" t="s">
        <v>32</v>
      </c>
      <c r="L9" s="821">
        <v>8289.54216</v>
      </c>
      <c r="M9" s="821">
        <v>10391.85582</v>
      </c>
      <c r="N9" s="821" t="s">
        <v>32</v>
      </c>
      <c r="O9" s="821" t="s">
        <v>32</v>
      </c>
      <c r="P9" s="821" t="s">
        <v>32</v>
      </c>
      <c r="Q9" s="217"/>
      <c r="T9" s="267"/>
      <c r="U9" s="267"/>
      <c r="V9" s="265"/>
      <c r="W9" s="266"/>
      <c r="X9" s="267"/>
      <c r="Y9" s="158"/>
    </row>
    <row r="10" spans="2:25" s="52" customFormat="1" ht="15.75">
      <c r="B10" s="834"/>
      <c r="C10" s="123" t="s">
        <v>119</v>
      </c>
      <c r="D10" s="841">
        <f aca="true" t="shared" si="1" ref="D10:D22">SUM(E10:P10)</f>
        <v>43032.49899999999</v>
      </c>
      <c r="E10" s="821" t="s">
        <v>32</v>
      </c>
      <c r="F10" s="821" t="s">
        <v>32</v>
      </c>
      <c r="G10" s="821" t="s">
        <v>32</v>
      </c>
      <c r="H10" s="821" t="s">
        <v>32</v>
      </c>
      <c r="I10" s="821" t="s">
        <v>32</v>
      </c>
      <c r="J10" s="821" t="s">
        <v>32</v>
      </c>
      <c r="K10" s="821">
        <v>40961.22699999999</v>
      </c>
      <c r="L10" s="821" t="s">
        <v>32</v>
      </c>
      <c r="M10" s="821">
        <v>2071.272</v>
      </c>
      <c r="N10" s="821" t="s">
        <v>32</v>
      </c>
      <c r="O10" s="821" t="s">
        <v>32</v>
      </c>
      <c r="P10" s="821" t="s">
        <v>32</v>
      </c>
      <c r="Q10" s="217"/>
      <c r="T10" s="267"/>
      <c r="U10" s="267"/>
      <c r="V10" s="265"/>
      <c r="W10" s="266"/>
      <c r="X10" s="267"/>
      <c r="Y10" s="158"/>
    </row>
    <row r="11" spans="2:25" s="52" customFormat="1" ht="15.75">
      <c r="B11" s="834"/>
      <c r="C11" s="123" t="s">
        <v>141</v>
      </c>
      <c r="D11" s="841">
        <f t="shared" si="1"/>
        <v>30061.949780000003</v>
      </c>
      <c r="E11" s="821">
        <v>428.66907000000003</v>
      </c>
      <c r="F11" s="821">
        <v>199.71114</v>
      </c>
      <c r="G11" s="821">
        <v>1851.0039199999999</v>
      </c>
      <c r="H11" s="821">
        <v>4733.42901</v>
      </c>
      <c r="I11" s="821">
        <v>1127.50465</v>
      </c>
      <c r="J11" s="821">
        <v>7897.11905</v>
      </c>
      <c r="K11" s="821">
        <v>574.91625</v>
      </c>
      <c r="L11" s="821">
        <v>1211.43062</v>
      </c>
      <c r="M11" s="821">
        <v>2728.84905</v>
      </c>
      <c r="N11" s="821">
        <v>3267.5603</v>
      </c>
      <c r="O11" s="821">
        <v>4660.98078</v>
      </c>
      <c r="P11" s="821">
        <v>1380.77594</v>
      </c>
      <c r="Q11" s="217"/>
      <c r="T11" s="267"/>
      <c r="U11" s="267"/>
      <c r="V11" s="265"/>
      <c r="W11" s="266"/>
      <c r="X11" s="267"/>
      <c r="Y11" s="158"/>
    </row>
    <row r="12" spans="2:25" s="52" customFormat="1" ht="15.75">
      <c r="B12" s="834"/>
      <c r="C12" s="123" t="s">
        <v>135</v>
      </c>
      <c r="D12" s="841">
        <f t="shared" si="1"/>
        <v>9297.3773</v>
      </c>
      <c r="E12" s="821" t="s">
        <v>32</v>
      </c>
      <c r="F12" s="821">
        <v>2160</v>
      </c>
      <c r="G12" s="821" t="s">
        <v>32</v>
      </c>
      <c r="H12" s="821">
        <v>800</v>
      </c>
      <c r="I12" s="821" t="s">
        <v>32</v>
      </c>
      <c r="J12" s="821">
        <v>2639.4804</v>
      </c>
      <c r="K12" s="821" t="s">
        <v>32</v>
      </c>
      <c r="L12" s="821">
        <v>2546.548</v>
      </c>
      <c r="M12" s="821">
        <v>497.6019</v>
      </c>
      <c r="N12" s="821">
        <v>653.747</v>
      </c>
      <c r="O12" s="821" t="s">
        <v>32</v>
      </c>
      <c r="P12" s="821" t="s">
        <v>32</v>
      </c>
      <c r="Q12" s="218"/>
      <c r="T12" s="267"/>
      <c r="U12" s="267"/>
      <c r="V12" s="265"/>
      <c r="W12" s="266"/>
      <c r="X12" s="267"/>
      <c r="Y12" s="158"/>
    </row>
    <row r="13" spans="2:25" s="52" customFormat="1" ht="15.75">
      <c r="B13" s="834"/>
      <c r="C13" s="123" t="s">
        <v>146</v>
      </c>
      <c r="D13" s="841">
        <f t="shared" si="1"/>
        <v>41630.56799999999</v>
      </c>
      <c r="E13" s="821">
        <v>277.9275</v>
      </c>
      <c r="F13" s="821" t="s">
        <v>32</v>
      </c>
      <c r="G13" s="821">
        <v>880.8705</v>
      </c>
      <c r="H13" s="821">
        <v>4433.0677</v>
      </c>
      <c r="I13" s="821">
        <v>955.9142</v>
      </c>
      <c r="J13" s="821">
        <v>4706.808149999999</v>
      </c>
      <c r="K13" s="821">
        <v>6296.9131</v>
      </c>
      <c r="L13" s="821">
        <v>6698.48115</v>
      </c>
      <c r="M13" s="821">
        <v>7724.829310000001</v>
      </c>
      <c r="N13" s="821">
        <v>4981.90248</v>
      </c>
      <c r="O13" s="821">
        <v>4673.85391</v>
      </c>
      <c r="P13" s="821" t="s">
        <v>32</v>
      </c>
      <c r="Q13" s="217"/>
      <c r="T13" s="267"/>
      <c r="U13" s="267"/>
      <c r="V13" s="265"/>
      <c r="W13" s="266"/>
      <c r="X13" s="267"/>
      <c r="Y13" s="158"/>
    </row>
    <row r="14" spans="2:25" s="52" customFormat="1" ht="15.75">
      <c r="B14" s="834"/>
      <c r="C14" s="123" t="s">
        <v>127</v>
      </c>
      <c r="D14" s="841">
        <f t="shared" si="1"/>
        <v>33907.374919999995</v>
      </c>
      <c r="E14" s="821" t="s">
        <v>32</v>
      </c>
      <c r="F14" s="821" t="s">
        <v>32</v>
      </c>
      <c r="G14" s="821">
        <v>1926.4599699999999</v>
      </c>
      <c r="H14" s="821" t="s">
        <v>32</v>
      </c>
      <c r="I14" s="821" t="s">
        <v>32</v>
      </c>
      <c r="J14" s="821" t="s">
        <v>32</v>
      </c>
      <c r="K14" s="821" t="s">
        <v>32</v>
      </c>
      <c r="L14" s="821" t="s">
        <v>32</v>
      </c>
      <c r="M14" s="821">
        <v>31615.819749999995</v>
      </c>
      <c r="N14" s="821" t="s">
        <v>32</v>
      </c>
      <c r="O14" s="821">
        <v>365.09520000000003</v>
      </c>
      <c r="P14" s="821" t="s">
        <v>32</v>
      </c>
      <c r="Q14" s="217"/>
      <c r="T14" s="267"/>
      <c r="U14" s="267"/>
      <c r="V14" s="265"/>
      <c r="W14" s="266"/>
      <c r="X14" s="267"/>
      <c r="Y14" s="158"/>
    </row>
    <row r="15" spans="2:25" s="52" customFormat="1" ht="15.75">
      <c r="B15" s="834"/>
      <c r="C15" s="123" t="s">
        <v>166</v>
      </c>
      <c r="D15" s="841">
        <f t="shared" si="1"/>
        <v>8864.869980000001</v>
      </c>
      <c r="E15" s="821" t="s">
        <v>32</v>
      </c>
      <c r="F15" s="821">
        <v>1625.37525</v>
      </c>
      <c r="G15" s="821">
        <v>2152.55925</v>
      </c>
      <c r="H15" s="821" t="s">
        <v>32</v>
      </c>
      <c r="I15" s="821" t="s">
        <v>32</v>
      </c>
      <c r="J15" s="821" t="s">
        <v>32</v>
      </c>
      <c r="K15" s="821">
        <v>1605.09566</v>
      </c>
      <c r="L15" s="821">
        <v>2090.4361700000004</v>
      </c>
      <c r="M15" s="821">
        <v>248.4478</v>
      </c>
      <c r="N15" s="821">
        <v>311.7504</v>
      </c>
      <c r="O15" s="821">
        <v>221.13235</v>
      </c>
      <c r="P15" s="821">
        <v>610.0731</v>
      </c>
      <c r="Q15" s="217"/>
      <c r="T15" s="267"/>
      <c r="U15" s="267"/>
      <c r="V15" s="265"/>
      <c r="W15" s="266"/>
      <c r="X15" s="267"/>
      <c r="Y15" s="158"/>
    </row>
    <row r="16" spans="2:25" s="52" customFormat="1" ht="15.75">
      <c r="B16" s="834"/>
      <c r="C16" s="123" t="s">
        <v>128</v>
      </c>
      <c r="D16" s="841">
        <f t="shared" si="1"/>
        <v>4244.844</v>
      </c>
      <c r="E16" s="821" t="s">
        <v>32</v>
      </c>
      <c r="F16" s="821" t="s">
        <v>32</v>
      </c>
      <c r="G16" s="821" t="s">
        <v>32</v>
      </c>
      <c r="H16" s="821">
        <v>2295</v>
      </c>
      <c r="I16" s="821" t="s">
        <v>32</v>
      </c>
      <c r="J16" s="821" t="s">
        <v>32</v>
      </c>
      <c r="K16" s="821">
        <v>1949.844</v>
      </c>
      <c r="L16" s="821" t="s">
        <v>32</v>
      </c>
      <c r="M16" s="821" t="s">
        <v>32</v>
      </c>
      <c r="N16" s="821" t="s">
        <v>32</v>
      </c>
      <c r="O16" s="821" t="s">
        <v>32</v>
      </c>
      <c r="P16" s="821" t="s">
        <v>32</v>
      </c>
      <c r="Q16" s="217"/>
      <c r="T16" s="267"/>
      <c r="U16" s="267"/>
      <c r="V16" s="265"/>
      <c r="W16" s="266"/>
      <c r="X16" s="267"/>
      <c r="Y16" s="158"/>
    </row>
    <row r="17" spans="2:25" s="52" customFormat="1" ht="15.75">
      <c r="B17" s="834"/>
      <c r="C17" s="123" t="s">
        <v>140</v>
      </c>
      <c r="D17" s="841">
        <f t="shared" si="1"/>
        <v>1458.0792500000002</v>
      </c>
      <c r="E17" s="821" t="s">
        <v>32</v>
      </c>
      <c r="F17" s="821" t="s">
        <v>32</v>
      </c>
      <c r="G17" s="821" t="s">
        <v>32</v>
      </c>
      <c r="H17" s="821">
        <v>213.655</v>
      </c>
      <c r="I17" s="821">
        <v>214.305</v>
      </c>
      <c r="J17" s="821" t="s">
        <v>32</v>
      </c>
      <c r="K17" s="821">
        <v>146.4625</v>
      </c>
      <c r="L17" s="821">
        <v>36.54125</v>
      </c>
      <c r="M17" s="821">
        <v>359.9375</v>
      </c>
      <c r="N17" s="821" t="s">
        <v>32</v>
      </c>
      <c r="O17" s="821">
        <v>89.2275</v>
      </c>
      <c r="P17" s="821">
        <v>397.95050000000003</v>
      </c>
      <c r="Q17" s="217"/>
      <c r="T17" s="267"/>
      <c r="U17" s="267"/>
      <c r="V17" s="265"/>
      <c r="W17" s="266"/>
      <c r="X17" s="267"/>
      <c r="Y17" s="158"/>
    </row>
    <row r="18" spans="2:25" s="52" customFormat="1" ht="15.75">
      <c r="B18" s="834"/>
      <c r="C18" s="123" t="s">
        <v>143</v>
      </c>
      <c r="D18" s="841">
        <f t="shared" si="1"/>
        <v>0</v>
      </c>
      <c r="E18" s="821" t="s">
        <v>32</v>
      </c>
      <c r="F18" s="821" t="s">
        <v>32</v>
      </c>
      <c r="G18" s="821" t="s">
        <v>32</v>
      </c>
      <c r="H18" s="821" t="s">
        <v>32</v>
      </c>
      <c r="I18" s="821" t="s">
        <v>32</v>
      </c>
      <c r="J18" s="821" t="s">
        <v>32</v>
      </c>
      <c r="K18" s="821" t="s">
        <v>32</v>
      </c>
      <c r="L18" s="821" t="s">
        <v>32</v>
      </c>
      <c r="M18" s="821" t="s">
        <v>32</v>
      </c>
      <c r="N18" s="821" t="s">
        <v>32</v>
      </c>
      <c r="O18" s="821" t="s">
        <v>32</v>
      </c>
      <c r="P18" s="821" t="s">
        <v>32</v>
      </c>
      <c r="Q18" s="217"/>
      <c r="T18" s="267"/>
      <c r="U18" s="267"/>
      <c r="V18" s="265"/>
      <c r="W18" s="266"/>
      <c r="X18" s="267"/>
      <c r="Y18" s="158"/>
    </row>
    <row r="19" spans="2:25" s="52" customFormat="1" ht="15.75">
      <c r="B19" s="834"/>
      <c r="C19" s="123" t="s">
        <v>176</v>
      </c>
      <c r="D19" s="841">
        <f t="shared" si="1"/>
        <v>937.5501999999999</v>
      </c>
      <c r="E19" s="821" t="s">
        <v>32</v>
      </c>
      <c r="F19" s="821" t="s">
        <v>32</v>
      </c>
      <c r="G19" s="821" t="s">
        <v>32</v>
      </c>
      <c r="H19" s="821">
        <v>937.5501999999999</v>
      </c>
      <c r="I19" s="821" t="s">
        <v>32</v>
      </c>
      <c r="J19" s="821" t="s">
        <v>32</v>
      </c>
      <c r="K19" s="821" t="s">
        <v>32</v>
      </c>
      <c r="L19" s="821" t="s">
        <v>32</v>
      </c>
      <c r="M19" s="821" t="s">
        <v>32</v>
      </c>
      <c r="N19" s="821" t="s">
        <v>32</v>
      </c>
      <c r="O19" s="821" t="s">
        <v>32</v>
      </c>
      <c r="P19" s="821" t="s">
        <v>32</v>
      </c>
      <c r="Q19" s="217"/>
      <c r="T19" s="267"/>
      <c r="U19" s="267"/>
      <c r="V19" s="265"/>
      <c r="W19" s="266"/>
      <c r="X19" s="267"/>
      <c r="Y19" s="158"/>
    </row>
    <row r="20" spans="2:25" s="52" customFormat="1" ht="15.75">
      <c r="B20" s="834"/>
      <c r="C20" s="123" t="s">
        <v>148</v>
      </c>
      <c r="D20" s="841">
        <f t="shared" si="1"/>
        <v>2571.658</v>
      </c>
      <c r="E20" s="821" t="s">
        <v>32</v>
      </c>
      <c r="F20" s="821" t="s">
        <v>32</v>
      </c>
      <c r="G20" s="821">
        <v>2035.3286</v>
      </c>
      <c r="H20" s="821" t="s">
        <v>32</v>
      </c>
      <c r="I20" s="821" t="s">
        <v>32</v>
      </c>
      <c r="J20" s="821" t="s">
        <v>32</v>
      </c>
      <c r="K20" s="821" t="s">
        <v>32</v>
      </c>
      <c r="L20" s="821">
        <v>536.3294</v>
      </c>
      <c r="M20" s="821" t="s">
        <v>32</v>
      </c>
      <c r="N20" s="821" t="s">
        <v>32</v>
      </c>
      <c r="O20" s="821" t="s">
        <v>32</v>
      </c>
      <c r="P20" s="821" t="s">
        <v>32</v>
      </c>
      <c r="Q20" s="217"/>
      <c r="T20" s="267"/>
      <c r="U20" s="267"/>
      <c r="V20" s="265"/>
      <c r="W20" s="266"/>
      <c r="X20" s="267"/>
      <c r="Y20" s="158"/>
    </row>
    <row r="21" spans="2:25" s="52" customFormat="1" ht="15.75">
      <c r="B21" s="834"/>
      <c r="C21" s="123" t="s">
        <v>142</v>
      </c>
      <c r="D21" s="841">
        <f t="shared" si="1"/>
        <v>0</v>
      </c>
      <c r="E21" s="821" t="s">
        <v>32</v>
      </c>
      <c r="F21" s="821" t="s">
        <v>32</v>
      </c>
      <c r="G21" s="821" t="s">
        <v>32</v>
      </c>
      <c r="H21" s="821" t="s">
        <v>32</v>
      </c>
      <c r="I21" s="821" t="s">
        <v>32</v>
      </c>
      <c r="J21" s="821" t="s">
        <v>32</v>
      </c>
      <c r="K21" s="821" t="s">
        <v>32</v>
      </c>
      <c r="L21" s="821" t="s">
        <v>32</v>
      </c>
      <c r="M21" s="821" t="s">
        <v>32</v>
      </c>
      <c r="N21" s="821" t="s">
        <v>32</v>
      </c>
      <c r="O21" s="821" t="s">
        <v>32</v>
      </c>
      <c r="P21" s="821" t="s">
        <v>32</v>
      </c>
      <c r="Q21" s="217"/>
      <c r="T21" s="267"/>
      <c r="U21" s="267"/>
      <c r="V21" s="265"/>
      <c r="W21" s="266"/>
      <c r="X21" s="267"/>
      <c r="Y21" s="158"/>
    </row>
    <row r="22" spans="2:25" s="52" customFormat="1" ht="15.75">
      <c r="B22" s="834"/>
      <c r="C22" s="123" t="s">
        <v>113</v>
      </c>
      <c r="D22" s="841">
        <f t="shared" si="1"/>
        <v>9283.25159</v>
      </c>
      <c r="E22" s="821">
        <v>0</v>
      </c>
      <c r="F22" s="821">
        <v>0</v>
      </c>
      <c r="G22" s="821">
        <v>337.43089</v>
      </c>
      <c r="H22" s="821">
        <v>573.155</v>
      </c>
      <c r="I22" s="821">
        <v>165.0084</v>
      </c>
      <c r="J22" s="821">
        <v>0</v>
      </c>
      <c r="K22" s="821">
        <v>132.94134</v>
      </c>
      <c r="L22" s="821">
        <v>3794.30964</v>
      </c>
      <c r="M22" s="821">
        <v>438.01275000000004</v>
      </c>
      <c r="N22" s="821">
        <v>2558.8526799999995</v>
      </c>
      <c r="O22" s="821">
        <v>559.00324</v>
      </c>
      <c r="P22" s="821">
        <v>724.53765</v>
      </c>
      <c r="Q22" s="217"/>
      <c r="T22" s="267"/>
      <c r="U22" s="267"/>
      <c r="V22" s="265"/>
      <c r="W22" s="266"/>
      <c r="X22" s="267"/>
      <c r="Y22" s="158"/>
    </row>
    <row r="23" spans="2:25" s="52" customFormat="1" ht="15.75">
      <c r="B23" s="2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220"/>
      <c r="T23" s="267"/>
      <c r="U23" s="267"/>
      <c r="V23" s="265"/>
      <c r="W23" s="266"/>
      <c r="X23" s="267"/>
      <c r="Y23" s="158"/>
    </row>
    <row r="24" spans="2:25" s="52" customFormat="1" ht="15.75">
      <c r="B24" s="18" t="s">
        <v>110</v>
      </c>
      <c r="C24" s="18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63"/>
      <c r="T24" s="267"/>
      <c r="U24" s="267"/>
      <c r="V24" s="265"/>
      <c r="W24" s="266"/>
      <c r="X24" s="267"/>
      <c r="Y24" s="158"/>
    </row>
    <row r="25" spans="2:25" s="56" customFormat="1" ht="14.25" customHeight="1">
      <c r="B25" s="18" t="s">
        <v>39</v>
      </c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57"/>
      <c r="T25" s="274"/>
      <c r="U25" s="274"/>
      <c r="V25" s="265"/>
      <c r="W25" s="266"/>
      <c r="X25" s="274"/>
      <c r="Y25" s="164"/>
    </row>
    <row r="26" spans="2:25" s="52" customFormat="1" ht="20.25" customHeight="1">
      <c r="B26" s="9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62"/>
      <c r="T26" s="267"/>
      <c r="U26" s="267"/>
      <c r="V26" s="265"/>
      <c r="W26" s="266"/>
      <c r="X26" s="267"/>
      <c r="Y26" s="158"/>
    </row>
    <row r="27" spans="2:25" s="52" customFormat="1" ht="20.25" customHeight="1">
      <c r="B27" s="165"/>
      <c r="C27" s="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62"/>
      <c r="V27" s="156"/>
      <c r="W27" s="55"/>
      <c r="X27" s="267"/>
      <c r="Y27" s="158"/>
    </row>
    <row r="28" spans="5:25" s="58" customFormat="1" ht="56.25" customHeight="1">
      <c r="E28" s="166"/>
      <c r="G28" s="167"/>
      <c r="H28" s="167"/>
      <c r="T28" s="655"/>
      <c r="U28" s="656"/>
      <c r="V28" s="657"/>
      <c r="W28" s="658"/>
      <c r="X28" s="275"/>
      <c r="Y28" s="168"/>
    </row>
    <row r="29" spans="5:24" s="169" customFormat="1" ht="15.75">
      <c r="E29" s="170"/>
      <c r="F29" s="167"/>
      <c r="I29" s="167"/>
      <c r="J29" s="167"/>
      <c r="K29" s="167"/>
      <c r="L29" s="167"/>
      <c r="M29" s="167"/>
      <c r="N29" s="167"/>
      <c r="O29" s="167"/>
      <c r="P29" s="167"/>
      <c r="W29" s="659"/>
      <c r="X29" s="276"/>
    </row>
    <row r="30" spans="3:25" s="155" customFormat="1" ht="15.7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W30" s="661"/>
      <c r="X30" s="277"/>
      <c r="Y30" s="171"/>
    </row>
    <row r="31" spans="4:23" ht="15.75">
      <c r="D31" s="172"/>
      <c r="W31" s="664"/>
    </row>
    <row r="32" spans="3:23" ht="15.75">
      <c r="C32" s="173"/>
      <c r="D32" s="174"/>
      <c r="E32" s="175"/>
      <c r="F32" s="175"/>
      <c r="W32" s="666"/>
    </row>
    <row r="33" spans="3:23" ht="15.75">
      <c r="C33" s="857"/>
      <c r="D33" s="857"/>
      <c r="E33" s="858"/>
      <c r="F33" s="859"/>
      <c r="W33" s="664"/>
    </row>
    <row r="34" spans="3:23" ht="15.75">
      <c r="C34" s="869"/>
      <c r="D34" s="870" t="s">
        <v>108</v>
      </c>
      <c r="E34" s="870" t="s">
        <v>109</v>
      </c>
      <c r="F34" s="871"/>
      <c r="W34" s="664"/>
    </row>
    <row r="35" spans="3:23" ht="15.75">
      <c r="C35" s="872"/>
      <c r="D35" s="873"/>
      <c r="E35" s="874">
        <v>261214.68558</v>
      </c>
      <c r="F35" s="871"/>
      <c r="W35" s="664"/>
    </row>
    <row r="36" spans="3:23" ht="15.75">
      <c r="C36" s="872"/>
      <c r="D36" s="873" t="s">
        <v>120</v>
      </c>
      <c r="E36" s="874">
        <v>75924.66356</v>
      </c>
      <c r="F36" s="875">
        <v>29.066001167360554</v>
      </c>
      <c r="W36" s="664"/>
    </row>
    <row r="37" spans="3:23" ht="15.75">
      <c r="C37" s="872"/>
      <c r="D37" s="873" t="s">
        <v>119</v>
      </c>
      <c r="E37" s="874">
        <v>43032.49899999999</v>
      </c>
      <c r="F37" s="875">
        <v>16.47399682159937</v>
      </c>
      <c r="W37" s="664"/>
    </row>
    <row r="38" spans="3:23" ht="15.75">
      <c r="C38" s="872"/>
      <c r="D38" s="873" t="s">
        <v>141</v>
      </c>
      <c r="E38" s="874">
        <v>30061.949780000003</v>
      </c>
      <c r="F38" s="875">
        <v>11.508522085291863</v>
      </c>
      <c r="W38" s="664"/>
    </row>
    <row r="39" spans="3:23" ht="15.75">
      <c r="C39" s="872"/>
      <c r="D39" s="873" t="s">
        <v>135</v>
      </c>
      <c r="E39" s="874">
        <v>9297.3773</v>
      </c>
      <c r="F39" s="875">
        <v>3.5592858339324005</v>
      </c>
      <c r="W39" s="664"/>
    </row>
    <row r="40" spans="3:23" ht="15.75">
      <c r="C40" s="872"/>
      <c r="D40" s="873" t="s">
        <v>146</v>
      </c>
      <c r="E40" s="874">
        <v>41630.56799999999</v>
      </c>
      <c r="F40" s="875">
        <v>15.937299967482172</v>
      </c>
      <c r="W40" s="665"/>
    </row>
    <row r="41" spans="3:23" ht="15.75">
      <c r="C41" s="872"/>
      <c r="D41" s="873" t="s">
        <v>127</v>
      </c>
      <c r="E41" s="874">
        <v>33907.374919999995</v>
      </c>
      <c r="F41" s="875">
        <v>12.980654148411375</v>
      </c>
      <c r="G41" s="157"/>
      <c r="W41" s="664"/>
    </row>
    <row r="42" spans="3:23" ht="15.75">
      <c r="C42" s="872"/>
      <c r="D42" s="873" t="s">
        <v>166</v>
      </c>
      <c r="E42" s="874">
        <v>8864.869980000001</v>
      </c>
      <c r="F42" s="875">
        <v>3.3937104111571985</v>
      </c>
      <c r="G42" s="157"/>
      <c r="W42" s="664"/>
    </row>
    <row r="43" spans="3:23" ht="15.75">
      <c r="C43" s="872"/>
      <c r="D43" s="873" t="s">
        <v>128</v>
      </c>
      <c r="E43" s="874">
        <v>4244.844</v>
      </c>
      <c r="F43" s="875">
        <v>1.625040334380422</v>
      </c>
      <c r="G43" s="157"/>
      <c r="T43" s="662"/>
      <c r="U43" s="663"/>
      <c r="V43" s="660"/>
      <c r="W43" s="664"/>
    </row>
    <row r="44" spans="3:23" ht="15.75">
      <c r="C44" s="872"/>
      <c r="D44" s="873" t="s">
        <v>140</v>
      </c>
      <c r="E44" s="874">
        <v>1458.0792500000002</v>
      </c>
      <c r="F44" s="875">
        <v>0.5581919128177986</v>
      </c>
      <c r="T44" s="662"/>
      <c r="U44" s="663"/>
      <c r="V44" s="660"/>
      <c r="W44" s="664"/>
    </row>
    <row r="45" spans="3:23" ht="15.75">
      <c r="C45" s="872"/>
      <c r="D45" s="873" t="s">
        <v>54</v>
      </c>
      <c r="E45" s="874">
        <v>12792.459789999994</v>
      </c>
      <c r="F45" s="875">
        <v>4.8972973175668395</v>
      </c>
      <c r="T45" s="662"/>
      <c r="U45" s="663"/>
      <c r="V45" s="660"/>
      <c r="W45" s="664"/>
    </row>
    <row r="46" spans="3:23" ht="15.75">
      <c r="C46" s="872"/>
      <c r="D46" s="873"/>
      <c r="E46" s="874"/>
      <c r="F46" s="871"/>
      <c r="T46" s="662"/>
      <c r="U46" s="663"/>
      <c r="V46" s="660"/>
      <c r="W46" s="664"/>
    </row>
    <row r="47" spans="20:23" ht="15.75">
      <c r="T47" s="662"/>
      <c r="U47" s="663"/>
      <c r="V47" s="660"/>
      <c r="W47" s="664"/>
    </row>
    <row r="48" spans="20:23" ht="15.75">
      <c r="T48" s="283"/>
      <c r="U48" s="174"/>
      <c r="V48" s="156"/>
      <c r="W48" s="55"/>
    </row>
    <row r="49" spans="20:21" ht="15.75">
      <c r="T49" s="278"/>
      <c r="U49" s="279"/>
    </row>
    <row r="50" spans="20:21" ht="15.75">
      <c r="T50" s="280"/>
      <c r="U50" s="279"/>
    </row>
    <row r="51" spans="20:21" ht="15.75">
      <c r="T51" s="278"/>
      <c r="U51" s="279"/>
    </row>
    <row r="52" spans="20:21" ht="15.75">
      <c r="T52" s="278"/>
      <c r="U52" s="279"/>
    </row>
    <row r="53" spans="20:21" ht="15.75">
      <c r="T53" s="278"/>
      <c r="U53" s="279"/>
    </row>
    <row r="54" spans="3:21" ht="15.75">
      <c r="C54" s="176"/>
      <c r="T54" s="278"/>
      <c r="U54" s="279"/>
    </row>
    <row r="55" spans="3:21" ht="15.75">
      <c r="C55" s="176"/>
      <c r="T55" s="278"/>
      <c r="U55" s="279"/>
    </row>
    <row r="56" spans="3:21" ht="15.75">
      <c r="C56" s="176"/>
      <c r="T56" s="278"/>
      <c r="U56" s="279"/>
    </row>
    <row r="57" spans="3:21" ht="15.75">
      <c r="C57" s="176"/>
      <c r="T57" s="278"/>
      <c r="U57" s="279"/>
    </row>
    <row r="58" spans="3:21" ht="15.75">
      <c r="C58" s="176"/>
      <c r="T58" s="278"/>
      <c r="U58" s="279"/>
    </row>
    <row r="59" spans="3:21" ht="15.75">
      <c r="C59" s="176"/>
      <c r="T59" s="278"/>
      <c r="U59" s="279"/>
    </row>
    <row r="60" spans="3:21" ht="15.75">
      <c r="C60" s="176"/>
      <c r="T60" s="278"/>
      <c r="U60" s="279"/>
    </row>
    <row r="61" spans="3:21" ht="15.75">
      <c r="C61" s="176"/>
      <c r="T61" s="278"/>
      <c r="U61" s="279"/>
    </row>
    <row r="62" spans="3:21" ht="15.75">
      <c r="C62" s="176"/>
      <c r="T62" s="281"/>
      <c r="U62" s="279"/>
    </row>
    <row r="63" ht="15.75">
      <c r="C63" s="176"/>
    </row>
    <row r="64" ht="15.75">
      <c r="C64" s="176"/>
    </row>
    <row r="65" ht="15.75">
      <c r="C65" s="176"/>
    </row>
    <row r="66" ht="15.75">
      <c r="C66" s="176"/>
    </row>
    <row r="67" ht="15.75">
      <c r="C67" s="176"/>
    </row>
    <row r="68" ht="15.75">
      <c r="C68" s="176"/>
    </row>
    <row r="69" ht="15.75">
      <c r="C69" s="176"/>
    </row>
    <row r="70" ht="15.75">
      <c r="C70" s="176"/>
    </row>
    <row r="71" ht="15.75">
      <c r="C71" s="176"/>
    </row>
    <row r="72" ht="15.75">
      <c r="C72" s="176"/>
    </row>
    <row r="73" ht="15.75">
      <c r="C73" s="176"/>
    </row>
    <row r="74" ht="15.75">
      <c r="C74" s="176"/>
    </row>
    <row r="75" ht="15.75">
      <c r="C75" s="176"/>
    </row>
    <row r="76" ht="15.75">
      <c r="C76" s="176"/>
    </row>
    <row r="77" ht="15.75">
      <c r="C77" s="17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260"/>
  <sheetViews>
    <sheetView showGridLines="0" zoomScale="90" zoomScaleNormal="90" zoomScaleSheetLayoutView="90" zoomScalePageLayoutView="0" workbookViewId="0" topLeftCell="A1">
      <selection activeCell="I35" sqref="I35"/>
    </sheetView>
  </sheetViews>
  <sheetFormatPr defaultColWidth="9.77734375" defaultRowHeight="15"/>
  <cols>
    <col min="1" max="1" width="0.88671875" style="287" customWidth="1"/>
    <col min="2" max="2" width="0.23046875" style="287" customWidth="1"/>
    <col min="3" max="3" width="2.88671875" style="287" customWidth="1"/>
    <col min="4" max="4" width="3.21484375" style="287" customWidth="1"/>
    <col min="5" max="5" width="22.3359375" style="287" customWidth="1"/>
    <col min="6" max="6" width="9.21484375" style="287" customWidth="1"/>
    <col min="7" max="10" width="9.10546875" style="287" bestFit="1" customWidth="1"/>
    <col min="11" max="11" width="7.4453125" style="287" bestFit="1" customWidth="1"/>
    <col min="12" max="13" width="9.10546875" style="287" bestFit="1" customWidth="1"/>
    <col min="14" max="14" width="7.99609375" style="287" bestFit="1" customWidth="1"/>
    <col min="15" max="15" width="9.10546875" style="287" bestFit="1" customWidth="1"/>
    <col min="16" max="16" width="7.4453125" style="287" bestFit="1" customWidth="1"/>
    <col min="17" max="18" width="9.10546875" style="287" bestFit="1" customWidth="1"/>
    <col min="19" max="19" width="0.55078125" style="287" customWidth="1"/>
    <col min="20" max="20" width="1.99609375" style="287" customWidth="1"/>
    <col min="21" max="21" width="4.77734375" style="231" customWidth="1"/>
    <col min="22" max="22" width="28.6640625" style="724" customWidth="1"/>
    <col min="23" max="23" width="13.77734375" style="724" customWidth="1"/>
    <col min="24" max="24" width="9.77734375" style="725" customWidth="1"/>
    <col min="25" max="37" width="9.77734375" style="724" customWidth="1"/>
    <col min="38" max="39" width="9.77734375" style="784" customWidth="1"/>
    <col min="40" max="45" width="9.77734375" style="726" customWidth="1"/>
    <col min="46" max="142" width="9.77734375" style="287" customWidth="1"/>
    <col min="143" max="145" width="1.2265625" style="287" customWidth="1"/>
    <col min="146" max="146" width="9.77734375" style="287" customWidth="1"/>
    <col min="147" max="147" width="1.2265625" style="287" customWidth="1"/>
    <col min="148" max="16384" width="9.77734375" style="287" customWidth="1"/>
  </cols>
  <sheetData>
    <row r="1" spans="3:19" ht="16.5">
      <c r="C1" s="687" t="s">
        <v>189</v>
      </c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</row>
    <row r="2" spans="2:19" ht="16.5">
      <c r="B2" s="5"/>
      <c r="C2" s="688" t="s">
        <v>117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</row>
    <row r="3" spans="2:19" ht="12.75">
      <c r="B3" s="5"/>
      <c r="C3" s="9"/>
      <c r="D3" s="9"/>
      <c r="E3" s="9"/>
      <c r="F3" s="326"/>
      <c r="G3" s="9"/>
      <c r="H3" s="9"/>
      <c r="I3" s="9"/>
      <c r="J3" s="9"/>
      <c r="K3" s="9"/>
      <c r="L3" s="9"/>
      <c r="M3" s="9"/>
      <c r="N3" s="9"/>
      <c r="O3" s="9"/>
      <c r="P3" s="325"/>
      <c r="Q3" s="325"/>
      <c r="R3" s="325"/>
      <c r="S3" s="325"/>
    </row>
    <row r="4" spans="2:45" s="303" customFormat="1" ht="39" customHeight="1">
      <c r="B4" s="6"/>
      <c r="C4" s="691" t="s">
        <v>43</v>
      </c>
      <c r="D4" s="692"/>
      <c r="E4" s="693"/>
      <c r="F4" s="324" t="s">
        <v>33</v>
      </c>
      <c r="G4" s="204" t="s">
        <v>1</v>
      </c>
      <c r="H4" s="204" t="s">
        <v>2</v>
      </c>
      <c r="I4" s="204" t="s">
        <v>3</v>
      </c>
      <c r="J4" s="204" t="s">
        <v>4</v>
      </c>
      <c r="K4" s="204" t="s">
        <v>5</v>
      </c>
      <c r="L4" s="204" t="s">
        <v>6</v>
      </c>
      <c r="M4" s="204" t="s">
        <v>7</v>
      </c>
      <c r="N4" s="204" t="s">
        <v>8</v>
      </c>
      <c r="O4" s="204" t="s">
        <v>9</v>
      </c>
      <c r="P4" s="204" t="s">
        <v>10</v>
      </c>
      <c r="Q4" s="204" t="s">
        <v>11</v>
      </c>
      <c r="R4" s="323" t="s">
        <v>12</v>
      </c>
      <c r="S4" s="322"/>
      <c r="U4" s="314"/>
      <c r="V4" s="729"/>
      <c r="W4" s="729"/>
      <c r="X4" s="730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85"/>
      <c r="AM4" s="785"/>
      <c r="AN4" s="732"/>
      <c r="AO4" s="732"/>
      <c r="AP4" s="732"/>
      <c r="AQ4" s="732"/>
      <c r="AR4" s="732"/>
      <c r="AS4" s="732"/>
    </row>
    <row r="5" spans="2:45" s="303" customFormat="1" ht="15">
      <c r="B5" s="7"/>
      <c r="C5" s="205"/>
      <c r="D5" s="34"/>
      <c r="E5" s="34"/>
      <c r="F5" s="32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10"/>
      <c r="U5" s="314"/>
      <c r="V5" s="729"/>
      <c r="W5" s="729"/>
      <c r="X5" s="730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85"/>
      <c r="AM5" s="785"/>
      <c r="AN5" s="732"/>
      <c r="AO5" s="732"/>
      <c r="AP5" s="732"/>
      <c r="AQ5" s="732"/>
      <c r="AR5" s="732"/>
      <c r="AS5" s="732"/>
    </row>
    <row r="6" spans="2:45" s="308" customFormat="1" ht="18.75" customHeight="1">
      <c r="B6" s="8"/>
      <c r="C6" s="689" t="s">
        <v>33</v>
      </c>
      <c r="D6" s="690"/>
      <c r="E6" s="690"/>
      <c r="F6" s="96">
        <f aca="true" t="shared" si="0" ref="F6:R6">+F8+F22+F29</f>
        <v>3306414.5632300004</v>
      </c>
      <c r="G6" s="96">
        <f t="shared" si="0"/>
        <v>101306.04782</v>
      </c>
      <c r="H6" s="96">
        <f t="shared" si="0"/>
        <v>232651.37683999998</v>
      </c>
      <c r="I6" s="96">
        <f t="shared" si="0"/>
        <v>303218.78039000015</v>
      </c>
      <c r="J6" s="96">
        <f t="shared" si="0"/>
        <v>208487.43777999998</v>
      </c>
      <c r="K6" s="96">
        <f t="shared" si="0"/>
        <v>435803.2373299999</v>
      </c>
      <c r="L6" s="96">
        <f t="shared" si="0"/>
        <v>535659.7556900001</v>
      </c>
      <c r="M6" s="96">
        <f t="shared" si="0"/>
        <v>465826.98904</v>
      </c>
      <c r="N6" s="96">
        <f t="shared" si="0"/>
        <v>364775.6470599998</v>
      </c>
      <c r="O6" s="96">
        <f t="shared" si="0"/>
        <v>252955.80990000002</v>
      </c>
      <c r="P6" s="96">
        <f t="shared" si="0"/>
        <v>131057.58257000001</v>
      </c>
      <c r="Q6" s="96">
        <f t="shared" si="0"/>
        <v>113863.68585000001</v>
      </c>
      <c r="R6" s="96">
        <f t="shared" si="0"/>
        <v>160808.21295999992</v>
      </c>
      <c r="S6" s="320"/>
      <c r="U6" s="316"/>
      <c r="V6" s="735"/>
      <c r="W6" s="735"/>
      <c r="X6" s="736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86"/>
      <c r="AM6" s="786"/>
      <c r="AN6" s="738"/>
      <c r="AO6" s="738"/>
      <c r="AP6" s="738"/>
      <c r="AQ6" s="738"/>
      <c r="AR6" s="738"/>
      <c r="AS6" s="738"/>
    </row>
    <row r="7" spans="2:45" s="303" customFormat="1" ht="18.75" customHeight="1">
      <c r="B7" s="7"/>
      <c r="C7" s="206"/>
      <c r="D7" s="36"/>
      <c r="E7" s="36"/>
      <c r="F7" s="31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17"/>
      <c r="S7" s="310"/>
      <c r="U7" s="314"/>
      <c r="V7" s="729"/>
      <c r="W7" s="729"/>
      <c r="X7" s="730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731"/>
      <c r="AL7" s="785"/>
      <c r="AM7" s="785"/>
      <c r="AN7" s="732"/>
      <c r="AO7" s="732"/>
      <c r="AP7" s="732"/>
      <c r="AQ7" s="732"/>
      <c r="AR7" s="732"/>
      <c r="AS7" s="732"/>
    </row>
    <row r="8" spans="2:45" s="308" customFormat="1" ht="18.75" customHeight="1">
      <c r="B8" s="8"/>
      <c r="C8" s="207"/>
      <c r="D8" s="94" t="s">
        <v>44</v>
      </c>
      <c r="E8" s="94"/>
      <c r="F8" s="96">
        <f>+F10+F14+F18</f>
        <v>1322427.8513500001</v>
      </c>
      <c r="G8" s="96">
        <f>SUM(G10,G14,G18)</f>
        <v>86907.32435000001</v>
      </c>
      <c r="H8" s="96">
        <f aca="true" t="shared" si="1" ref="H8:R8">+H10+H14+H18</f>
        <v>101653.55436</v>
      </c>
      <c r="I8" s="96">
        <f t="shared" si="1"/>
        <v>129979.13533</v>
      </c>
      <c r="J8" s="96">
        <f t="shared" si="1"/>
        <v>132869.93675</v>
      </c>
      <c r="K8" s="96">
        <f t="shared" si="1"/>
        <v>157219.06267</v>
      </c>
      <c r="L8" s="96">
        <f t="shared" si="1"/>
        <v>165629.63931</v>
      </c>
      <c r="M8" s="96">
        <f t="shared" si="1"/>
        <v>138973.79233999999</v>
      </c>
      <c r="N8" s="96">
        <f t="shared" si="1"/>
        <v>99002.17199999999</v>
      </c>
      <c r="O8" s="96">
        <f t="shared" si="1"/>
        <v>84907.63597</v>
      </c>
      <c r="P8" s="96">
        <f t="shared" si="1"/>
        <v>76479.54547</v>
      </c>
      <c r="Q8" s="96">
        <f t="shared" si="1"/>
        <v>81353.84637</v>
      </c>
      <c r="R8" s="96">
        <f t="shared" si="1"/>
        <v>67452.20642999999</v>
      </c>
      <c r="S8" s="320"/>
      <c r="U8" s="316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37"/>
      <c r="AI8" s="737"/>
      <c r="AJ8" s="737"/>
      <c r="AK8" s="737"/>
      <c r="AL8" s="786"/>
      <c r="AM8" s="786"/>
      <c r="AN8" s="738"/>
      <c r="AO8" s="738"/>
      <c r="AP8" s="738"/>
      <c r="AQ8" s="738"/>
      <c r="AR8" s="738"/>
      <c r="AS8" s="738"/>
    </row>
    <row r="9" spans="2:45" s="303" customFormat="1" ht="18.75" customHeight="1">
      <c r="B9" s="7"/>
      <c r="C9" s="208"/>
      <c r="D9" s="36"/>
      <c r="E9" s="36"/>
      <c r="F9" s="31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17"/>
      <c r="S9" s="310"/>
      <c r="U9" s="314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31"/>
      <c r="AI9" s="731"/>
      <c r="AJ9" s="731"/>
      <c r="AK9" s="731"/>
      <c r="AL9" s="785"/>
      <c r="AM9" s="785"/>
      <c r="AN9" s="732"/>
      <c r="AO9" s="732"/>
      <c r="AP9" s="732"/>
      <c r="AQ9" s="732"/>
      <c r="AR9" s="732"/>
      <c r="AS9" s="732"/>
    </row>
    <row r="10" spans="2:45" s="303" customFormat="1" ht="18.75" customHeight="1">
      <c r="B10" s="7"/>
      <c r="C10" s="208"/>
      <c r="D10" s="38" t="s">
        <v>13</v>
      </c>
      <c r="E10" s="39" t="s">
        <v>46</v>
      </c>
      <c r="F10" s="311">
        <f>SUM(G10:R10)</f>
        <v>112262.27786999999</v>
      </c>
      <c r="G10" s="311">
        <f aca="true" t="shared" si="2" ref="G10:R10">SUM(G11:G12)</f>
        <v>5305.350000000002</v>
      </c>
      <c r="H10" s="311">
        <f t="shared" si="2"/>
        <v>8071.55436</v>
      </c>
      <c r="I10" s="311">
        <f t="shared" si="2"/>
        <v>7569.135330000004</v>
      </c>
      <c r="J10" s="311">
        <f t="shared" si="2"/>
        <v>6611.936749999997</v>
      </c>
      <c r="K10" s="311">
        <f t="shared" si="2"/>
        <v>8966.062670000008</v>
      </c>
      <c r="L10" s="311">
        <f t="shared" si="2"/>
        <v>12515.639309999999</v>
      </c>
      <c r="M10" s="311">
        <f t="shared" si="2"/>
        <v>9752.792339999996</v>
      </c>
      <c r="N10" s="311">
        <f t="shared" si="2"/>
        <v>10737.904639999997</v>
      </c>
      <c r="O10" s="311">
        <f t="shared" si="2"/>
        <v>10317.63597</v>
      </c>
      <c r="P10" s="311">
        <f t="shared" si="2"/>
        <v>12327.545470000001</v>
      </c>
      <c r="Q10" s="311">
        <f t="shared" si="2"/>
        <v>8636.846370000001</v>
      </c>
      <c r="R10" s="311">
        <f t="shared" si="2"/>
        <v>11449.874659999994</v>
      </c>
      <c r="S10" s="310"/>
      <c r="U10" s="314"/>
      <c r="V10" s="731"/>
      <c r="W10" s="742"/>
      <c r="X10" s="730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85"/>
      <c r="AM10" s="785"/>
      <c r="AN10" s="732"/>
      <c r="AO10" s="732"/>
      <c r="AP10" s="732"/>
      <c r="AQ10" s="732"/>
      <c r="AR10" s="732"/>
      <c r="AS10" s="732"/>
    </row>
    <row r="11" spans="2:45" s="303" customFormat="1" ht="18.75" customHeight="1">
      <c r="B11" s="7"/>
      <c r="C11" s="208"/>
      <c r="D11" s="38"/>
      <c r="E11" s="39" t="s">
        <v>15</v>
      </c>
      <c r="F11" s="311">
        <f>SUM(G11:R11)</f>
        <v>112262.27786999999</v>
      </c>
      <c r="G11" s="313">
        <v>5305.350000000002</v>
      </c>
      <c r="H11" s="313">
        <v>8071.55436</v>
      </c>
      <c r="I11" s="313">
        <v>7569.135330000004</v>
      </c>
      <c r="J11" s="313">
        <v>6611.936749999997</v>
      </c>
      <c r="K11" s="313">
        <v>8966.062670000008</v>
      </c>
      <c r="L11" s="313">
        <v>12515.639309999999</v>
      </c>
      <c r="M11" s="313">
        <v>9752.792339999996</v>
      </c>
      <c r="N11" s="313">
        <v>10737.904639999997</v>
      </c>
      <c r="O11" s="313">
        <v>10317.63597</v>
      </c>
      <c r="P11" s="313">
        <v>12327.545470000001</v>
      </c>
      <c r="Q11" s="313">
        <v>8636.846370000001</v>
      </c>
      <c r="R11" s="313">
        <v>11449.874659999994</v>
      </c>
      <c r="S11" s="310"/>
      <c r="U11" s="314"/>
      <c r="V11" s="731"/>
      <c r="W11" s="742"/>
      <c r="X11" s="730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1"/>
      <c r="AJ11" s="731"/>
      <c r="AK11" s="731"/>
      <c r="AL11" s="785"/>
      <c r="AM11" s="785"/>
      <c r="AN11" s="732"/>
      <c r="AO11" s="732"/>
      <c r="AP11" s="732"/>
      <c r="AQ11" s="732"/>
      <c r="AR11" s="732"/>
      <c r="AS11" s="732"/>
    </row>
    <row r="12" spans="2:45" s="303" customFormat="1" ht="18.75" customHeight="1">
      <c r="B12" s="7"/>
      <c r="C12" s="208"/>
      <c r="D12" s="38"/>
      <c r="E12" s="39" t="s">
        <v>18</v>
      </c>
      <c r="F12" s="311">
        <f>SUM(G12:R12)</f>
        <v>0</v>
      </c>
      <c r="G12" s="318" t="s">
        <v>32</v>
      </c>
      <c r="H12" s="318" t="s">
        <v>32</v>
      </c>
      <c r="I12" s="318" t="s">
        <v>32</v>
      </c>
      <c r="J12" s="318" t="s">
        <v>32</v>
      </c>
      <c r="K12" s="318" t="s">
        <v>32</v>
      </c>
      <c r="L12" s="318" t="s">
        <v>32</v>
      </c>
      <c r="M12" s="318" t="s">
        <v>32</v>
      </c>
      <c r="N12" s="318" t="s">
        <v>32</v>
      </c>
      <c r="O12" s="318" t="s">
        <v>32</v>
      </c>
      <c r="P12" s="318" t="s">
        <v>32</v>
      </c>
      <c r="Q12" s="318" t="s">
        <v>32</v>
      </c>
      <c r="R12" s="318" t="s">
        <v>32</v>
      </c>
      <c r="S12" s="310"/>
      <c r="U12" s="314"/>
      <c r="V12" s="731"/>
      <c r="W12" s="742"/>
      <c r="X12" s="730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1"/>
      <c r="AL12" s="785"/>
      <c r="AM12" s="785"/>
      <c r="AN12" s="732"/>
      <c r="AO12" s="732"/>
      <c r="AP12" s="732"/>
      <c r="AQ12" s="732"/>
      <c r="AR12" s="732"/>
      <c r="AS12" s="732"/>
    </row>
    <row r="13" spans="2:45" s="303" customFormat="1" ht="10.5" customHeight="1">
      <c r="B13" s="7"/>
      <c r="C13" s="208"/>
      <c r="D13" s="38"/>
      <c r="E13" s="39"/>
      <c r="F13" s="31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10"/>
      <c r="U13" s="314"/>
      <c r="V13" s="731"/>
      <c r="W13" s="742"/>
      <c r="X13" s="730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85"/>
      <c r="AM13" s="785"/>
      <c r="AN13" s="732"/>
      <c r="AO13" s="732"/>
      <c r="AP13" s="732"/>
      <c r="AQ13" s="732"/>
      <c r="AR13" s="732"/>
      <c r="AS13" s="732"/>
    </row>
    <row r="14" spans="2:45" s="303" customFormat="1" ht="18.75" customHeight="1">
      <c r="B14" s="7"/>
      <c r="C14" s="208"/>
      <c r="D14" s="38" t="s">
        <v>16</v>
      </c>
      <c r="E14" s="39" t="s">
        <v>47</v>
      </c>
      <c r="F14" s="311">
        <f>SUM(G14:R14)</f>
        <v>1139909.57348</v>
      </c>
      <c r="G14" s="311">
        <f aca="true" t="shared" si="3" ref="G14:R14">+G15+G16</f>
        <v>76830.97435</v>
      </c>
      <c r="H14" s="311">
        <f t="shared" si="3"/>
        <v>88386</v>
      </c>
      <c r="I14" s="311">
        <f t="shared" si="3"/>
        <v>115849</v>
      </c>
      <c r="J14" s="311">
        <f t="shared" si="3"/>
        <v>118481</v>
      </c>
      <c r="K14" s="311">
        <f t="shared" si="3"/>
        <v>141415</v>
      </c>
      <c r="L14" s="311">
        <f t="shared" si="3"/>
        <v>145520</v>
      </c>
      <c r="M14" s="311">
        <f t="shared" si="3"/>
        <v>124044</v>
      </c>
      <c r="N14" s="311">
        <f t="shared" si="3"/>
        <v>82573.26736</v>
      </c>
      <c r="O14" s="311">
        <f t="shared" si="3"/>
        <v>70377</v>
      </c>
      <c r="P14" s="311">
        <f t="shared" si="3"/>
        <v>59159</v>
      </c>
      <c r="Q14" s="311">
        <f t="shared" si="3"/>
        <v>67031</v>
      </c>
      <c r="R14" s="311">
        <f t="shared" si="3"/>
        <v>50243.33177</v>
      </c>
      <c r="S14" s="310"/>
      <c r="U14" s="314"/>
      <c r="V14" s="731"/>
      <c r="W14" s="742"/>
      <c r="X14" s="730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85"/>
      <c r="AM14" s="785"/>
      <c r="AN14" s="732"/>
      <c r="AO14" s="732"/>
      <c r="AP14" s="732"/>
      <c r="AQ14" s="732"/>
      <c r="AR14" s="732"/>
      <c r="AS14" s="732"/>
    </row>
    <row r="15" spans="2:45" s="303" customFormat="1" ht="18.75" customHeight="1">
      <c r="B15" s="7"/>
      <c r="C15" s="208"/>
      <c r="D15" s="38"/>
      <c r="E15" s="39" t="s">
        <v>15</v>
      </c>
      <c r="F15" s="311">
        <f>SUM(G15:R15)</f>
        <v>1119620</v>
      </c>
      <c r="G15" s="313">
        <v>75550</v>
      </c>
      <c r="H15" s="313">
        <v>86745</v>
      </c>
      <c r="I15" s="313">
        <v>114265</v>
      </c>
      <c r="J15" s="313">
        <v>117387</v>
      </c>
      <c r="K15" s="313">
        <v>139231</v>
      </c>
      <c r="L15" s="313">
        <v>144509</v>
      </c>
      <c r="M15" s="313">
        <v>122283</v>
      </c>
      <c r="N15" s="313">
        <v>80299</v>
      </c>
      <c r="O15" s="313">
        <v>68552</v>
      </c>
      <c r="P15" s="313">
        <v>57365</v>
      </c>
      <c r="Q15" s="313">
        <v>64788</v>
      </c>
      <c r="R15" s="313">
        <v>48646</v>
      </c>
      <c r="S15" s="209"/>
      <c r="U15" s="314"/>
      <c r="V15" s="731"/>
      <c r="W15" s="742"/>
      <c r="X15" s="730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85"/>
      <c r="AM15" s="785"/>
      <c r="AN15" s="732"/>
      <c r="AO15" s="732"/>
      <c r="AP15" s="732"/>
      <c r="AQ15" s="732"/>
      <c r="AR15" s="732"/>
      <c r="AS15" s="732"/>
    </row>
    <row r="16" spans="2:45" s="303" customFormat="1" ht="18.75" customHeight="1">
      <c r="B16" s="7"/>
      <c r="C16" s="208"/>
      <c r="D16" s="38"/>
      <c r="E16" s="39" t="s">
        <v>18</v>
      </c>
      <c r="F16" s="311">
        <f>SUM(G16:R16)</f>
        <v>20289.573480000003</v>
      </c>
      <c r="G16" s="313">
        <v>1280.97435</v>
      </c>
      <c r="H16" s="313">
        <v>1641</v>
      </c>
      <c r="I16" s="313">
        <v>1584</v>
      </c>
      <c r="J16" s="313">
        <v>1094</v>
      </c>
      <c r="K16" s="313">
        <v>2184</v>
      </c>
      <c r="L16" s="313">
        <v>1011</v>
      </c>
      <c r="M16" s="313">
        <v>1761</v>
      </c>
      <c r="N16" s="313">
        <v>2274.2673600000003</v>
      </c>
      <c r="O16" s="313">
        <v>1825</v>
      </c>
      <c r="P16" s="313">
        <v>1794</v>
      </c>
      <c r="Q16" s="313">
        <v>2243</v>
      </c>
      <c r="R16" s="313">
        <v>1597.3317699999998</v>
      </c>
      <c r="S16" s="209"/>
      <c r="U16" s="314"/>
      <c r="V16" s="731"/>
      <c r="W16" s="742"/>
      <c r="X16" s="730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85"/>
      <c r="AM16" s="785"/>
      <c r="AN16" s="732"/>
      <c r="AO16" s="732"/>
      <c r="AP16" s="732"/>
      <c r="AQ16" s="732"/>
      <c r="AR16" s="732"/>
      <c r="AS16" s="732"/>
    </row>
    <row r="17" spans="2:45" s="303" customFormat="1" ht="10.5" customHeight="1">
      <c r="B17" s="7"/>
      <c r="C17" s="208"/>
      <c r="D17" s="38"/>
      <c r="E17" s="39"/>
      <c r="F17" s="31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10"/>
      <c r="U17" s="314"/>
      <c r="V17" s="731"/>
      <c r="W17" s="742"/>
      <c r="X17" s="730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85"/>
      <c r="AM17" s="785"/>
      <c r="AN17" s="732"/>
      <c r="AO17" s="732"/>
      <c r="AP17" s="732"/>
      <c r="AQ17" s="732"/>
      <c r="AR17" s="732"/>
      <c r="AS17" s="732"/>
    </row>
    <row r="18" spans="2:45" s="303" customFormat="1" ht="18.75" customHeight="1">
      <c r="B18" s="7"/>
      <c r="C18" s="208"/>
      <c r="D18" s="38" t="s">
        <v>19</v>
      </c>
      <c r="E18" s="39" t="s">
        <v>48</v>
      </c>
      <c r="F18" s="311">
        <f>SUM(G18:R18)</f>
        <v>70256</v>
      </c>
      <c r="G18" s="311">
        <f aca="true" t="shared" si="4" ref="G18:R18">SUM(G19:G20)</f>
        <v>4771</v>
      </c>
      <c r="H18" s="311">
        <f t="shared" si="4"/>
        <v>5196</v>
      </c>
      <c r="I18" s="311">
        <f t="shared" si="4"/>
        <v>6561</v>
      </c>
      <c r="J18" s="311">
        <f t="shared" si="4"/>
        <v>7777</v>
      </c>
      <c r="K18" s="311">
        <f t="shared" si="4"/>
        <v>6838</v>
      </c>
      <c r="L18" s="311">
        <f t="shared" si="4"/>
        <v>7594</v>
      </c>
      <c r="M18" s="311">
        <f t="shared" si="4"/>
        <v>5177</v>
      </c>
      <c r="N18" s="311">
        <f t="shared" si="4"/>
        <v>5691</v>
      </c>
      <c r="O18" s="311">
        <f t="shared" si="4"/>
        <v>4213</v>
      </c>
      <c r="P18" s="311">
        <f t="shared" si="4"/>
        <v>4993</v>
      </c>
      <c r="Q18" s="311">
        <f t="shared" si="4"/>
        <v>5686</v>
      </c>
      <c r="R18" s="311">
        <f t="shared" si="4"/>
        <v>5759</v>
      </c>
      <c r="S18" s="310"/>
      <c r="U18" s="314"/>
      <c r="V18" s="731"/>
      <c r="W18" s="742"/>
      <c r="X18" s="730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85"/>
      <c r="AM18" s="785"/>
      <c r="AN18" s="732"/>
      <c r="AO18" s="732"/>
      <c r="AP18" s="732"/>
      <c r="AQ18" s="732"/>
      <c r="AR18" s="732"/>
      <c r="AS18" s="732"/>
    </row>
    <row r="19" spans="2:45" s="303" customFormat="1" ht="18.75" customHeight="1">
      <c r="B19" s="7"/>
      <c r="C19" s="208"/>
      <c r="D19" s="38"/>
      <c r="E19" s="39" t="s">
        <v>15</v>
      </c>
      <c r="F19" s="311">
        <f>SUM(G19:R19)</f>
        <v>70256</v>
      </c>
      <c r="G19" s="311">
        <v>4771</v>
      </c>
      <c r="H19" s="311">
        <v>5196</v>
      </c>
      <c r="I19" s="311">
        <v>6561</v>
      </c>
      <c r="J19" s="311">
        <v>7777</v>
      </c>
      <c r="K19" s="311">
        <v>6838</v>
      </c>
      <c r="L19" s="311">
        <v>7594</v>
      </c>
      <c r="M19" s="311">
        <v>5177</v>
      </c>
      <c r="N19" s="311">
        <v>5691</v>
      </c>
      <c r="O19" s="311">
        <v>4213</v>
      </c>
      <c r="P19" s="311">
        <v>4993</v>
      </c>
      <c r="Q19" s="311">
        <v>5686</v>
      </c>
      <c r="R19" s="311">
        <v>5759</v>
      </c>
      <c r="S19" s="209"/>
      <c r="U19" s="314"/>
      <c r="V19" s="731"/>
      <c r="W19" s="742"/>
      <c r="X19" s="730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85"/>
      <c r="AM19" s="785"/>
      <c r="AN19" s="732"/>
      <c r="AO19" s="732"/>
      <c r="AP19" s="732"/>
      <c r="AQ19" s="732"/>
      <c r="AR19" s="732"/>
      <c r="AS19" s="732"/>
    </row>
    <row r="20" spans="2:45" s="303" customFormat="1" ht="18.75" customHeight="1">
      <c r="B20" s="7"/>
      <c r="C20" s="208"/>
      <c r="D20" s="38"/>
      <c r="E20" s="39" t="s">
        <v>18</v>
      </c>
      <c r="F20" s="311">
        <f>SUM(G20:R20)</f>
        <v>0</v>
      </c>
      <c r="G20" s="311" t="s">
        <v>32</v>
      </c>
      <c r="H20" s="311" t="s">
        <v>32</v>
      </c>
      <c r="I20" s="311" t="s">
        <v>32</v>
      </c>
      <c r="J20" s="311" t="s">
        <v>32</v>
      </c>
      <c r="K20" s="311" t="s">
        <v>32</v>
      </c>
      <c r="L20" s="311" t="s">
        <v>32</v>
      </c>
      <c r="M20" s="311" t="s">
        <v>32</v>
      </c>
      <c r="N20" s="311" t="s">
        <v>32</v>
      </c>
      <c r="O20" s="311" t="s">
        <v>32</v>
      </c>
      <c r="P20" s="311" t="s">
        <v>32</v>
      </c>
      <c r="Q20" s="311" t="s">
        <v>32</v>
      </c>
      <c r="R20" s="311" t="s">
        <v>32</v>
      </c>
      <c r="S20" s="209"/>
      <c r="U20" s="314"/>
      <c r="V20" s="731"/>
      <c r="W20" s="742"/>
      <c r="X20" s="730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85"/>
      <c r="AM20" s="785"/>
      <c r="AN20" s="732"/>
      <c r="AO20" s="732"/>
      <c r="AP20" s="732"/>
      <c r="AQ20" s="732"/>
      <c r="AR20" s="732"/>
      <c r="AS20" s="732"/>
    </row>
    <row r="21" spans="2:45" s="303" customFormat="1" ht="10.5" customHeight="1">
      <c r="B21" s="7"/>
      <c r="C21" s="208"/>
      <c r="D21" s="39"/>
      <c r="E21" s="39"/>
      <c r="F21" s="317"/>
      <c r="G21" s="3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17"/>
      <c r="S21" s="310"/>
      <c r="U21" s="314"/>
      <c r="V21" s="731"/>
      <c r="W21" s="742"/>
      <c r="X21" s="730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85"/>
      <c r="AM21" s="785"/>
      <c r="AN21" s="732"/>
      <c r="AO21" s="732"/>
      <c r="AP21" s="732"/>
      <c r="AQ21" s="732"/>
      <c r="AR21" s="732"/>
      <c r="AS21" s="732"/>
    </row>
    <row r="22" spans="2:45" s="308" customFormat="1" ht="18.75" customHeight="1">
      <c r="B22" s="8"/>
      <c r="C22" s="207"/>
      <c r="D22" s="94" t="s">
        <v>45</v>
      </c>
      <c r="E22" s="94"/>
      <c r="F22" s="96">
        <f aca="true" t="shared" si="5" ref="F22:R22">SUM(F24:F27)</f>
        <v>1938684.71188</v>
      </c>
      <c r="G22" s="96">
        <f t="shared" si="5"/>
        <v>11163.723470000003</v>
      </c>
      <c r="H22" s="96">
        <f t="shared" si="5"/>
        <v>127676.82247999999</v>
      </c>
      <c r="I22" s="96">
        <f t="shared" si="5"/>
        <v>168604.64506000013</v>
      </c>
      <c r="J22" s="96">
        <f t="shared" si="5"/>
        <v>71156.50103</v>
      </c>
      <c r="K22" s="96">
        <f t="shared" si="5"/>
        <v>274984.1746599999</v>
      </c>
      <c r="L22" s="96">
        <f t="shared" si="5"/>
        <v>365600.11638000014</v>
      </c>
      <c r="M22" s="96">
        <f t="shared" si="5"/>
        <v>321912.19670000003</v>
      </c>
      <c r="N22" s="96">
        <f t="shared" si="5"/>
        <v>261494.47505999982</v>
      </c>
      <c r="O22" s="96">
        <f t="shared" si="5"/>
        <v>164860.17393000002</v>
      </c>
      <c r="P22" s="96">
        <f t="shared" si="5"/>
        <v>50877.037100000016</v>
      </c>
      <c r="Q22" s="96">
        <f t="shared" si="5"/>
        <v>30177.839480000002</v>
      </c>
      <c r="R22" s="96">
        <f t="shared" si="5"/>
        <v>90177.00652999993</v>
      </c>
      <c r="S22" s="309"/>
      <c r="U22" s="668"/>
      <c r="V22" s="787"/>
      <c r="W22" s="788"/>
      <c r="X22" s="787"/>
      <c r="Y22" s="787"/>
      <c r="Z22" s="787"/>
      <c r="AA22" s="787"/>
      <c r="AB22" s="787"/>
      <c r="AC22" s="787"/>
      <c r="AD22" s="787"/>
      <c r="AE22" s="787"/>
      <c r="AF22" s="787"/>
      <c r="AG22" s="789"/>
      <c r="AH22" s="790"/>
      <c r="AI22" s="790"/>
      <c r="AJ22" s="790"/>
      <c r="AK22" s="790"/>
      <c r="AL22" s="786"/>
      <c r="AM22" s="786"/>
      <c r="AN22" s="738"/>
      <c r="AO22" s="738"/>
      <c r="AP22" s="738"/>
      <c r="AQ22" s="738"/>
      <c r="AR22" s="738"/>
      <c r="AS22" s="738"/>
    </row>
    <row r="23" spans="2:45" s="303" customFormat="1" ht="18.75" customHeight="1">
      <c r="B23" s="7"/>
      <c r="C23" s="208"/>
      <c r="D23" s="39"/>
      <c r="E23" s="39"/>
      <c r="F23" s="31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11"/>
      <c r="S23" s="310"/>
      <c r="U23" s="669"/>
      <c r="V23" s="606"/>
      <c r="W23" s="791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606"/>
      <c r="AI23" s="606"/>
      <c r="AJ23" s="606"/>
      <c r="AK23" s="606"/>
      <c r="AL23" s="785"/>
      <c r="AM23" s="785"/>
      <c r="AN23" s="732"/>
      <c r="AO23" s="732"/>
      <c r="AP23" s="732"/>
      <c r="AQ23" s="732"/>
      <c r="AR23" s="732"/>
      <c r="AS23" s="732"/>
    </row>
    <row r="24" spans="2:45" s="303" customFormat="1" ht="18.75" customHeight="1">
      <c r="B24" s="7"/>
      <c r="C24" s="208"/>
      <c r="D24" s="38"/>
      <c r="E24" s="221" t="s">
        <v>49</v>
      </c>
      <c r="F24" s="311">
        <f aca="true" t="shared" si="6" ref="F24:F29">SUM(G24:R24)</f>
        <v>1554779.24072</v>
      </c>
      <c r="G24" s="311">
        <v>3485.6527100000003</v>
      </c>
      <c r="H24" s="311">
        <v>80225.54117999997</v>
      </c>
      <c r="I24" s="311">
        <v>144137.0592800001</v>
      </c>
      <c r="J24" s="311">
        <v>34489.43791999999</v>
      </c>
      <c r="K24" s="311">
        <v>263980.74542999995</v>
      </c>
      <c r="L24" s="311">
        <v>332009.4010600002</v>
      </c>
      <c r="M24" s="311">
        <v>258607.00919000004</v>
      </c>
      <c r="N24" s="311">
        <v>219350.48970999985</v>
      </c>
      <c r="O24" s="311">
        <v>99607.9075</v>
      </c>
      <c r="P24" s="311">
        <v>28586.712900000013</v>
      </c>
      <c r="Q24" s="311">
        <v>12442.78954</v>
      </c>
      <c r="R24" s="311">
        <v>77856.49429999993</v>
      </c>
      <c r="S24" s="310"/>
      <c r="U24" s="669"/>
      <c r="V24" s="606"/>
      <c r="W24" s="791"/>
      <c r="X24" s="792"/>
      <c r="Y24" s="792"/>
      <c r="Z24" s="792"/>
      <c r="AA24" s="792"/>
      <c r="AB24" s="792"/>
      <c r="AC24" s="792"/>
      <c r="AD24" s="792"/>
      <c r="AE24" s="792"/>
      <c r="AF24" s="792"/>
      <c r="AG24" s="792"/>
      <c r="AH24" s="606"/>
      <c r="AI24" s="606"/>
      <c r="AJ24" s="606"/>
      <c r="AK24" s="606"/>
      <c r="AL24" s="785"/>
      <c r="AM24" s="785"/>
      <c r="AN24" s="732"/>
      <c r="AO24" s="732"/>
      <c r="AP24" s="732"/>
      <c r="AQ24" s="732"/>
      <c r="AR24" s="732"/>
      <c r="AS24" s="732"/>
    </row>
    <row r="25" spans="2:45" s="303" customFormat="1" ht="18.75" customHeight="1">
      <c r="B25" s="7"/>
      <c r="C25" s="208"/>
      <c r="D25" s="38"/>
      <c r="E25" s="221" t="s">
        <v>114</v>
      </c>
      <c r="F25" s="311">
        <f t="shared" si="6"/>
        <v>9134.994110000001</v>
      </c>
      <c r="G25" s="311">
        <v>672.61735</v>
      </c>
      <c r="H25" s="311">
        <v>717.5601499999998</v>
      </c>
      <c r="I25" s="311">
        <v>953.6582000000001</v>
      </c>
      <c r="J25" s="311">
        <v>1200.2536000000002</v>
      </c>
      <c r="K25" s="311">
        <v>730.5154</v>
      </c>
      <c r="L25" s="311">
        <v>632.9874</v>
      </c>
      <c r="M25" s="311">
        <v>539.0522</v>
      </c>
      <c r="N25" s="311">
        <v>631.7627800000001</v>
      </c>
      <c r="O25" s="311">
        <v>551.49095</v>
      </c>
      <c r="P25" s="311">
        <v>584.824</v>
      </c>
      <c r="Q25" s="311">
        <v>1113.9519</v>
      </c>
      <c r="R25" s="311">
        <v>806.3201800000002</v>
      </c>
      <c r="S25" s="310"/>
      <c r="U25" s="669"/>
      <c r="V25" s="791"/>
      <c r="W25" s="791"/>
      <c r="X25" s="792"/>
      <c r="Y25" s="792"/>
      <c r="Z25" s="792"/>
      <c r="AA25" s="792"/>
      <c r="AB25" s="792"/>
      <c r="AC25" s="792"/>
      <c r="AD25" s="792"/>
      <c r="AE25" s="792"/>
      <c r="AF25" s="792"/>
      <c r="AG25" s="792"/>
      <c r="AH25" s="606"/>
      <c r="AI25" s="606"/>
      <c r="AJ25" s="606"/>
      <c r="AK25" s="606"/>
      <c r="AL25" s="785"/>
      <c r="AM25" s="785"/>
      <c r="AN25" s="732"/>
      <c r="AO25" s="732"/>
      <c r="AP25" s="732"/>
      <c r="AQ25" s="732"/>
      <c r="AR25" s="732"/>
      <c r="AS25" s="732"/>
    </row>
    <row r="26" spans="2:45" s="303" customFormat="1" ht="18.75" customHeight="1">
      <c r="B26" s="7"/>
      <c r="C26" s="208"/>
      <c r="D26" s="38"/>
      <c r="E26" s="39" t="s">
        <v>50</v>
      </c>
      <c r="F26" s="311">
        <f t="shared" si="6"/>
        <v>261214.68558</v>
      </c>
      <c r="G26" s="311">
        <v>706.59657</v>
      </c>
      <c r="H26" s="311">
        <v>37853.94932000001</v>
      </c>
      <c r="I26" s="311">
        <v>10750.35513</v>
      </c>
      <c r="J26" s="311">
        <v>22249.572070000002</v>
      </c>
      <c r="K26" s="311">
        <v>3850.4443699999997</v>
      </c>
      <c r="L26" s="311">
        <v>27399.68097</v>
      </c>
      <c r="M26" s="311">
        <v>51667.399849999994</v>
      </c>
      <c r="N26" s="311">
        <v>25203.61839</v>
      </c>
      <c r="O26" s="311">
        <v>56076.62588</v>
      </c>
      <c r="P26" s="311">
        <v>11773.812859999998</v>
      </c>
      <c r="Q26" s="311">
        <v>10569.292980000002</v>
      </c>
      <c r="R26" s="311">
        <v>3113.3371899999997</v>
      </c>
      <c r="S26" s="310"/>
      <c r="U26" s="226"/>
      <c r="V26" s="787"/>
      <c r="W26" s="788"/>
      <c r="X26" s="787"/>
      <c r="Y26" s="787"/>
      <c r="Z26" s="787"/>
      <c r="AA26" s="787"/>
      <c r="AB26" s="787"/>
      <c r="AC26" s="787"/>
      <c r="AD26" s="787"/>
      <c r="AE26" s="787"/>
      <c r="AF26" s="787"/>
      <c r="AG26" s="789"/>
      <c r="AH26" s="606"/>
      <c r="AI26" s="606"/>
      <c r="AJ26" s="606"/>
      <c r="AK26" s="606"/>
      <c r="AL26" s="785"/>
      <c r="AM26" s="785"/>
      <c r="AN26" s="732"/>
      <c r="AO26" s="732"/>
      <c r="AP26" s="732"/>
      <c r="AQ26" s="732"/>
      <c r="AR26" s="732"/>
      <c r="AS26" s="732"/>
    </row>
    <row r="27" spans="2:45" s="303" customFormat="1" ht="18.75" customHeight="1">
      <c r="B27" s="7"/>
      <c r="C27" s="208"/>
      <c r="D27" s="42"/>
      <c r="E27" s="39" t="s">
        <v>51</v>
      </c>
      <c r="F27" s="311">
        <f t="shared" si="6"/>
        <v>113555.79147</v>
      </c>
      <c r="G27" s="311">
        <v>6298.856840000002</v>
      </c>
      <c r="H27" s="311">
        <v>8879.771830000002</v>
      </c>
      <c r="I27" s="311">
        <v>12763.572449999994</v>
      </c>
      <c r="J27" s="311">
        <v>13217.237440000003</v>
      </c>
      <c r="K27" s="311">
        <v>6422.469460000002</v>
      </c>
      <c r="L27" s="311">
        <v>5558.04695</v>
      </c>
      <c r="M27" s="311">
        <v>11098.73546</v>
      </c>
      <c r="N27" s="311">
        <v>16308.604179999995</v>
      </c>
      <c r="O27" s="311">
        <v>8624.1496</v>
      </c>
      <c r="P27" s="311">
        <v>9931.68734</v>
      </c>
      <c r="Q27" s="311">
        <v>6051.805060000001</v>
      </c>
      <c r="R27" s="311">
        <v>8400.854859999998</v>
      </c>
      <c r="S27" s="310"/>
      <c r="U27" s="226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606"/>
      <c r="AI27" s="606"/>
      <c r="AJ27" s="606"/>
      <c r="AK27" s="606"/>
      <c r="AL27" s="785"/>
      <c r="AM27" s="785"/>
      <c r="AN27" s="732"/>
      <c r="AO27" s="732"/>
      <c r="AP27" s="732"/>
      <c r="AQ27" s="732"/>
      <c r="AR27" s="732"/>
      <c r="AS27" s="732"/>
    </row>
    <row r="28" spans="2:45" s="303" customFormat="1" ht="10.5" customHeight="1">
      <c r="B28" s="7"/>
      <c r="C28" s="208"/>
      <c r="D28" s="39"/>
      <c r="E28" s="39"/>
      <c r="F28" s="312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0"/>
      <c r="U28" s="226"/>
      <c r="V28" s="606"/>
      <c r="W28" s="606"/>
      <c r="X28" s="793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785"/>
      <c r="AM28" s="785"/>
      <c r="AN28" s="732"/>
      <c r="AO28" s="732"/>
      <c r="AP28" s="732"/>
      <c r="AQ28" s="732"/>
      <c r="AR28" s="732"/>
      <c r="AS28" s="732"/>
    </row>
    <row r="29" spans="2:45" s="308" customFormat="1" ht="18.75" customHeight="1">
      <c r="B29" s="8"/>
      <c r="C29" s="207"/>
      <c r="D29" s="94" t="s">
        <v>54</v>
      </c>
      <c r="E29" s="94"/>
      <c r="F29" s="96">
        <f t="shared" si="6"/>
        <v>45302</v>
      </c>
      <c r="G29" s="96">
        <v>3235</v>
      </c>
      <c r="H29" s="96">
        <v>3321</v>
      </c>
      <c r="I29" s="96">
        <v>4635</v>
      </c>
      <c r="J29" s="96">
        <v>4461</v>
      </c>
      <c r="K29" s="96">
        <v>3600</v>
      </c>
      <c r="L29" s="96">
        <v>4430</v>
      </c>
      <c r="M29" s="96">
        <v>4941</v>
      </c>
      <c r="N29" s="96">
        <v>4279</v>
      </c>
      <c r="O29" s="96">
        <v>3188</v>
      </c>
      <c r="P29" s="96">
        <v>3701</v>
      </c>
      <c r="Q29" s="96">
        <v>2332</v>
      </c>
      <c r="R29" s="96">
        <v>3179</v>
      </c>
      <c r="S29" s="309"/>
      <c r="U29" s="571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790"/>
      <c r="AI29" s="790"/>
      <c r="AJ29" s="790"/>
      <c r="AK29" s="790"/>
      <c r="AL29" s="786"/>
      <c r="AM29" s="786"/>
      <c r="AN29" s="738"/>
      <c r="AO29" s="738"/>
      <c r="AP29" s="738"/>
      <c r="AQ29" s="738"/>
      <c r="AR29" s="738"/>
      <c r="AS29" s="738"/>
    </row>
    <row r="30" spans="2:45" s="303" customFormat="1" ht="15">
      <c r="B30" s="7"/>
      <c r="C30" s="210"/>
      <c r="D30" s="211"/>
      <c r="E30" s="211"/>
      <c r="F30" s="305"/>
      <c r="G30" s="212"/>
      <c r="H30" s="212"/>
      <c r="I30" s="212"/>
      <c r="J30" s="212"/>
      <c r="K30" s="212"/>
      <c r="L30" s="307"/>
      <c r="M30" s="212"/>
      <c r="N30" s="212"/>
      <c r="O30" s="212"/>
      <c r="P30" s="212"/>
      <c r="Q30" s="306"/>
      <c r="R30" s="305"/>
      <c r="S30" s="304"/>
      <c r="U30" s="226"/>
      <c r="V30" s="795"/>
      <c r="W30" s="795"/>
      <c r="X30" s="793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606"/>
      <c r="AJ30" s="606"/>
      <c r="AK30" s="606"/>
      <c r="AL30" s="785"/>
      <c r="AM30" s="785"/>
      <c r="AN30" s="732"/>
      <c r="AO30" s="732"/>
      <c r="AP30" s="732"/>
      <c r="AQ30" s="732"/>
      <c r="AR30" s="732"/>
      <c r="AS30" s="732"/>
    </row>
    <row r="31" spans="2:37" ht="3.75" customHeight="1">
      <c r="B31" s="5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U31" s="225"/>
      <c r="V31" s="795"/>
      <c r="W31" s="795"/>
      <c r="X31" s="796"/>
      <c r="Y31" s="797"/>
      <c r="Z31" s="797"/>
      <c r="AA31" s="797"/>
      <c r="AB31" s="797"/>
      <c r="AC31" s="797"/>
      <c r="AD31" s="797"/>
      <c r="AE31" s="797"/>
      <c r="AF31" s="797"/>
      <c r="AG31" s="797"/>
      <c r="AH31" s="797"/>
      <c r="AI31" s="797"/>
      <c r="AJ31" s="797"/>
      <c r="AK31" s="797"/>
    </row>
    <row r="32" spans="2:37" ht="15">
      <c r="B32" s="5"/>
      <c r="C32" s="9" t="s">
        <v>111</v>
      </c>
      <c r="D32" s="9"/>
      <c r="E32" s="9"/>
      <c r="G32" s="9"/>
      <c r="H32" s="9"/>
      <c r="I32" s="9"/>
      <c r="J32" s="9"/>
      <c r="K32" s="9"/>
      <c r="L32" s="9"/>
      <c r="M32" s="9"/>
      <c r="N32" s="9"/>
      <c r="O32" s="9"/>
      <c r="P32" s="9"/>
      <c r="U32" s="225"/>
      <c r="V32" s="795"/>
      <c r="W32" s="795"/>
      <c r="X32" s="796"/>
      <c r="Y32" s="797"/>
      <c r="Z32" s="797"/>
      <c r="AA32" s="797"/>
      <c r="AB32" s="797"/>
      <c r="AC32" s="797"/>
      <c r="AD32" s="797"/>
      <c r="AE32" s="797"/>
      <c r="AF32" s="797"/>
      <c r="AG32" s="797"/>
      <c r="AH32" s="797"/>
      <c r="AI32" s="797"/>
      <c r="AJ32" s="797"/>
      <c r="AK32" s="797"/>
    </row>
    <row r="33" spans="2:45" s="302" customFormat="1" ht="14.25">
      <c r="B33" s="18"/>
      <c r="C33" s="177" t="s">
        <v>39</v>
      </c>
      <c r="D33" s="18"/>
      <c r="E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U33" s="670"/>
      <c r="V33" s="798"/>
      <c r="W33" s="799"/>
      <c r="X33" s="800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1"/>
      <c r="AJ33" s="801"/>
      <c r="AK33" s="801"/>
      <c r="AL33" s="802"/>
      <c r="AM33" s="802"/>
      <c r="AN33" s="756"/>
      <c r="AO33" s="756"/>
      <c r="AP33" s="756"/>
      <c r="AQ33" s="756"/>
      <c r="AR33" s="756"/>
      <c r="AS33" s="756"/>
    </row>
    <row r="34" spans="2:37" ht="12.75">
      <c r="B34" s="9"/>
      <c r="C34" s="9"/>
      <c r="D34" s="9"/>
      <c r="E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U34" s="671"/>
      <c r="V34" s="803"/>
      <c r="W34" s="804"/>
      <c r="X34" s="796"/>
      <c r="Y34" s="797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</row>
    <row r="35" spans="2:37" ht="12.75">
      <c r="B35" s="9"/>
      <c r="C35" s="9"/>
      <c r="D35" s="9"/>
      <c r="E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U35" s="671"/>
      <c r="V35" s="803"/>
      <c r="W35" s="804"/>
      <c r="X35" s="796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</row>
    <row r="36" spans="2:37" ht="12.75">
      <c r="B36" s="9"/>
      <c r="C36" s="9"/>
      <c r="D36" s="9"/>
      <c r="E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U36" s="671"/>
      <c r="V36" s="803"/>
      <c r="W36" s="804"/>
      <c r="X36" s="796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</row>
    <row r="37" spans="2:37" ht="12.75">
      <c r="B37" s="9"/>
      <c r="C37" s="9"/>
      <c r="D37" s="9"/>
      <c r="E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U37" s="671"/>
      <c r="V37" s="803"/>
      <c r="W37" s="804"/>
      <c r="X37" s="796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</row>
    <row r="38" spans="2:37" ht="12.75">
      <c r="B38" s="9"/>
      <c r="C38" s="9"/>
      <c r="D38" s="9"/>
      <c r="E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U38" s="671"/>
      <c r="V38" s="803"/>
      <c r="W38" s="804"/>
      <c r="X38" s="796"/>
      <c r="Y38" s="797"/>
      <c r="Z38" s="797"/>
      <c r="AA38" s="797"/>
      <c r="AB38" s="797"/>
      <c r="AC38" s="797"/>
      <c r="AD38" s="797"/>
      <c r="AE38" s="797"/>
      <c r="AF38" s="797"/>
      <c r="AG38" s="797"/>
      <c r="AH38" s="797"/>
      <c r="AI38" s="797"/>
      <c r="AJ38" s="797"/>
      <c r="AK38" s="797"/>
    </row>
    <row r="39" spans="2:37" ht="12.75">
      <c r="B39" s="9"/>
      <c r="C39" s="9"/>
      <c r="D39" s="9"/>
      <c r="E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U39" s="671"/>
      <c r="V39" s="803"/>
      <c r="W39" s="804"/>
      <c r="X39" s="796"/>
      <c r="Y39" s="797"/>
      <c r="Z39" s="797"/>
      <c r="AA39" s="797"/>
      <c r="AB39" s="797"/>
      <c r="AC39" s="797"/>
      <c r="AD39" s="797"/>
      <c r="AE39" s="797"/>
      <c r="AF39" s="797"/>
      <c r="AG39" s="797"/>
      <c r="AH39" s="797"/>
      <c r="AI39" s="797"/>
      <c r="AJ39" s="797"/>
      <c r="AK39" s="797"/>
    </row>
    <row r="40" spans="2:23" ht="12.75">
      <c r="B40" s="9"/>
      <c r="C40" s="9"/>
      <c r="D40" s="9"/>
      <c r="E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U40" s="298"/>
      <c r="V40" s="805"/>
      <c r="W40" s="759"/>
    </row>
    <row r="41" spans="2:23" ht="12.75">
      <c r="B41" s="9"/>
      <c r="C41" s="9"/>
      <c r="D41" s="9"/>
      <c r="E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U41" s="298"/>
      <c r="V41" s="805"/>
      <c r="W41" s="759"/>
    </row>
    <row r="42" spans="2:23" ht="12.75">
      <c r="B42" s="9"/>
      <c r="C42" s="9"/>
      <c r="D42" s="9"/>
      <c r="E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U42" s="298"/>
      <c r="V42" s="805"/>
      <c r="W42" s="759"/>
    </row>
    <row r="43" spans="2:23" ht="12.75">
      <c r="B43" s="9"/>
      <c r="C43" s="9"/>
      <c r="D43" s="9"/>
      <c r="E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U43" s="298"/>
      <c r="V43" s="805"/>
      <c r="W43" s="759"/>
    </row>
    <row r="44" spans="2:21" ht="12.75">
      <c r="B44" s="9"/>
      <c r="C44" s="9"/>
      <c r="D44" s="9"/>
      <c r="E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U44" s="298"/>
    </row>
    <row r="45" spans="2:21" ht="12.75">
      <c r="B45" s="9"/>
      <c r="C45" s="9"/>
      <c r="D45" s="10"/>
      <c r="E45" s="10"/>
      <c r="F45" s="231"/>
      <c r="G45" s="15"/>
      <c r="H45" s="15"/>
      <c r="I45" s="15"/>
      <c r="J45" s="15"/>
      <c r="K45" s="15"/>
      <c r="L45" s="15"/>
      <c r="M45" s="15"/>
      <c r="N45" s="15"/>
      <c r="O45" s="15"/>
      <c r="P45" s="301"/>
      <c r="Q45" s="301"/>
      <c r="R45" s="301"/>
      <c r="U45" s="298"/>
    </row>
    <row r="46" spans="2:21" ht="12.75">
      <c r="B46" s="9"/>
      <c r="C46" s="9"/>
      <c r="D46" s="10"/>
      <c r="E46" s="10"/>
      <c r="F46" s="231"/>
      <c r="G46" s="10"/>
      <c r="H46" s="10"/>
      <c r="I46" s="10"/>
      <c r="J46" s="10"/>
      <c r="K46" s="10"/>
      <c r="L46" s="10"/>
      <c r="M46" s="10"/>
      <c r="N46" s="10"/>
      <c r="O46" s="10"/>
      <c r="P46" s="231"/>
      <c r="Q46" s="231"/>
      <c r="R46" s="231"/>
      <c r="U46" s="298"/>
    </row>
    <row r="47" spans="2:21" ht="12.75">
      <c r="B47" s="9"/>
      <c r="C47" s="10"/>
      <c r="D47" s="10"/>
      <c r="E47" s="10"/>
      <c r="F47" s="231"/>
      <c r="G47" s="10"/>
      <c r="H47" s="10"/>
      <c r="I47" s="10"/>
      <c r="J47" s="10"/>
      <c r="K47" s="10"/>
      <c r="L47" s="10"/>
      <c r="M47" s="10"/>
      <c r="N47" s="10"/>
      <c r="O47" s="10"/>
      <c r="P47" s="231"/>
      <c r="Q47" s="231"/>
      <c r="R47" s="231"/>
      <c r="U47" s="298"/>
    </row>
    <row r="48" spans="2:21" ht="12.75">
      <c r="B48" s="9"/>
      <c r="C48" s="10"/>
      <c r="D48" s="10"/>
      <c r="E48" s="10"/>
      <c r="F48" s="231"/>
      <c r="G48" s="10"/>
      <c r="H48" s="10"/>
      <c r="I48" s="10"/>
      <c r="J48" s="10"/>
      <c r="K48" s="10"/>
      <c r="L48" s="10"/>
      <c r="M48" s="10"/>
      <c r="N48" s="10"/>
      <c r="O48" s="10"/>
      <c r="P48" s="231"/>
      <c r="Q48" s="231"/>
      <c r="R48" s="231"/>
      <c r="U48" s="298"/>
    </row>
    <row r="49" spans="2:21" ht="12.75">
      <c r="B49" s="9"/>
      <c r="C49" s="10"/>
      <c r="D49" s="10"/>
      <c r="E49" s="10"/>
      <c r="F49" s="231"/>
      <c r="G49" s="10"/>
      <c r="H49" s="10"/>
      <c r="I49" s="10"/>
      <c r="J49" s="10"/>
      <c r="K49" s="10"/>
      <c r="L49" s="10"/>
      <c r="M49" s="10"/>
      <c r="N49" s="10"/>
      <c r="O49" s="10"/>
      <c r="P49" s="231"/>
      <c r="Q49" s="231"/>
      <c r="R49" s="231"/>
      <c r="U49" s="298"/>
    </row>
    <row r="50" spans="2:45" s="225" customFormat="1" ht="12.75">
      <c r="B50" s="300"/>
      <c r="C50" s="300"/>
      <c r="D50" s="231"/>
      <c r="E50" s="10" t="s">
        <v>35</v>
      </c>
      <c r="F50" s="301">
        <f>+F8</f>
        <v>1322427.8513500001</v>
      </c>
      <c r="G50" s="10"/>
      <c r="H50" s="10"/>
      <c r="I50" s="10"/>
      <c r="J50" s="10"/>
      <c r="K50" s="10"/>
      <c r="L50" s="10"/>
      <c r="M50" s="10"/>
      <c r="N50" s="10"/>
      <c r="O50" s="10"/>
      <c r="P50" s="231"/>
      <c r="Q50" s="231"/>
      <c r="R50" s="231"/>
      <c r="U50" s="298"/>
      <c r="AI50" s="724"/>
      <c r="AJ50" s="724"/>
      <c r="AK50" s="724"/>
      <c r="AL50" s="784"/>
      <c r="AM50" s="784"/>
      <c r="AN50" s="726"/>
      <c r="AO50" s="726"/>
      <c r="AP50" s="726"/>
      <c r="AQ50" s="726"/>
      <c r="AR50" s="726"/>
      <c r="AS50" s="726"/>
    </row>
    <row r="51" spans="2:45" s="225" customFormat="1" ht="12.75">
      <c r="B51" s="300"/>
      <c r="C51" s="300"/>
      <c r="D51" s="231"/>
      <c r="E51" s="10" t="s">
        <v>36</v>
      </c>
      <c r="F51" s="301">
        <f>+F22</f>
        <v>1938684.71188</v>
      </c>
      <c r="G51" s="10"/>
      <c r="H51" s="10"/>
      <c r="I51" s="10"/>
      <c r="J51" s="10"/>
      <c r="K51" s="10"/>
      <c r="L51" s="10"/>
      <c r="M51" s="10"/>
      <c r="N51" s="10"/>
      <c r="O51" s="10"/>
      <c r="P51" s="231"/>
      <c r="Q51" s="231"/>
      <c r="R51" s="231"/>
      <c r="U51" s="298"/>
      <c r="AI51" s="724"/>
      <c r="AJ51" s="724"/>
      <c r="AK51" s="724"/>
      <c r="AL51" s="784"/>
      <c r="AM51" s="784"/>
      <c r="AN51" s="726"/>
      <c r="AO51" s="726"/>
      <c r="AP51" s="726"/>
      <c r="AQ51" s="726"/>
      <c r="AR51" s="726"/>
      <c r="AS51" s="726"/>
    </row>
    <row r="52" spans="2:45" s="225" customFormat="1" ht="12.75">
      <c r="B52" s="300"/>
      <c r="C52" s="300"/>
      <c r="D52" s="231"/>
      <c r="E52" s="10" t="s">
        <v>37</v>
      </c>
      <c r="F52" s="301">
        <f>+F29</f>
        <v>45302</v>
      </c>
      <c r="G52" s="10"/>
      <c r="H52" s="10"/>
      <c r="I52" s="10"/>
      <c r="J52" s="10"/>
      <c r="K52" s="10"/>
      <c r="L52" s="10"/>
      <c r="M52" s="10"/>
      <c r="N52" s="10"/>
      <c r="O52" s="10"/>
      <c r="P52" s="231"/>
      <c r="Q52" s="231"/>
      <c r="R52" s="231"/>
      <c r="U52" s="298"/>
      <c r="AI52" s="724"/>
      <c r="AJ52" s="724"/>
      <c r="AK52" s="724"/>
      <c r="AL52" s="784"/>
      <c r="AM52" s="784"/>
      <c r="AN52" s="726"/>
      <c r="AO52" s="726"/>
      <c r="AP52" s="726"/>
      <c r="AQ52" s="726"/>
      <c r="AR52" s="726"/>
      <c r="AS52" s="726"/>
    </row>
    <row r="53" spans="2:21" ht="12.75">
      <c r="B53" s="9"/>
      <c r="C53" s="10"/>
      <c r="D53" s="10" t="s">
        <v>13</v>
      </c>
      <c r="E53" s="10" t="s">
        <v>14</v>
      </c>
      <c r="F53" s="301">
        <f>+F10</f>
        <v>112262.27786999999</v>
      </c>
      <c r="G53" s="10"/>
      <c r="H53" s="10"/>
      <c r="I53" s="10"/>
      <c r="J53" s="10"/>
      <c r="K53" s="10"/>
      <c r="L53" s="10"/>
      <c r="M53" s="10"/>
      <c r="N53" s="10"/>
      <c r="O53" s="10"/>
      <c r="P53" s="231"/>
      <c r="Q53" s="231"/>
      <c r="R53" s="231"/>
      <c r="U53" s="298"/>
    </row>
    <row r="54" spans="2:65" ht="12.75">
      <c r="B54" s="9"/>
      <c r="C54" s="10"/>
      <c r="D54" s="10" t="s">
        <v>16</v>
      </c>
      <c r="E54" s="10" t="s">
        <v>17</v>
      </c>
      <c r="F54" s="301">
        <f>+F14</f>
        <v>1139909.57348</v>
      </c>
      <c r="G54" s="10"/>
      <c r="H54" s="10"/>
      <c r="I54" s="10"/>
      <c r="J54" s="10"/>
      <c r="K54" s="10"/>
      <c r="L54" s="10"/>
      <c r="M54" s="10"/>
      <c r="N54" s="10"/>
      <c r="O54" s="10"/>
      <c r="P54" s="231"/>
      <c r="Q54" s="231"/>
      <c r="R54" s="231"/>
      <c r="U54" s="298"/>
      <c r="BA54" s="806"/>
      <c r="BB54" s="775"/>
      <c r="BC54" s="776"/>
      <c r="BD54" s="777"/>
      <c r="BE54" s="777"/>
      <c r="BF54" s="777"/>
      <c r="BG54" s="777"/>
      <c r="BH54" s="777"/>
      <c r="BI54" s="777"/>
      <c r="BJ54" s="777"/>
      <c r="BK54" s="777"/>
      <c r="BL54" s="777"/>
      <c r="BM54" s="777"/>
    </row>
    <row r="55" spans="2:65" s="225" customFormat="1" ht="15">
      <c r="B55" s="300"/>
      <c r="C55" s="300"/>
      <c r="D55" s="10" t="s">
        <v>19</v>
      </c>
      <c r="E55" s="10" t="s">
        <v>20</v>
      </c>
      <c r="F55" s="301">
        <f>+F18</f>
        <v>70256</v>
      </c>
      <c r="G55" s="10"/>
      <c r="H55" s="10"/>
      <c r="I55" s="10"/>
      <c r="J55" s="10"/>
      <c r="K55" s="10"/>
      <c r="L55" s="10"/>
      <c r="M55" s="10"/>
      <c r="N55" s="10"/>
      <c r="O55" s="10"/>
      <c r="P55" s="231"/>
      <c r="Q55" s="231"/>
      <c r="R55" s="231"/>
      <c r="U55" s="298"/>
      <c r="V55" s="805"/>
      <c r="W55" s="759"/>
      <c r="X55" s="725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84"/>
      <c r="AM55" s="784"/>
      <c r="AN55" s="726"/>
      <c r="AO55" s="726"/>
      <c r="AP55" s="726"/>
      <c r="AQ55" s="726"/>
      <c r="AR55" s="726"/>
      <c r="AS55" s="726"/>
      <c r="BA55" s="807"/>
      <c r="BB55" s="779"/>
      <c r="BC55" s="776"/>
      <c r="BD55" s="777"/>
      <c r="BE55" s="777"/>
      <c r="BF55" s="777"/>
      <c r="BG55" s="777"/>
      <c r="BH55" s="777"/>
      <c r="BI55" s="777"/>
      <c r="BJ55" s="777"/>
      <c r="BK55" s="777"/>
      <c r="BL55" s="777"/>
      <c r="BM55" s="777"/>
    </row>
    <row r="56" spans="2:65" s="225" customFormat="1" ht="12.75">
      <c r="B56" s="300"/>
      <c r="C56" s="300"/>
      <c r="D56" s="10" t="s">
        <v>21</v>
      </c>
      <c r="E56" s="10" t="s">
        <v>22</v>
      </c>
      <c r="F56" s="301">
        <f>+F24</f>
        <v>1554779.24072</v>
      </c>
      <c r="G56" s="10"/>
      <c r="H56" s="10"/>
      <c r="I56" s="10"/>
      <c r="J56" s="10"/>
      <c r="K56" s="10"/>
      <c r="L56" s="10"/>
      <c r="M56" s="10"/>
      <c r="N56" s="10"/>
      <c r="O56" s="10"/>
      <c r="P56" s="231"/>
      <c r="Q56" s="231"/>
      <c r="R56" s="231"/>
      <c r="U56" s="298"/>
      <c r="V56" s="805"/>
      <c r="W56" s="759"/>
      <c r="X56" s="725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84"/>
      <c r="AM56" s="784"/>
      <c r="AN56" s="726"/>
      <c r="AO56" s="726"/>
      <c r="AP56" s="726"/>
      <c r="AQ56" s="726"/>
      <c r="AR56" s="726"/>
      <c r="AS56" s="726"/>
      <c r="BA56" s="806"/>
      <c r="BB56" s="780" t="s">
        <v>1</v>
      </c>
      <c r="BC56" s="781" t="s">
        <v>2</v>
      </c>
      <c r="BD56" s="780" t="s">
        <v>3</v>
      </c>
      <c r="BE56" s="780" t="s">
        <v>4</v>
      </c>
      <c r="BF56" s="782" t="s">
        <v>5</v>
      </c>
      <c r="BG56" s="780" t="s">
        <v>6</v>
      </c>
      <c r="BH56" s="780" t="s">
        <v>7</v>
      </c>
      <c r="BI56" s="782" t="s">
        <v>8</v>
      </c>
      <c r="BJ56" s="780" t="s">
        <v>38</v>
      </c>
      <c r="BK56" s="780" t="s">
        <v>10</v>
      </c>
      <c r="BL56" s="782" t="s">
        <v>11</v>
      </c>
      <c r="BM56" s="780" t="s">
        <v>12</v>
      </c>
    </row>
    <row r="57" spans="2:65" s="225" customFormat="1" ht="12.75">
      <c r="B57" s="300"/>
      <c r="C57" s="300"/>
      <c r="D57" s="10" t="s">
        <v>23</v>
      </c>
      <c r="E57" s="10" t="s">
        <v>24</v>
      </c>
      <c r="F57" s="301">
        <f>+F26</f>
        <v>261214.68558</v>
      </c>
      <c r="G57" s="10"/>
      <c r="H57" s="10"/>
      <c r="I57" s="10"/>
      <c r="J57" s="10"/>
      <c r="K57" s="10"/>
      <c r="L57" s="10"/>
      <c r="M57" s="10"/>
      <c r="N57" s="10"/>
      <c r="O57" s="10"/>
      <c r="P57" s="231"/>
      <c r="Q57" s="231"/>
      <c r="R57" s="299"/>
      <c r="S57" s="230"/>
      <c r="U57" s="298"/>
      <c r="V57" s="805"/>
      <c r="W57" s="759"/>
      <c r="X57" s="725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84"/>
      <c r="AM57" s="784"/>
      <c r="AN57" s="726"/>
      <c r="AO57" s="726"/>
      <c r="AP57" s="726"/>
      <c r="AQ57" s="726"/>
      <c r="AR57" s="726"/>
      <c r="AS57" s="726"/>
      <c r="BA57" s="806" t="s">
        <v>185</v>
      </c>
      <c r="BB57" s="783">
        <f>G8</f>
        <v>86907.32435000001</v>
      </c>
      <c r="BC57" s="776">
        <f>H8</f>
        <v>101653.55436</v>
      </c>
      <c r="BD57" s="783">
        <f>I8</f>
        <v>129979.13533</v>
      </c>
      <c r="BE57" s="783">
        <f>J8</f>
        <v>132869.93675</v>
      </c>
      <c r="BF57" s="783">
        <f>K8</f>
        <v>157219.06267</v>
      </c>
      <c r="BG57" s="783">
        <f>L8</f>
        <v>165629.63931</v>
      </c>
      <c r="BH57" s="783">
        <f>M8</f>
        <v>138973.79233999999</v>
      </c>
      <c r="BI57" s="783">
        <f>N8</f>
        <v>99002.17199999999</v>
      </c>
      <c r="BJ57" s="783">
        <f>O8</f>
        <v>84907.63597</v>
      </c>
      <c r="BK57" s="783">
        <f>P8</f>
        <v>76479.54547</v>
      </c>
      <c r="BL57" s="783">
        <f>Q8</f>
        <v>81353.84637</v>
      </c>
      <c r="BM57" s="783">
        <f>R8</f>
        <v>67452.20642999999</v>
      </c>
    </row>
    <row r="58" spans="2:65" s="225" customFormat="1" ht="12.75">
      <c r="B58" s="300"/>
      <c r="C58" s="300"/>
      <c r="D58" s="10"/>
      <c r="E58" s="10"/>
      <c r="F58" s="231"/>
      <c r="G58" s="10"/>
      <c r="H58" s="10"/>
      <c r="I58" s="10"/>
      <c r="J58" s="10"/>
      <c r="K58" s="10"/>
      <c r="L58" s="10"/>
      <c r="M58" s="10"/>
      <c r="N58" s="10"/>
      <c r="O58" s="10"/>
      <c r="P58" s="231"/>
      <c r="Q58" s="231"/>
      <c r="R58" s="299"/>
      <c r="S58" s="230"/>
      <c r="U58" s="298"/>
      <c r="V58" s="805"/>
      <c r="W58" s="759"/>
      <c r="X58" s="725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84"/>
      <c r="AM58" s="784"/>
      <c r="AN58" s="726"/>
      <c r="AO58" s="726"/>
      <c r="AP58" s="726"/>
      <c r="AQ58" s="726"/>
      <c r="AR58" s="726"/>
      <c r="AS58" s="726"/>
      <c r="BA58" s="806" t="s">
        <v>187</v>
      </c>
      <c r="BB58" s="783">
        <f>G22</f>
        <v>11163.723470000003</v>
      </c>
      <c r="BC58" s="783">
        <f>H22</f>
        <v>127676.82247999999</v>
      </c>
      <c r="BD58" s="783">
        <f>I22</f>
        <v>168604.64506000013</v>
      </c>
      <c r="BE58" s="783">
        <f>J22</f>
        <v>71156.50103</v>
      </c>
      <c r="BF58" s="783">
        <f>K22</f>
        <v>274984.1746599999</v>
      </c>
      <c r="BG58" s="783">
        <f>L22</f>
        <v>365600.11638000014</v>
      </c>
      <c r="BH58" s="783">
        <f>M22</f>
        <v>321912.19670000003</v>
      </c>
      <c r="BI58" s="783">
        <f>N22</f>
        <v>261494.47505999982</v>
      </c>
      <c r="BJ58" s="783">
        <f>O22</f>
        <v>164860.17393000002</v>
      </c>
      <c r="BK58" s="783">
        <f>P22</f>
        <v>50877.037100000016</v>
      </c>
      <c r="BL58" s="783">
        <f>Q22</f>
        <v>30177.839480000002</v>
      </c>
      <c r="BM58" s="783">
        <f>R22</f>
        <v>90177.00652999993</v>
      </c>
    </row>
    <row r="59" spans="2:65" s="294" customFormat="1" ht="12.75">
      <c r="B59" s="297"/>
      <c r="C59" s="297"/>
      <c r="D59" s="16"/>
      <c r="E59" s="16"/>
      <c r="F59" s="291"/>
      <c r="G59" s="16"/>
      <c r="H59" s="16"/>
      <c r="I59" s="16"/>
      <c r="J59" s="16"/>
      <c r="K59" s="16"/>
      <c r="L59" s="16"/>
      <c r="M59" s="16"/>
      <c r="N59" s="16"/>
      <c r="O59" s="17"/>
      <c r="P59" s="291"/>
      <c r="Q59" s="291"/>
      <c r="R59" s="232"/>
      <c r="S59" s="296"/>
      <c r="U59" s="295"/>
      <c r="V59" s="805"/>
      <c r="W59" s="759"/>
      <c r="X59" s="725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784"/>
      <c r="AM59" s="784"/>
      <c r="AN59" s="726"/>
      <c r="AO59" s="726"/>
      <c r="AP59" s="726"/>
      <c r="AQ59" s="726"/>
      <c r="AR59" s="726"/>
      <c r="AS59" s="726"/>
      <c r="BA59" s="806" t="s">
        <v>0</v>
      </c>
      <c r="BB59" s="783">
        <f>G6</f>
        <v>101306.04782</v>
      </c>
      <c r="BC59" s="776">
        <f>H6</f>
        <v>232651.37683999998</v>
      </c>
      <c r="BD59" s="783">
        <f>I6</f>
        <v>303218.78039000015</v>
      </c>
      <c r="BE59" s="783">
        <f>J6</f>
        <v>208487.43777999998</v>
      </c>
      <c r="BF59" s="783">
        <f>K6</f>
        <v>435803.2373299999</v>
      </c>
      <c r="BG59" s="783">
        <f>L6</f>
        <v>535659.7556900001</v>
      </c>
      <c r="BH59" s="783">
        <f>M6</f>
        <v>465826.98904</v>
      </c>
      <c r="BI59" s="783">
        <f>N6</f>
        <v>364775.6470599998</v>
      </c>
      <c r="BJ59" s="783">
        <f>O6</f>
        <v>252955.80990000002</v>
      </c>
      <c r="BK59" s="783">
        <f>P6</f>
        <v>131057.58257000001</v>
      </c>
      <c r="BL59" s="783">
        <f>Q6</f>
        <v>113863.68585000001</v>
      </c>
      <c r="BM59" s="783">
        <f>R6</f>
        <v>160808.21295999992</v>
      </c>
    </row>
    <row r="60" spans="3:65" s="290" customFormat="1" ht="12.75">
      <c r="C60" s="291"/>
      <c r="D60" s="291"/>
      <c r="E60" s="291"/>
      <c r="F60" s="293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32"/>
      <c r="S60" s="292"/>
      <c r="U60" s="291"/>
      <c r="V60" s="724"/>
      <c r="W60" s="724"/>
      <c r="X60" s="725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784"/>
      <c r="AM60" s="784"/>
      <c r="AN60" s="726"/>
      <c r="AO60" s="726"/>
      <c r="AP60" s="726"/>
      <c r="AQ60" s="726"/>
      <c r="AR60" s="726"/>
      <c r="AS60" s="726"/>
      <c r="BA60" s="806"/>
      <c r="BB60" s="775"/>
      <c r="BC60" s="776"/>
      <c r="BD60" s="777"/>
      <c r="BE60" s="777"/>
      <c r="BF60" s="777"/>
      <c r="BG60" s="777"/>
      <c r="BH60" s="777"/>
      <c r="BI60" s="777"/>
      <c r="BJ60" s="777"/>
      <c r="BK60" s="777"/>
      <c r="BL60" s="777"/>
      <c r="BM60" s="777"/>
    </row>
    <row r="61" spans="4:65" s="290" customFormat="1" ht="12.75"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32"/>
      <c r="S61" s="292"/>
      <c r="U61" s="291"/>
      <c r="V61" s="724"/>
      <c r="W61" s="724"/>
      <c r="X61" s="725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84"/>
      <c r="AM61" s="784"/>
      <c r="AN61" s="726"/>
      <c r="AO61" s="726"/>
      <c r="AP61" s="726"/>
      <c r="AQ61" s="726"/>
      <c r="AR61" s="726"/>
      <c r="AS61" s="726"/>
      <c r="BA61" s="806"/>
      <c r="BB61" s="775"/>
      <c r="BC61" s="776"/>
      <c r="BD61" s="777"/>
      <c r="BE61" s="777"/>
      <c r="BF61" s="777"/>
      <c r="BG61" s="777"/>
      <c r="BH61" s="777"/>
      <c r="BI61" s="777"/>
      <c r="BJ61" s="777"/>
      <c r="BK61" s="777"/>
      <c r="BL61" s="777"/>
      <c r="BM61" s="777"/>
    </row>
    <row r="62" spans="4:65" s="290" customFormat="1" ht="12.75"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U62" s="291"/>
      <c r="V62" s="724"/>
      <c r="W62" s="724"/>
      <c r="X62" s="725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84"/>
      <c r="AM62" s="784"/>
      <c r="AN62" s="726"/>
      <c r="AO62" s="726"/>
      <c r="AP62" s="726"/>
      <c r="AQ62" s="726"/>
      <c r="AR62" s="726"/>
      <c r="AS62" s="726"/>
      <c r="BA62" s="806"/>
      <c r="BB62" s="775"/>
      <c r="BC62" s="776"/>
      <c r="BD62" s="777"/>
      <c r="BE62" s="777"/>
      <c r="BF62" s="777"/>
      <c r="BG62" s="777"/>
      <c r="BH62" s="777"/>
      <c r="BI62" s="777"/>
      <c r="BJ62" s="777"/>
      <c r="BK62" s="777"/>
      <c r="BL62" s="777"/>
      <c r="BM62" s="777"/>
    </row>
    <row r="63" spans="4:65" ht="12.75"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BA63" s="806"/>
      <c r="BB63" s="775"/>
      <c r="BC63" s="776"/>
      <c r="BD63" s="777"/>
      <c r="BE63" s="777"/>
      <c r="BF63" s="777"/>
      <c r="BG63" s="777"/>
      <c r="BH63" s="777"/>
      <c r="BI63" s="777"/>
      <c r="BJ63" s="777"/>
      <c r="BK63" s="777"/>
      <c r="BL63" s="777"/>
      <c r="BM63" s="777"/>
    </row>
    <row r="64" spans="53:65" ht="12.75">
      <c r="BA64" s="806"/>
      <c r="BB64" s="775"/>
      <c r="BC64" s="776"/>
      <c r="BD64" s="777"/>
      <c r="BE64" s="777"/>
      <c r="BF64" s="777"/>
      <c r="BG64" s="777"/>
      <c r="BH64" s="777"/>
      <c r="BI64" s="777"/>
      <c r="BJ64" s="777"/>
      <c r="BK64" s="777"/>
      <c r="BL64" s="777"/>
      <c r="BM64" s="777"/>
    </row>
    <row r="90" spans="19:24" ht="12.75">
      <c r="S90" s="288"/>
      <c r="T90" s="288"/>
      <c r="U90" s="288"/>
      <c r="V90" s="762"/>
      <c r="W90" s="762"/>
      <c r="X90" s="763"/>
    </row>
    <row r="91" spans="19:24" ht="12.75">
      <c r="S91" s="288"/>
      <c r="T91" s="288"/>
      <c r="U91" s="288"/>
      <c r="V91" s="762"/>
      <c r="W91" s="762"/>
      <c r="X91" s="763"/>
    </row>
    <row r="92" spans="19:24" ht="12.75">
      <c r="S92" s="288"/>
      <c r="T92" s="288"/>
      <c r="U92" s="288"/>
      <c r="V92" s="762"/>
      <c r="W92" s="762"/>
      <c r="X92" s="763"/>
    </row>
    <row r="93" spans="19:24" ht="12.75">
      <c r="S93" s="288"/>
      <c r="T93" s="288"/>
      <c r="U93" s="288"/>
      <c r="V93" s="762"/>
      <c r="W93" s="764"/>
      <c r="X93" s="763"/>
    </row>
    <row r="94" spans="19:24" ht="15.75">
      <c r="S94" s="288"/>
      <c r="T94" s="288"/>
      <c r="U94" s="288"/>
      <c r="V94" s="768"/>
      <c r="W94" s="766"/>
      <c r="X94" s="767"/>
    </row>
    <row r="95" spans="19:24" ht="15.75">
      <c r="S95" s="288"/>
      <c r="T95" s="288"/>
      <c r="U95" s="288"/>
      <c r="V95" s="768"/>
      <c r="W95" s="766"/>
      <c r="X95" s="767"/>
    </row>
    <row r="96" spans="19:24" ht="15.75">
      <c r="S96" s="288"/>
      <c r="T96" s="288"/>
      <c r="U96" s="288"/>
      <c r="V96" s="768"/>
      <c r="W96" s="766"/>
      <c r="X96" s="767"/>
    </row>
    <row r="97" spans="19:24" ht="15.75">
      <c r="S97" s="288"/>
      <c r="T97" s="288"/>
      <c r="U97" s="288"/>
      <c r="V97" s="768"/>
      <c r="W97" s="768"/>
      <c r="X97" s="763"/>
    </row>
    <row r="98" spans="19:24" ht="15.75">
      <c r="S98" s="288"/>
      <c r="T98" s="288"/>
      <c r="U98" s="288"/>
      <c r="V98" s="768"/>
      <c r="W98" s="768"/>
      <c r="X98" s="763"/>
    </row>
    <row r="99" spans="19:24" ht="15.75">
      <c r="S99" s="288"/>
      <c r="T99" s="288"/>
      <c r="U99" s="288"/>
      <c r="V99" s="768"/>
      <c r="W99" s="768"/>
      <c r="X99" s="763"/>
    </row>
    <row r="100" spans="19:24" ht="15.75">
      <c r="S100" s="288"/>
      <c r="T100" s="288"/>
      <c r="U100" s="288"/>
      <c r="V100" s="768"/>
      <c r="W100" s="768"/>
      <c r="X100" s="763"/>
    </row>
    <row r="101" spans="19:24" ht="15.75">
      <c r="S101" s="288"/>
      <c r="T101" s="288"/>
      <c r="U101" s="288"/>
      <c r="V101" s="768"/>
      <c r="W101" s="768"/>
      <c r="X101" s="763"/>
    </row>
    <row r="102" spans="19:24" ht="15.75">
      <c r="S102" s="288"/>
      <c r="T102" s="288"/>
      <c r="U102" s="288"/>
      <c r="V102" s="768"/>
      <c r="W102" s="768"/>
      <c r="X102" s="763"/>
    </row>
    <row r="103" spans="19:24" ht="15.75">
      <c r="S103" s="288"/>
      <c r="T103" s="288"/>
      <c r="U103" s="288"/>
      <c r="V103" s="768"/>
      <c r="W103" s="768"/>
      <c r="X103" s="763"/>
    </row>
    <row r="104" spans="16:24" ht="15.75">
      <c r="P104" s="289"/>
      <c r="S104" s="288"/>
      <c r="T104" s="288"/>
      <c r="U104" s="288"/>
      <c r="V104" s="768"/>
      <c r="W104" s="768"/>
      <c r="X104" s="763"/>
    </row>
    <row r="105" spans="19:24" ht="15.75">
      <c r="S105" s="288"/>
      <c r="T105" s="288"/>
      <c r="U105" s="288"/>
      <c r="V105" s="768"/>
      <c r="W105" s="768"/>
      <c r="X105" s="763"/>
    </row>
    <row r="106" spans="19:24" ht="15.75">
      <c r="S106" s="288"/>
      <c r="T106" s="288"/>
      <c r="U106" s="288"/>
      <c r="V106" s="768"/>
      <c r="W106" s="768"/>
      <c r="X106" s="763"/>
    </row>
    <row r="107" spans="19:24" ht="15.75">
      <c r="S107" s="288"/>
      <c r="T107" s="288"/>
      <c r="U107" s="288"/>
      <c r="V107" s="768"/>
      <c r="W107" s="768"/>
      <c r="X107" s="763"/>
    </row>
    <row r="108" spans="19:24" ht="15.75">
      <c r="S108" s="288"/>
      <c r="T108" s="288"/>
      <c r="U108" s="288"/>
      <c r="V108" s="768"/>
      <c r="W108" s="768"/>
      <c r="X108" s="763"/>
    </row>
    <row r="109" spans="19:24" ht="15.75">
      <c r="S109" s="288"/>
      <c r="T109" s="288"/>
      <c r="U109" s="288"/>
      <c r="V109" s="768"/>
      <c r="W109" s="768"/>
      <c r="X109" s="763"/>
    </row>
    <row r="110" spans="19:24" ht="15.75">
      <c r="S110" s="288"/>
      <c r="T110" s="288"/>
      <c r="U110" s="288"/>
      <c r="V110" s="768"/>
      <c r="W110" s="768"/>
      <c r="X110" s="763"/>
    </row>
    <row r="111" spans="19:24" ht="15.75">
      <c r="S111" s="288"/>
      <c r="T111" s="288"/>
      <c r="U111" s="288"/>
      <c r="V111" s="768"/>
      <c r="W111" s="768"/>
      <c r="X111" s="763"/>
    </row>
    <row r="112" spans="19:24" ht="15.75">
      <c r="S112" s="288"/>
      <c r="T112" s="288"/>
      <c r="U112" s="288"/>
      <c r="V112" s="768"/>
      <c r="W112" s="768"/>
      <c r="X112" s="763"/>
    </row>
    <row r="113" spans="19:24" ht="15.75">
      <c r="S113" s="288"/>
      <c r="T113" s="288"/>
      <c r="U113" s="288"/>
      <c r="V113" s="768"/>
      <c r="W113" s="768"/>
      <c r="X113" s="763"/>
    </row>
    <row r="114" spans="19:24" ht="15.75">
      <c r="S114" s="288"/>
      <c r="T114" s="288"/>
      <c r="U114" s="288"/>
      <c r="V114" s="768"/>
      <c r="W114" s="768"/>
      <c r="X114" s="763"/>
    </row>
    <row r="115" spans="19:24" ht="15.75">
      <c r="S115" s="288"/>
      <c r="T115" s="288"/>
      <c r="U115" s="288"/>
      <c r="V115" s="768"/>
      <c r="W115" s="768"/>
      <c r="X115" s="763"/>
    </row>
    <row r="116" spans="19:24" ht="15.75">
      <c r="S116" s="288"/>
      <c r="T116" s="288"/>
      <c r="U116" s="288"/>
      <c r="V116" s="768"/>
      <c r="W116" s="768"/>
      <c r="X116" s="763"/>
    </row>
    <row r="117" spans="19:24" ht="15.75">
      <c r="S117" s="288"/>
      <c r="T117" s="288"/>
      <c r="U117" s="288"/>
      <c r="V117" s="768"/>
      <c r="W117" s="768"/>
      <c r="X117" s="763"/>
    </row>
    <row r="118" spans="19:24" ht="15.75">
      <c r="S118" s="288"/>
      <c r="T118" s="288"/>
      <c r="U118" s="288"/>
      <c r="V118" s="768"/>
      <c r="W118" s="768"/>
      <c r="X118" s="763"/>
    </row>
    <row r="119" spans="19:24" ht="15.75">
      <c r="S119" s="288"/>
      <c r="T119" s="288"/>
      <c r="U119" s="288"/>
      <c r="V119" s="768"/>
      <c r="W119" s="766"/>
      <c r="X119" s="763"/>
    </row>
    <row r="120" spans="19:24" ht="15.75">
      <c r="S120" s="288"/>
      <c r="T120" s="288"/>
      <c r="U120" s="288"/>
      <c r="V120" s="768"/>
      <c r="W120" s="766"/>
      <c r="X120" s="763"/>
    </row>
    <row r="121" spans="19:24" ht="15.75">
      <c r="S121" s="288"/>
      <c r="T121" s="288"/>
      <c r="U121" s="288"/>
      <c r="V121" s="768"/>
      <c r="W121" s="766"/>
      <c r="X121" s="763"/>
    </row>
    <row r="122" spans="19:24" ht="15.75">
      <c r="S122" s="288"/>
      <c r="T122" s="288"/>
      <c r="U122" s="288"/>
      <c r="V122" s="768"/>
      <c r="W122" s="766"/>
      <c r="X122" s="763"/>
    </row>
    <row r="123" spans="19:24" ht="15.75">
      <c r="S123" s="288"/>
      <c r="T123" s="288"/>
      <c r="U123" s="288"/>
      <c r="V123" s="768"/>
      <c r="W123" s="768"/>
      <c r="X123" s="763"/>
    </row>
    <row r="124" spans="19:24" ht="12.75">
      <c r="S124" s="288"/>
      <c r="T124" s="288"/>
      <c r="U124" s="288"/>
      <c r="V124" s="762"/>
      <c r="W124" s="762"/>
      <c r="X124" s="763"/>
    </row>
    <row r="125" spans="19:24" ht="12.75">
      <c r="S125" s="288"/>
      <c r="T125" s="288"/>
      <c r="U125" s="288"/>
      <c r="V125" s="762"/>
      <c r="W125" s="762"/>
      <c r="X125" s="763"/>
    </row>
    <row r="126" spans="19:24" ht="12.75">
      <c r="S126" s="288"/>
      <c r="T126" s="288"/>
      <c r="U126" s="288"/>
      <c r="V126" s="762"/>
      <c r="W126" s="762"/>
      <c r="X126" s="763"/>
    </row>
    <row r="127" spans="19:24" ht="12.75">
      <c r="S127" s="288"/>
      <c r="T127" s="288"/>
      <c r="U127" s="288"/>
      <c r="V127" s="762"/>
      <c r="W127" s="762"/>
      <c r="X127" s="763"/>
    </row>
    <row r="128" spans="19:24" ht="12.75">
      <c r="S128" s="288"/>
      <c r="T128" s="288"/>
      <c r="U128" s="288"/>
      <c r="V128" s="762"/>
      <c r="W128" s="762"/>
      <c r="X128" s="763"/>
    </row>
    <row r="129" spans="19:24" ht="12.75">
      <c r="S129" s="288"/>
      <c r="T129" s="288"/>
      <c r="U129" s="288"/>
      <c r="V129" s="762"/>
      <c r="W129" s="762"/>
      <c r="X129" s="763"/>
    </row>
    <row r="130" spans="19:24" ht="12.75">
      <c r="S130" s="288"/>
      <c r="T130" s="288"/>
      <c r="U130" s="288"/>
      <c r="V130" s="762"/>
      <c r="W130" s="762"/>
      <c r="X130" s="763"/>
    </row>
    <row r="131" spans="19:24" ht="12.75">
      <c r="S131" s="288"/>
      <c r="T131" s="288"/>
      <c r="U131" s="288"/>
      <c r="V131" s="762"/>
      <c r="W131" s="762"/>
      <c r="X131" s="763"/>
    </row>
    <row r="132" spans="19:24" ht="12.75">
      <c r="S132" s="288"/>
      <c r="T132" s="288"/>
      <c r="U132" s="288"/>
      <c r="V132" s="762"/>
      <c r="W132" s="762"/>
      <c r="X132" s="763"/>
    </row>
    <row r="133" spans="19:24" ht="12.75">
      <c r="S133" s="288"/>
      <c r="T133" s="288"/>
      <c r="U133" s="288"/>
      <c r="V133" s="762"/>
      <c r="W133" s="762"/>
      <c r="X133" s="763"/>
    </row>
    <row r="134" spans="19:24" ht="12.75">
      <c r="S134" s="288"/>
      <c r="T134" s="288"/>
      <c r="U134" s="288"/>
      <c r="V134" s="762"/>
      <c r="W134" s="762"/>
      <c r="X134" s="763"/>
    </row>
    <row r="135" spans="19:24" ht="12.75">
      <c r="S135" s="288"/>
      <c r="T135" s="288"/>
      <c r="U135" s="288"/>
      <c r="V135" s="762"/>
      <c r="W135" s="762"/>
      <c r="X135" s="763"/>
    </row>
    <row r="136" spans="19:24" ht="12.75">
      <c r="S136" s="288"/>
      <c r="T136" s="288"/>
      <c r="U136" s="288"/>
      <c r="V136" s="762"/>
      <c r="W136" s="762"/>
      <c r="X136" s="763"/>
    </row>
    <row r="137" spans="19:24" ht="12.75">
      <c r="S137" s="288"/>
      <c r="T137" s="288"/>
      <c r="U137" s="288"/>
      <c r="V137" s="762"/>
      <c r="W137" s="762"/>
      <c r="X137" s="763"/>
    </row>
    <row r="138" spans="19:24" ht="12.75">
      <c r="S138" s="288"/>
      <c r="T138" s="288"/>
      <c r="U138" s="288"/>
      <c r="V138" s="762"/>
      <c r="W138" s="762"/>
      <c r="X138" s="763"/>
    </row>
    <row r="139" spans="19:24" ht="12.75">
      <c r="S139" s="288"/>
      <c r="T139" s="288"/>
      <c r="U139" s="288"/>
      <c r="V139" s="762"/>
      <c r="W139" s="762"/>
      <c r="X139" s="763"/>
    </row>
    <row r="140" spans="19:24" ht="12.75">
      <c r="S140" s="288"/>
      <c r="T140" s="288"/>
      <c r="U140" s="288"/>
      <c r="V140" s="762"/>
      <c r="W140" s="762"/>
      <c r="X140" s="763"/>
    </row>
    <row r="141" spans="19:24" ht="12.75">
      <c r="S141" s="288"/>
      <c r="T141" s="288"/>
      <c r="U141" s="288"/>
      <c r="V141" s="762"/>
      <c r="W141" s="762"/>
      <c r="X141" s="763"/>
    </row>
    <row r="142" spans="19:24" ht="12.75">
      <c r="S142" s="288"/>
      <c r="T142" s="288"/>
      <c r="U142" s="288"/>
      <c r="V142" s="762"/>
      <c r="W142" s="762"/>
      <c r="X142" s="763"/>
    </row>
    <row r="143" spans="19:24" ht="12.75">
      <c r="S143" s="288"/>
      <c r="T143" s="288"/>
      <c r="U143" s="288"/>
      <c r="V143" s="762"/>
      <c r="W143" s="762"/>
      <c r="X143" s="763"/>
    </row>
    <row r="144" spans="19:24" ht="12.75">
      <c r="S144" s="288"/>
      <c r="T144" s="288"/>
      <c r="U144" s="288"/>
      <c r="V144" s="762"/>
      <c r="W144" s="762"/>
      <c r="X144" s="763"/>
    </row>
    <row r="145" spans="19:24" ht="12.75">
      <c r="S145" s="288"/>
      <c r="T145" s="288"/>
      <c r="U145" s="288"/>
      <c r="V145" s="762"/>
      <c r="W145" s="762"/>
      <c r="X145" s="763"/>
    </row>
    <row r="146" spans="19:24" ht="12.75">
      <c r="S146" s="288"/>
      <c r="T146" s="288"/>
      <c r="U146" s="288"/>
      <c r="V146" s="762"/>
      <c r="W146" s="762"/>
      <c r="X146" s="763"/>
    </row>
    <row r="147" spans="19:24" ht="12.75">
      <c r="S147" s="288"/>
      <c r="T147" s="288"/>
      <c r="U147" s="288"/>
      <c r="V147" s="762"/>
      <c r="W147" s="762"/>
      <c r="X147" s="763"/>
    </row>
    <row r="148" spans="19:24" ht="12.75">
      <c r="S148" s="288"/>
      <c r="T148" s="288"/>
      <c r="U148" s="288"/>
      <c r="V148" s="762"/>
      <c r="W148" s="762"/>
      <c r="X148" s="763"/>
    </row>
    <row r="149" spans="19:24" ht="12.75">
      <c r="S149" s="288"/>
      <c r="T149" s="288"/>
      <c r="U149" s="288"/>
      <c r="V149" s="762"/>
      <c r="W149" s="762"/>
      <c r="X149" s="763"/>
    </row>
    <row r="150" spans="19:24" ht="12.75">
      <c r="S150" s="288"/>
      <c r="T150" s="288"/>
      <c r="U150" s="288"/>
      <c r="V150" s="762"/>
      <c r="W150" s="762"/>
      <c r="X150" s="763"/>
    </row>
    <row r="151" spans="19:24" ht="12.75">
      <c r="S151" s="288"/>
      <c r="T151" s="288"/>
      <c r="U151" s="288"/>
      <c r="V151" s="762"/>
      <c r="W151" s="764"/>
      <c r="X151" s="763"/>
    </row>
    <row r="152" spans="19:26" ht="12.75">
      <c r="S152" s="288"/>
      <c r="T152" s="288"/>
      <c r="U152" s="288"/>
      <c r="V152" s="762"/>
      <c r="W152" s="764"/>
      <c r="X152" s="767"/>
      <c r="Z152" s="762"/>
    </row>
    <row r="153" spans="19:26" ht="12.75">
      <c r="S153" s="288"/>
      <c r="T153" s="288"/>
      <c r="U153" s="288"/>
      <c r="V153" s="762"/>
      <c r="W153" s="764"/>
      <c r="X153" s="767"/>
      <c r="Z153" s="762"/>
    </row>
    <row r="154" spans="19:26" ht="12.75">
      <c r="S154" s="288"/>
      <c r="T154" s="288"/>
      <c r="U154" s="288"/>
      <c r="V154" s="762"/>
      <c r="W154" s="764"/>
      <c r="X154" s="767"/>
      <c r="Z154" s="762"/>
    </row>
    <row r="155" spans="19:24" ht="12.75">
      <c r="S155" s="288"/>
      <c r="T155" s="288"/>
      <c r="U155" s="288"/>
      <c r="V155" s="762"/>
      <c r="W155" s="762"/>
      <c r="X155" s="763"/>
    </row>
    <row r="156" spans="19:24" ht="12.75">
      <c r="S156" s="288"/>
      <c r="T156" s="288"/>
      <c r="U156" s="288"/>
      <c r="V156" s="762"/>
      <c r="W156" s="762"/>
      <c r="X156" s="763"/>
    </row>
    <row r="157" spans="19:24" ht="12.75">
      <c r="S157" s="288"/>
      <c r="T157" s="288"/>
      <c r="U157" s="288"/>
      <c r="V157" s="762"/>
      <c r="W157" s="762"/>
      <c r="X157" s="763"/>
    </row>
    <row r="158" spans="19:24" ht="12.75">
      <c r="S158" s="288"/>
      <c r="T158" s="288"/>
      <c r="U158" s="288"/>
      <c r="V158" s="762"/>
      <c r="W158" s="762"/>
      <c r="X158" s="763"/>
    </row>
    <row r="159" spans="19:24" ht="12.75">
      <c r="S159" s="288"/>
      <c r="T159" s="288"/>
      <c r="U159" s="288"/>
      <c r="V159" s="762"/>
      <c r="W159" s="762"/>
      <c r="X159" s="763"/>
    </row>
    <row r="160" spans="19:24" ht="12.75">
      <c r="S160" s="288"/>
      <c r="T160" s="288"/>
      <c r="U160" s="288"/>
      <c r="V160" s="762"/>
      <c r="W160" s="762"/>
      <c r="X160" s="763"/>
    </row>
    <row r="161" spans="19:24" ht="12.75">
      <c r="S161" s="288"/>
      <c r="T161" s="288"/>
      <c r="U161" s="288"/>
      <c r="V161" s="762"/>
      <c r="W161" s="762"/>
      <c r="X161" s="763"/>
    </row>
    <row r="162" spans="19:24" ht="12.75">
      <c r="S162" s="288"/>
      <c r="T162" s="288"/>
      <c r="U162" s="288"/>
      <c r="V162" s="762"/>
      <c r="W162" s="762"/>
      <c r="X162" s="763"/>
    </row>
    <row r="163" spans="19:24" ht="12.75">
      <c r="S163" s="288"/>
      <c r="T163" s="288"/>
      <c r="U163" s="288"/>
      <c r="V163" s="762"/>
      <c r="W163" s="762"/>
      <c r="X163" s="763"/>
    </row>
    <row r="164" spans="19:24" ht="12.75">
      <c r="S164" s="288"/>
      <c r="T164" s="288"/>
      <c r="U164" s="288"/>
      <c r="V164" s="762"/>
      <c r="W164" s="762"/>
      <c r="X164" s="763"/>
    </row>
    <row r="165" spans="19:24" ht="12.75">
      <c r="S165" s="288"/>
      <c r="T165" s="288"/>
      <c r="U165" s="288"/>
      <c r="V165" s="762"/>
      <c r="W165" s="762"/>
      <c r="X165" s="763"/>
    </row>
    <row r="166" spans="19:24" ht="12.75">
      <c r="S166" s="288"/>
      <c r="T166" s="288"/>
      <c r="U166" s="288"/>
      <c r="V166" s="762"/>
      <c r="W166" s="762"/>
      <c r="X166" s="763"/>
    </row>
    <row r="167" spans="19:24" ht="12.75">
      <c r="S167" s="288"/>
      <c r="T167" s="288"/>
      <c r="U167" s="288"/>
      <c r="V167" s="762"/>
      <c r="W167" s="762"/>
      <c r="X167" s="763"/>
    </row>
    <row r="168" spans="19:24" ht="12.75">
      <c r="S168" s="288"/>
      <c r="T168" s="288"/>
      <c r="U168" s="288"/>
      <c r="V168" s="762"/>
      <c r="W168" s="762"/>
      <c r="X168" s="763"/>
    </row>
    <row r="169" spans="19:24" ht="12.75">
      <c r="S169" s="288"/>
      <c r="T169" s="288"/>
      <c r="U169" s="288"/>
      <c r="V169" s="762"/>
      <c r="W169" s="762"/>
      <c r="X169" s="763"/>
    </row>
    <row r="170" spans="19:24" ht="12.75">
      <c r="S170" s="288"/>
      <c r="T170" s="288"/>
      <c r="U170" s="288"/>
      <c r="V170" s="762"/>
      <c r="W170" s="762"/>
      <c r="X170" s="763"/>
    </row>
    <row r="171" spans="19:24" ht="12.75">
      <c r="S171" s="288"/>
      <c r="T171" s="288"/>
      <c r="U171" s="288"/>
      <c r="V171" s="762"/>
      <c r="W171" s="762"/>
      <c r="X171" s="763"/>
    </row>
    <row r="172" spans="19:24" ht="12.75">
      <c r="S172" s="288"/>
      <c r="T172" s="288"/>
      <c r="U172" s="288"/>
      <c r="V172" s="762"/>
      <c r="W172" s="762"/>
      <c r="X172" s="763"/>
    </row>
    <row r="173" spans="19:24" ht="12.75">
      <c r="S173" s="288"/>
      <c r="T173" s="288"/>
      <c r="U173" s="288"/>
      <c r="V173" s="762"/>
      <c r="W173" s="762"/>
      <c r="X173" s="763"/>
    </row>
    <row r="174" spans="19:24" ht="12.75">
      <c r="S174" s="288"/>
      <c r="T174" s="288"/>
      <c r="U174" s="288"/>
      <c r="V174" s="762"/>
      <c r="W174" s="762"/>
      <c r="X174" s="763"/>
    </row>
    <row r="175" spans="19:24" ht="12.75">
      <c r="S175" s="288"/>
      <c r="T175" s="288"/>
      <c r="U175" s="288"/>
      <c r="V175" s="762"/>
      <c r="W175" s="762"/>
      <c r="X175" s="763"/>
    </row>
    <row r="176" spans="19:24" ht="12.75">
      <c r="S176" s="288"/>
      <c r="T176" s="288"/>
      <c r="U176" s="288"/>
      <c r="V176" s="762"/>
      <c r="W176" s="762"/>
      <c r="X176" s="763"/>
    </row>
    <row r="177" spans="19:24" ht="12.75">
      <c r="S177" s="288"/>
      <c r="T177" s="288"/>
      <c r="U177" s="288"/>
      <c r="V177" s="762"/>
      <c r="W177" s="762"/>
      <c r="X177" s="763"/>
    </row>
    <row r="178" spans="19:24" ht="12.75">
      <c r="S178" s="288"/>
      <c r="T178" s="288"/>
      <c r="U178" s="288"/>
      <c r="V178" s="762"/>
      <c r="W178" s="762"/>
      <c r="X178" s="763"/>
    </row>
    <row r="179" spans="19:24" ht="12.75">
      <c r="S179" s="288"/>
      <c r="T179" s="288"/>
      <c r="U179" s="288"/>
      <c r="V179" s="762"/>
      <c r="W179" s="762"/>
      <c r="X179" s="763"/>
    </row>
    <row r="180" spans="19:24" ht="12.75">
      <c r="S180" s="288"/>
      <c r="T180" s="288"/>
      <c r="U180" s="288"/>
      <c r="V180" s="762"/>
      <c r="W180" s="762"/>
      <c r="X180" s="763"/>
    </row>
    <row r="181" spans="19:24" ht="12.75">
      <c r="S181" s="288"/>
      <c r="T181" s="288"/>
      <c r="U181" s="288"/>
      <c r="V181" s="762"/>
      <c r="W181" s="762"/>
      <c r="X181" s="763"/>
    </row>
    <row r="182" spans="19:24" ht="12.75">
      <c r="S182" s="288"/>
      <c r="T182" s="288"/>
      <c r="U182" s="288"/>
      <c r="V182" s="762"/>
      <c r="W182" s="762"/>
      <c r="X182" s="763"/>
    </row>
    <row r="183" spans="19:24" ht="12.75">
      <c r="S183" s="288"/>
      <c r="T183" s="288"/>
      <c r="U183" s="288"/>
      <c r="V183" s="762"/>
      <c r="W183" s="762"/>
      <c r="X183" s="763"/>
    </row>
    <row r="184" spans="19:24" ht="12.75">
      <c r="S184" s="288"/>
      <c r="T184" s="288"/>
      <c r="U184" s="288"/>
      <c r="V184" s="762"/>
      <c r="W184" s="762"/>
      <c r="X184" s="763"/>
    </row>
    <row r="185" spans="19:24" ht="12.75">
      <c r="S185" s="288"/>
      <c r="T185" s="288"/>
      <c r="U185" s="288"/>
      <c r="V185" s="762"/>
      <c r="W185" s="762"/>
      <c r="X185" s="763"/>
    </row>
    <row r="186" spans="19:24" ht="12.75">
      <c r="S186" s="288"/>
      <c r="T186" s="288"/>
      <c r="U186" s="288"/>
      <c r="V186" s="762"/>
      <c r="W186" s="762"/>
      <c r="X186" s="763"/>
    </row>
    <row r="187" spans="19:24" ht="12.75">
      <c r="S187" s="288"/>
      <c r="T187" s="288"/>
      <c r="U187" s="288"/>
      <c r="V187" s="762"/>
      <c r="W187" s="762"/>
      <c r="X187" s="763"/>
    </row>
    <row r="188" spans="19:24" ht="12.75">
      <c r="S188" s="288"/>
      <c r="T188" s="288"/>
      <c r="U188" s="288"/>
      <c r="V188" s="762"/>
      <c r="W188" s="762"/>
      <c r="X188" s="763"/>
    </row>
    <row r="189" spans="19:24" ht="12.75">
      <c r="S189" s="288"/>
      <c r="T189" s="288"/>
      <c r="U189" s="288"/>
      <c r="V189" s="762"/>
      <c r="W189" s="762"/>
      <c r="X189" s="763"/>
    </row>
    <row r="190" spans="19:24" ht="12.75">
      <c r="S190" s="288"/>
      <c r="T190" s="288"/>
      <c r="U190" s="288"/>
      <c r="V190" s="762"/>
      <c r="W190" s="762"/>
      <c r="X190" s="763"/>
    </row>
    <row r="191" spans="19:24" ht="12.75">
      <c r="S191" s="288"/>
      <c r="T191" s="288"/>
      <c r="U191" s="288"/>
      <c r="V191" s="762"/>
      <c r="W191" s="762"/>
      <c r="X191" s="763"/>
    </row>
    <row r="192" spans="19:24" ht="12.75">
      <c r="S192" s="288"/>
      <c r="T192" s="288"/>
      <c r="U192" s="288"/>
      <c r="V192" s="762"/>
      <c r="W192" s="762"/>
      <c r="X192" s="763"/>
    </row>
    <row r="193" spans="19:24" ht="12.75">
      <c r="S193" s="288"/>
      <c r="T193" s="288"/>
      <c r="U193" s="288"/>
      <c r="V193" s="762"/>
      <c r="W193" s="762"/>
      <c r="X193" s="763"/>
    </row>
    <row r="194" spans="19:24" ht="12.75">
      <c r="S194" s="288"/>
      <c r="T194" s="288"/>
      <c r="U194" s="288"/>
      <c r="V194" s="762"/>
      <c r="W194" s="762"/>
      <c r="X194" s="763"/>
    </row>
    <row r="195" spans="19:24" ht="12.75">
      <c r="S195" s="288"/>
      <c r="T195" s="288"/>
      <c r="U195" s="288"/>
      <c r="V195" s="762"/>
      <c r="W195" s="762"/>
      <c r="X195" s="763"/>
    </row>
    <row r="196" spans="19:24" ht="12.75">
      <c r="S196" s="288"/>
      <c r="T196" s="288"/>
      <c r="U196" s="288"/>
      <c r="V196" s="762"/>
      <c r="W196" s="762"/>
      <c r="X196" s="763"/>
    </row>
    <row r="197" spans="19:24" ht="12.75">
      <c r="S197" s="288"/>
      <c r="T197" s="288"/>
      <c r="U197" s="288"/>
      <c r="V197" s="762"/>
      <c r="W197" s="762"/>
      <c r="X197" s="763"/>
    </row>
    <row r="198" spans="19:24" ht="12.75">
      <c r="S198" s="288"/>
      <c r="T198" s="288"/>
      <c r="U198" s="288"/>
      <c r="V198" s="762"/>
      <c r="W198" s="762"/>
      <c r="X198" s="763"/>
    </row>
    <row r="199" spans="19:24" ht="12.75">
      <c r="S199" s="288"/>
      <c r="T199" s="288"/>
      <c r="U199" s="288"/>
      <c r="V199" s="762"/>
      <c r="W199" s="762"/>
      <c r="X199" s="763"/>
    </row>
    <row r="200" spans="19:24" ht="12.75">
      <c r="S200" s="288"/>
      <c r="T200" s="288"/>
      <c r="U200" s="288"/>
      <c r="V200" s="762"/>
      <c r="W200" s="762"/>
      <c r="X200" s="763"/>
    </row>
    <row r="201" spans="19:24" ht="12.75">
      <c r="S201" s="288"/>
      <c r="T201" s="288"/>
      <c r="U201" s="288"/>
      <c r="V201" s="762"/>
      <c r="W201" s="762"/>
      <c r="X201" s="763"/>
    </row>
    <row r="202" spans="19:24" ht="12.75">
      <c r="S202" s="288"/>
      <c r="T202" s="288"/>
      <c r="U202" s="288"/>
      <c r="V202" s="762"/>
      <c r="W202" s="762"/>
      <c r="X202" s="763"/>
    </row>
    <row r="203" spans="19:24" ht="12.75">
      <c r="S203" s="288"/>
      <c r="T203" s="288"/>
      <c r="U203" s="288"/>
      <c r="V203" s="762"/>
      <c r="W203" s="762"/>
      <c r="X203" s="763"/>
    </row>
    <row r="204" spans="19:24" ht="12.75">
      <c r="S204" s="288"/>
      <c r="T204" s="288"/>
      <c r="U204" s="288"/>
      <c r="V204" s="762"/>
      <c r="W204" s="762"/>
      <c r="X204" s="763"/>
    </row>
    <row r="205" spans="19:24" ht="12.75">
      <c r="S205" s="288"/>
      <c r="T205" s="288"/>
      <c r="U205" s="288"/>
      <c r="V205" s="762"/>
      <c r="W205" s="762"/>
      <c r="X205" s="763"/>
    </row>
    <row r="206" spans="19:24" ht="12.75">
      <c r="S206" s="288"/>
      <c r="T206" s="288"/>
      <c r="U206" s="288"/>
      <c r="V206" s="762"/>
      <c r="W206" s="762"/>
      <c r="X206" s="763"/>
    </row>
    <row r="207" spans="19:24" ht="12.75">
      <c r="S207" s="288"/>
      <c r="T207" s="288"/>
      <c r="U207" s="288"/>
      <c r="V207" s="762"/>
      <c r="W207" s="762"/>
      <c r="X207" s="763"/>
    </row>
    <row r="208" spans="19:24" ht="12.75">
      <c r="S208" s="288"/>
      <c r="T208" s="288"/>
      <c r="U208" s="288"/>
      <c r="V208" s="762"/>
      <c r="W208" s="762"/>
      <c r="X208" s="763"/>
    </row>
    <row r="209" spans="19:24" ht="12.75">
      <c r="S209" s="288"/>
      <c r="T209" s="288"/>
      <c r="U209" s="288"/>
      <c r="V209" s="762"/>
      <c r="W209" s="762"/>
      <c r="X209" s="763"/>
    </row>
    <row r="210" spans="19:24" ht="12.75">
      <c r="S210" s="288"/>
      <c r="T210" s="288"/>
      <c r="U210" s="288"/>
      <c r="V210" s="762"/>
      <c r="W210" s="762"/>
      <c r="X210" s="763"/>
    </row>
    <row r="211" spans="19:24" ht="12.75">
      <c r="S211" s="288"/>
      <c r="T211" s="288"/>
      <c r="U211" s="288"/>
      <c r="V211" s="762"/>
      <c r="W211" s="762"/>
      <c r="X211" s="763"/>
    </row>
    <row r="212" spans="19:24" ht="12.75">
      <c r="S212" s="288"/>
      <c r="T212" s="288"/>
      <c r="U212" s="288"/>
      <c r="V212" s="762"/>
      <c r="W212" s="762"/>
      <c r="X212" s="763"/>
    </row>
    <row r="213" spans="19:24" ht="12.75">
      <c r="S213" s="288"/>
      <c r="T213" s="288"/>
      <c r="U213" s="288"/>
      <c r="V213" s="762"/>
      <c r="W213" s="762"/>
      <c r="X213" s="763"/>
    </row>
    <row r="214" spans="19:24" ht="12.75">
      <c r="S214" s="288"/>
      <c r="T214" s="288"/>
      <c r="U214" s="288"/>
      <c r="V214" s="762"/>
      <c r="W214" s="762"/>
      <c r="X214" s="763"/>
    </row>
    <row r="215" spans="19:24" ht="12.75">
      <c r="S215" s="288"/>
      <c r="T215" s="288"/>
      <c r="U215" s="288"/>
      <c r="V215" s="762"/>
      <c r="W215" s="762"/>
      <c r="X215" s="763"/>
    </row>
    <row r="216" spans="19:24" ht="12.75">
      <c r="S216" s="288"/>
      <c r="T216" s="288"/>
      <c r="U216" s="288"/>
      <c r="V216" s="762"/>
      <c r="W216" s="762"/>
      <c r="X216" s="763"/>
    </row>
    <row r="217" spans="19:24" ht="12.75">
      <c r="S217" s="288"/>
      <c r="T217" s="288"/>
      <c r="U217" s="288"/>
      <c r="V217" s="762"/>
      <c r="W217" s="762"/>
      <c r="X217" s="763"/>
    </row>
    <row r="218" spans="19:24" ht="12.75">
      <c r="S218" s="288"/>
      <c r="T218" s="288"/>
      <c r="U218" s="288"/>
      <c r="V218" s="762"/>
      <c r="W218" s="762"/>
      <c r="X218" s="763"/>
    </row>
    <row r="219" spans="19:24" ht="12.75">
      <c r="S219" s="288"/>
      <c r="T219" s="288"/>
      <c r="U219" s="288"/>
      <c r="V219" s="762"/>
      <c r="W219" s="762"/>
      <c r="X219" s="763"/>
    </row>
    <row r="220" spans="19:24" ht="12.75">
      <c r="S220" s="288"/>
      <c r="T220" s="288"/>
      <c r="U220" s="288"/>
      <c r="V220" s="762"/>
      <c r="W220" s="762"/>
      <c r="X220" s="763"/>
    </row>
    <row r="221" spans="19:24" ht="12.75">
      <c r="S221" s="288"/>
      <c r="T221" s="288"/>
      <c r="U221" s="288"/>
      <c r="V221" s="762"/>
      <c r="W221" s="762"/>
      <c r="X221" s="763"/>
    </row>
    <row r="222" spans="19:24" ht="12.75">
      <c r="S222" s="288"/>
      <c r="T222" s="288"/>
      <c r="U222" s="288"/>
      <c r="V222" s="762"/>
      <c r="W222" s="762"/>
      <c r="X222" s="763"/>
    </row>
    <row r="223" spans="19:24" ht="12.75">
      <c r="S223" s="288"/>
      <c r="T223" s="288"/>
      <c r="U223" s="288"/>
      <c r="V223" s="762"/>
      <c r="W223" s="762"/>
      <c r="X223" s="763"/>
    </row>
    <row r="224" spans="19:24" ht="12.75">
      <c r="S224" s="288"/>
      <c r="T224" s="288"/>
      <c r="U224" s="288"/>
      <c r="V224" s="762"/>
      <c r="W224" s="762"/>
      <c r="X224" s="763"/>
    </row>
    <row r="225" spans="19:24" ht="12.75">
      <c r="S225" s="288"/>
      <c r="T225" s="288"/>
      <c r="U225" s="288"/>
      <c r="V225" s="762"/>
      <c r="W225" s="762"/>
      <c r="X225" s="763"/>
    </row>
    <row r="226" spans="19:24" ht="12.75">
      <c r="S226" s="288"/>
      <c r="T226" s="288"/>
      <c r="U226" s="288"/>
      <c r="V226" s="762"/>
      <c r="W226" s="762"/>
      <c r="X226" s="763"/>
    </row>
    <row r="227" spans="19:24" ht="12.75">
      <c r="S227" s="288"/>
      <c r="T227" s="288"/>
      <c r="U227" s="288"/>
      <c r="V227" s="762"/>
      <c r="W227" s="762"/>
      <c r="X227" s="763"/>
    </row>
    <row r="228" spans="19:24" ht="12.75">
      <c r="S228" s="288"/>
      <c r="T228" s="288"/>
      <c r="U228" s="288"/>
      <c r="V228" s="762"/>
      <c r="W228" s="762"/>
      <c r="X228" s="763"/>
    </row>
    <row r="229" spans="19:24" ht="12.75">
      <c r="S229" s="288"/>
      <c r="T229" s="288"/>
      <c r="U229" s="288"/>
      <c r="V229" s="762"/>
      <c r="W229" s="762"/>
      <c r="X229" s="763"/>
    </row>
    <row r="230" spans="19:24" ht="12.75">
      <c r="S230" s="288"/>
      <c r="T230" s="288"/>
      <c r="U230" s="288"/>
      <c r="V230" s="762"/>
      <c r="W230" s="762"/>
      <c r="X230" s="763"/>
    </row>
    <row r="231" spans="19:24" ht="12.75">
      <c r="S231" s="288"/>
      <c r="T231" s="288"/>
      <c r="U231" s="288"/>
      <c r="V231" s="762"/>
      <c r="W231" s="762"/>
      <c r="X231" s="763"/>
    </row>
    <row r="232" spans="19:24" ht="12.75">
      <c r="S232" s="288"/>
      <c r="T232" s="288"/>
      <c r="U232" s="288"/>
      <c r="V232" s="762"/>
      <c r="W232" s="762"/>
      <c r="X232" s="763"/>
    </row>
    <row r="233" spans="19:24" ht="12.75">
      <c r="S233" s="288"/>
      <c r="T233" s="288"/>
      <c r="U233" s="288"/>
      <c r="V233" s="762"/>
      <c r="W233" s="762"/>
      <c r="X233" s="763"/>
    </row>
    <row r="234" spans="19:24" ht="12.75">
      <c r="S234" s="288"/>
      <c r="T234" s="288"/>
      <c r="U234" s="288"/>
      <c r="V234" s="762"/>
      <c r="W234" s="762"/>
      <c r="X234" s="763"/>
    </row>
    <row r="235" spans="19:24" ht="12.75">
      <c r="S235" s="288"/>
      <c r="T235" s="288"/>
      <c r="U235" s="288"/>
      <c r="V235" s="762"/>
      <c r="W235" s="762"/>
      <c r="X235" s="763"/>
    </row>
    <row r="236" spans="19:24" ht="12.75">
      <c r="S236" s="288"/>
      <c r="T236" s="288"/>
      <c r="U236" s="288"/>
      <c r="V236" s="762"/>
      <c r="W236" s="762"/>
      <c r="X236" s="763"/>
    </row>
    <row r="237" spans="19:24" ht="12.75">
      <c r="S237" s="288"/>
      <c r="T237" s="288"/>
      <c r="U237" s="288"/>
      <c r="V237" s="762"/>
      <c r="W237" s="762"/>
      <c r="X237" s="763"/>
    </row>
    <row r="238" spans="19:24" ht="12.75">
      <c r="S238" s="288"/>
      <c r="T238" s="288"/>
      <c r="U238" s="288"/>
      <c r="V238" s="762"/>
      <c r="W238" s="762"/>
      <c r="X238" s="763"/>
    </row>
    <row r="239" spans="19:24" ht="12.75">
      <c r="S239" s="288"/>
      <c r="T239" s="288"/>
      <c r="U239" s="288"/>
      <c r="V239" s="762"/>
      <c r="W239" s="762"/>
      <c r="X239" s="763"/>
    </row>
    <row r="240" spans="19:24" ht="12.75">
      <c r="S240" s="288"/>
      <c r="T240" s="288"/>
      <c r="U240" s="288"/>
      <c r="V240" s="762"/>
      <c r="W240" s="762"/>
      <c r="X240" s="763"/>
    </row>
    <row r="241" spans="19:24" ht="12.75">
      <c r="S241" s="288"/>
      <c r="T241" s="288"/>
      <c r="U241" s="288"/>
      <c r="V241" s="762"/>
      <c r="W241" s="762"/>
      <c r="X241" s="763"/>
    </row>
    <row r="242" spans="19:24" ht="12.75">
      <c r="S242" s="288"/>
      <c r="T242" s="288"/>
      <c r="U242" s="288"/>
      <c r="V242" s="762"/>
      <c r="W242" s="762"/>
      <c r="X242" s="763"/>
    </row>
    <row r="243" spans="19:24" ht="12.75">
      <c r="S243" s="288"/>
      <c r="T243" s="288"/>
      <c r="U243" s="288"/>
      <c r="V243" s="762"/>
      <c r="W243" s="762"/>
      <c r="X243" s="763"/>
    </row>
    <row r="244" spans="19:24" ht="12.75">
      <c r="S244" s="288"/>
      <c r="T244" s="288"/>
      <c r="U244" s="288"/>
      <c r="V244" s="762"/>
      <c r="W244" s="762"/>
      <c r="X244" s="763"/>
    </row>
    <row r="245" spans="19:24" ht="12.75">
      <c r="S245" s="288"/>
      <c r="T245" s="288"/>
      <c r="U245" s="288"/>
      <c r="V245" s="762"/>
      <c r="W245" s="762"/>
      <c r="X245" s="763"/>
    </row>
    <row r="246" spans="19:24" ht="12.75">
      <c r="S246" s="288"/>
      <c r="T246" s="288"/>
      <c r="U246" s="288"/>
      <c r="V246" s="762"/>
      <c r="W246" s="762"/>
      <c r="X246" s="763"/>
    </row>
    <row r="247" spans="19:24" ht="12.75">
      <c r="S247" s="288"/>
      <c r="T247" s="288"/>
      <c r="U247" s="288"/>
      <c r="V247" s="762"/>
      <c r="W247" s="762"/>
      <c r="X247" s="763"/>
    </row>
    <row r="248" spans="19:24" ht="12.75">
      <c r="S248" s="288"/>
      <c r="T248" s="288"/>
      <c r="U248" s="288"/>
      <c r="V248" s="762"/>
      <c r="W248" s="762"/>
      <c r="X248" s="763"/>
    </row>
    <row r="249" spans="19:24" ht="12.75">
      <c r="S249" s="288"/>
      <c r="T249" s="288"/>
      <c r="U249" s="288"/>
      <c r="V249" s="762"/>
      <c r="W249" s="762"/>
      <c r="X249" s="763"/>
    </row>
    <row r="250" spans="19:24" ht="12.75">
      <c r="S250" s="288"/>
      <c r="T250" s="288"/>
      <c r="U250" s="288"/>
      <c r="V250" s="762"/>
      <c r="W250" s="762"/>
      <c r="X250" s="763"/>
    </row>
    <row r="251" spans="19:24" ht="12.75">
      <c r="S251" s="288"/>
      <c r="T251" s="288"/>
      <c r="U251" s="288"/>
      <c r="V251" s="762"/>
      <c r="W251" s="762"/>
      <c r="X251" s="763"/>
    </row>
    <row r="252" spans="19:24" ht="12.75">
      <c r="S252" s="288"/>
      <c r="T252" s="288"/>
      <c r="U252" s="288"/>
      <c r="V252" s="762"/>
      <c r="W252" s="762"/>
      <c r="X252" s="763"/>
    </row>
    <row r="253" spans="19:24" ht="12.75">
      <c r="S253" s="288"/>
      <c r="T253" s="288"/>
      <c r="U253" s="288"/>
      <c r="V253" s="762"/>
      <c r="W253" s="762"/>
      <c r="X253" s="763"/>
    </row>
    <row r="254" spans="19:24" ht="12.75">
      <c r="S254" s="288"/>
      <c r="T254" s="288"/>
      <c r="U254" s="288"/>
      <c r="V254" s="762"/>
      <c r="W254" s="762"/>
      <c r="X254" s="763"/>
    </row>
    <row r="255" spans="19:24" ht="12.75">
      <c r="S255" s="288"/>
      <c r="T255" s="288"/>
      <c r="U255" s="288"/>
      <c r="V255" s="762"/>
      <c r="W255" s="762"/>
      <c r="X255" s="763"/>
    </row>
    <row r="256" spans="19:24" ht="12.75">
      <c r="S256" s="288"/>
      <c r="T256" s="288"/>
      <c r="U256" s="288"/>
      <c r="V256" s="762"/>
      <c r="W256" s="762"/>
      <c r="X256" s="763"/>
    </row>
    <row r="257" spans="19:24" ht="12.75">
      <c r="S257" s="288"/>
      <c r="T257" s="288"/>
      <c r="U257" s="288"/>
      <c r="V257" s="762"/>
      <c r="W257" s="762"/>
      <c r="X257" s="763"/>
    </row>
    <row r="258" spans="19:24" ht="12.75">
      <c r="S258" s="288"/>
      <c r="T258" s="288"/>
      <c r="U258" s="288"/>
      <c r="V258" s="762"/>
      <c r="W258" s="762"/>
      <c r="X258" s="763"/>
    </row>
    <row r="259" spans="19:24" ht="12.75">
      <c r="S259" s="288"/>
      <c r="T259" s="288"/>
      <c r="U259" s="288"/>
      <c r="V259" s="762"/>
      <c r="W259" s="762"/>
      <c r="X259" s="763"/>
    </row>
    <row r="260" spans="19:24" ht="12.75">
      <c r="S260" s="288"/>
      <c r="T260" s="288"/>
      <c r="U260" s="288"/>
      <c r="V260" s="762"/>
      <c r="W260" s="762"/>
      <c r="X260" s="763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" header="0" footer="0"/>
  <pageSetup horizontalDpi="600" verticalDpi="600" orientation="portrait" paperSize="9" scale="51" r:id="rId2"/>
  <ignoredErrors>
    <ignoredError sqref="G8" formula="1"/>
    <ignoredError sqref="D10:D1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="75" zoomScaleNormal="75" zoomScaleSheetLayoutView="80" workbookViewId="0" topLeftCell="A1">
      <selection activeCell="U101" sqref="U101"/>
    </sheetView>
  </sheetViews>
  <sheetFormatPr defaultColWidth="8.4453125" defaultRowHeight="15"/>
  <cols>
    <col min="1" max="1" width="0.78125" style="327" customWidth="1"/>
    <col min="2" max="2" width="1.88671875" style="327" customWidth="1"/>
    <col min="3" max="3" width="23.21484375" style="327" customWidth="1"/>
    <col min="4" max="4" width="11.5546875" style="327" customWidth="1"/>
    <col min="5" max="5" width="10.21484375" style="327" customWidth="1"/>
    <col min="6" max="6" width="11.3359375" style="327" customWidth="1"/>
    <col min="7" max="7" width="11.77734375" style="327" customWidth="1"/>
    <col min="8" max="8" width="9.77734375" style="327" customWidth="1"/>
    <col min="9" max="9" width="9.99609375" style="327" customWidth="1"/>
    <col min="10" max="11" width="10.88671875" style="327" customWidth="1"/>
    <col min="12" max="14" width="9.99609375" style="327" customWidth="1"/>
    <col min="15" max="15" width="10.6640625" style="327" customWidth="1"/>
    <col min="16" max="16" width="11.10546875" style="327" customWidth="1"/>
    <col min="17" max="17" width="0.671875" style="327" customWidth="1"/>
    <col min="18" max="18" width="1.4375" style="327" customWidth="1"/>
    <col min="19" max="19" width="8.4453125" style="327" customWidth="1"/>
    <col min="20" max="20" width="19.10546875" style="327" customWidth="1"/>
    <col min="21" max="16384" width="8.4453125" style="327" customWidth="1"/>
  </cols>
  <sheetData>
    <row r="1" ht="12.75">
      <c r="A1" s="327" t="s">
        <v>25</v>
      </c>
    </row>
    <row r="2" spans="1:256" ht="12.75">
      <c r="A2" s="333"/>
      <c r="B2" s="333"/>
      <c r="C2" s="333"/>
      <c r="D2" s="333"/>
      <c r="E2" s="333"/>
      <c r="F2" s="333"/>
      <c r="G2" s="333" t="s">
        <v>25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spans="1:256" ht="16.5">
      <c r="A3" s="333"/>
      <c r="B3" s="694" t="s">
        <v>190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spans="1:256" ht="23.25" customHeight="1">
      <c r="A4" s="333"/>
      <c r="B4" s="694" t="s">
        <v>99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spans="1:256" ht="12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pans="1:256" s="367" customFormat="1" ht="39" customHeight="1">
      <c r="A6" s="408"/>
      <c r="B6" s="695" t="s">
        <v>40</v>
      </c>
      <c r="C6" s="696"/>
      <c r="D6" s="431" t="s">
        <v>33</v>
      </c>
      <c r="E6" s="431" t="s">
        <v>1</v>
      </c>
      <c r="F6" s="431" t="s">
        <v>2</v>
      </c>
      <c r="G6" s="431" t="s">
        <v>3</v>
      </c>
      <c r="H6" s="431" t="s">
        <v>4</v>
      </c>
      <c r="I6" s="431" t="s">
        <v>5</v>
      </c>
      <c r="J6" s="431" t="s">
        <v>6</v>
      </c>
      <c r="K6" s="431" t="s">
        <v>7</v>
      </c>
      <c r="L6" s="431" t="s">
        <v>8</v>
      </c>
      <c r="M6" s="431" t="s">
        <v>9</v>
      </c>
      <c r="N6" s="431" t="s">
        <v>10</v>
      </c>
      <c r="O6" s="431" t="s">
        <v>11</v>
      </c>
      <c r="P6" s="430" t="s">
        <v>12</v>
      </c>
      <c r="Q6" s="429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8"/>
      <c r="EF6" s="408"/>
      <c r="EG6" s="408"/>
      <c r="EH6" s="408"/>
      <c r="EI6" s="408"/>
      <c r="EJ6" s="408"/>
      <c r="EK6" s="408"/>
      <c r="EL6" s="408"/>
      <c r="EM6" s="408"/>
      <c r="EN6" s="408"/>
      <c r="EO6" s="408"/>
      <c r="EP6" s="408"/>
      <c r="EQ6" s="408"/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408"/>
      <c r="FL6" s="408"/>
      <c r="FM6" s="408"/>
      <c r="FN6" s="408"/>
      <c r="FO6" s="408"/>
      <c r="FP6" s="408"/>
      <c r="FQ6" s="408"/>
      <c r="FR6" s="408"/>
      <c r="FS6" s="408"/>
      <c r="FT6" s="408"/>
      <c r="FU6" s="408"/>
      <c r="FV6" s="408"/>
      <c r="FW6" s="408"/>
      <c r="FX6" s="408"/>
      <c r="FY6" s="408"/>
      <c r="FZ6" s="408"/>
      <c r="GA6" s="408"/>
      <c r="GB6" s="408"/>
      <c r="GC6" s="408"/>
      <c r="GD6" s="408"/>
      <c r="GE6" s="408"/>
      <c r="GF6" s="408"/>
      <c r="GG6" s="408"/>
      <c r="GH6" s="408"/>
      <c r="GI6" s="408"/>
      <c r="GJ6" s="408"/>
      <c r="GK6" s="408"/>
      <c r="GL6" s="408"/>
      <c r="GM6" s="408"/>
      <c r="GN6" s="408"/>
      <c r="GO6" s="408"/>
      <c r="GP6" s="408"/>
      <c r="GQ6" s="408"/>
      <c r="GR6" s="408"/>
      <c r="GS6" s="408"/>
      <c r="GT6" s="408"/>
      <c r="GU6" s="408"/>
      <c r="GV6" s="408"/>
      <c r="GW6" s="408"/>
      <c r="GX6" s="408"/>
      <c r="GY6" s="408"/>
      <c r="GZ6" s="408"/>
      <c r="HA6" s="408"/>
      <c r="HB6" s="408"/>
      <c r="HC6" s="408"/>
      <c r="HD6" s="408"/>
      <c r="HE6" s="408"/>
      <c r="HF6" s="408"/>
      <c r="HG6" s="408"/>
      <c r="HH6" s="408"/>
      <c r="HI6" s="408"/>
      <c r="HJ6" s="408"/>
      <c r="HK6" s="408"/>
      <c r="HL6" s="408"/>
      <c r="HM6" s="408"/>
      <c r="HN6" s="408"/>
      <c r="HO6" s="408"/>
      <c r="HP6" s="408"/>
      <c r="HQ6" s="408"/>
      <c r="HR6" s="408"/>
      <c r="HS6" s="408"/>
      <c r="HT6" s="408"/>
      <c r="HU6" s="408"/>
      <c r="HV6" s="408"/>
      <c r="HW6" s="408"/>
      <c r="HX6" s="408"/>
      <c r="HY6" s="408"/>
      <c r="HZ6" s="408"/>
      <c r="IA6" s="408"/>
      <c r="IB6" s="408"/>
      <c r="IC6" s="408"/>
      <c r="ID6" s="408"/>
      <c r="IE6" s="408"/>
      <c r="IF6" s="408"/>
      <c r="IG6" s="408"/>
      <c r="IH6" s="408"/>
      <c r="II6" s="408"/>
      <c r="IJ6" s="408"/>
      <c r="IK6" s="408"/>
      <c r="IL6" s="408"/>
      <c r="IM6" s="408"/>
      <c r="IN6" s="408"/>
      <c r="IO6" s="408"/>
      <c r="IP6" s="408"/>
      <c r="IQ6" s="408"/>
      <c r="IR6" s="408"/>
      <c r="IS6" s="408"/>
      <c r="IT6" s="408"/>
      <c r="IU6" s="408"/>
      <c r="IV6" s="408"/>
    </row>
    <row r="7" spans="1:256" s="367" customFormat="1" ht="15.75">
      <c r="A7" s="408"/>
      <c r="B7" s="428"/>
      <c r="C7" s="427"/>
      <c r="D7" s="426"/>
      <c r="E7" s="425"/>
      <c r="F7" s="426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4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8"/>
      <c r="FL7" s="408"/>
      <c r="FM7" s="408"/>
      <c r="FN7" s="408"/>
      <c r="FO7" s="408"/>
      <c r="FP7" s="408"/>
      <c r="FQ7" s="408"/>
      <c r="FR7" s="408"/>
      <c r="FS7" s="408"/>
      <c r="FT7" s="408"/>
      <c r="FU7" s="408"/>
      <c r="FV7" s="408"/>
      <c r="FW7" s="408"/>
      <c r="FX7" s="408"/>
      <c r="FY7" s="408"/>
      <c r="FZ7" s="408"/>
      <c r="GA7" s="408"/>
      <c r="GB7" s="408"/>
      <c r="GC7" s="408"/>
      <c r="GD7" s="408"/>
      <c r="GE7" s="408"/>
      <c r="GF7" s="408"/>
      <c r="GG7" s="408"/>
      <c r="GH7" s="408"/>
      <c r="GI7" s="408"/>
      <c r="GJ7" s="408"/>
      <c r="GK7" s="408"/>
      <c r="GL7" s="408"/>
      <c r="GM7" s="408"/>
      <c r="GN7" s="408"/>
      <c r="GO7" s="408"/>
      <c r="GP7" s="408"/>
      <c r="GQ7" s="408"/>
      <c r="GR7" s="408"/>
      <c r="GS7" s="408"/>
      <c r="GT7" s="408"/>
      <c r="GU7" s="408"/>
      <c r="GV7" s="408"/>
      <c r="GW7" s="408"/>
      <c r="GX7" s="408"/>
      <c r="GY7" s="408"/>
      <c r="GZ7" s="408"/>
      <c r="HA7" s="408"/>
      <c r="HB7" s="408"/>
      <c r="HC7" s="408"/>
      <c r="HD7" s="408"/>
      <c r="HE7" s="408"/>
      <c r="HF7" s="408"/>
      <c r="HG7" s="408"/>
      <c r="HH7" s="408"/>
      <c r="HI7" s="408"/>
      <c r="HJ7" s="408"/>
      <c r="HK7" s="408"/>
      <c r="HL7" s="408"/>
      <c r="HM7" s="408"/>
      <c r="HN7" s="408"/>
      <c r="HO7" s="408"/>
      <c r="HP7" s="408"/>
      <c r="HQ7" s="408"/>
      <c r="HR7" s="408"/>
      <c r="HS7" s="408"/>
      <c r="HT7" s="408"/>
      <c r="HU7" s="408"/>
      <c r="HV7" s="408"/>
      <c r="HW7" s="408"/>
      <c r="HX7" s="408"/>
      <c r="HY7" s="408"/>
      <c r="HZ7" s="408"/>
      <c r="IA7" s="408"/>
      <c r="IB7" s="408"/>
      <c r="IC7" s="408"/>
      <c r="ID7" s="408"/>
      <c r="IE7" s="408"/>
      <c r="IF7" s="408"/>
      <c r="IG7" s="408"/>
      <c r="IH7" s="408"/>
      <c r="II7" s="408"/>
      <c r="IJ7" s="408"/>
      <c r="IK7" s="408"/>
      <c r="IL7" s="408"/>
      <c r="IM7" s="408"/>
      <c r="IN7" s="408"/>
      <c r="IO7" s="408"/>
      <c r="IP7" s="408"/>
      <c r="IQ7" s="408"/>
      <c r="IR7" s="408"/>
      <c r="IS7" s="408"/>
      <c r="IT7" s="408"/>
      <c r="IU7" s="408"/>
      <c r="IV7" s="408"/>
    </row>
    <row r="8" spans="1:256" s="367" customFormat="1" ht="18" customHeight="1">
      <c r="A8" s="408"/>
      <c r="B8" s="697" t="s">
        <v>33</v>
      </c>
      <c r="C8" s="698"/>
      <c r="D8" s="419">
        <f aca="true" t="shared" si="0" ref="D8:P8">+D10+D32+D51+D64+D75</f>
        <v>336942.98440899997</v>
      </c>
      <c r="E8" s="419">
        <f t="shared" si="0"/>
        <v>14385.413602999997</v>
      </c>
      <c r="F8" s="419">
        <f t="shared" si="0"/>
        <v>20199.034933</v>
      </c>
      <c r="G8" s="419">
        <f t="shared" si="0"/>
        <v>34535.24824700001</v>
      </c>
      <c r="H8" s="419">
        <f t="shared" si="0"/>
        <v>38617.57199800001</v>
      </c>
      <c r="I8" s="419">
        <f t="shared" si="0"/>
        <v>50674.210944999984</v>
      </c>
      <c r="J8" s="419">
        <f t="shared" si="0"/>
        <v>48281.081980999996</v>
      </c>
      <c r="K8" s="419">
        <f t="shared" si="0"/>
        <v>39923.53949</v>
      </c>
      <c r="L8" s="419">
        <f t="shared" si="0"/>
        <v>22914.803072</v>
      </c>
      <c r="M8" s="419">
        <f t="shared" si="0"/>
        <v>19614.410110999997</v>
      </c>
      <c r="N8" s="419">
        <f t="shared" si="0"/>
        <v>13467.828573</v>
      </c>
      <c r="O8" s="419">
        <f t="shared" si="0"/>
        <v>18491.849984999997</v>
      </c>
      <c r="P8" s="419">
        <f t="shared" si="0"/>
        <v>15837.991470999998</v>
      </c>
      <c r="Q8" s="421"/>
      <c r="R8" s="408"/>
      <c r="S8" s="408"/>
      <c r="T8" s="423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8"/>
      <c r="FL8" s="408"/>
      <c r="FM8" s="408"/>
      <c r="FN8" s="408"/>
      <c r="FO8" s="408"/>
      <c r="FP8" s="408"/>
      <c r="FQ8" s="408"/>
      <c r="FR8" s="408"/>
      <c r="FS8" s="408"/>
      <c r="FT8" s="408"/>
      <c r="FU8" s="408"/>
      <c r="FV8" s="408"/>
      <c r="FW8" s="408"/>
      <c r="FX8" s="408"/>
      <c r="FY8" s="408"/>
      <c r="FZ8" s="408"/>
      <c r="GA8" s="408"/>
      <c r="GB8" s="408"/>
      <c r="GC8" s="408"/>
      <c r="GD8" s="408"/>
      <c r="GE8" s="408"/>
      <c r="GF8" s="408"/>
      <c r="GG8" s="408"/>
      <c r="GH8" s="408"/>
      <c r="GI8" s="408"/>
      <c r="GJ8" s="408"/>
      <c r="GK8" s="408"/>
      <c r="GL8" s="408"/>
      <c r="GM8" s="408"/>
      <c r="GN8" s="408"/>
      <c r="GO8" s="408"/>
      <c r="GP8" s="408"/>
      <c r="GQ8" s="408"/>
      <c r="GR8" s="408"/>
      <c r="GS8" s="408"/>
      <c r="GT8" s="408"/>
      <c r="GU8" s="408"/>
      <c r="GV8" s="408"/>
      <c r="GW8" s="408"/>
      <c r="GX8" s="408"/>
      <c r="GY8" s="408"/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8"/>
      <c r="IL8" s="408"/>
      <c r="IM8" s="408"/>
      <c r="IN8" s="408"/>
      <c r="IO8" s="408"/>
      <c r="IP8" s="408"/>
      <c r="IQ8" s="408"/>
      <c r="IR8" s="408"/>
      <c r="IS8" s="408"/>
      <c r="IT8" s="408"/>
      <c r="IU8" s="408"/>
      <c r="IV8" s="408"/>
    </row>
    <row r="9" spans="2:17" s="367" customFormat="1" ht="18" customHeight="1">
      <c r="B9" s="385"/>
      <c r="C9" s="384"/>
      <c r="D9" s="42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396"/>
    </row>
    <row r="10" spans="2:17" s="367" customFormat="1" ht="18" customHeight="1">
      <c r="B10" s="395"/>
      <c r="C10" s="394" t="s">
        <v>66</v>
      </c>
      <c r="D10" s="419">
        <f aca="true" t="shared" si="1" ref="D10:P10">SUM(D12:D30)</f>
        <v>122236.26787000003</v>
      </c>
      <c r="E10" s="393">
        <f t="shared" si="1"/>
        <v>4075.808779999999</v>
      </c>
      <c r="F10" s="393">
        <f t="shared" si="1"/>
        <v>7003.383114000001</v>
      </c>
      <c r="G10" s="393">
        <f t="shared" si="1"/>
        <v>12517.226000000006</v>
      </c>
      <c r="H10" s="393">
        <f t="shared" si="1"/>
        <v>14308.500180000003</v>
      </c>
      <c r="I10" s="393">
        <f t="shared" si="1"/>
        <v>18140.853159999988</v>
      </c>
      <c r="J10" s="393">
        <f t="shared" si="1"/>
        <v>17787.835335</v>
      </c>
      <c r="K10" s="393">
        <f t="shared" si="1"/>
        <v>14909.84315</v>
      </c>
      <c r="L10" s="393">
        <f t="shared" si="1"/>
        <v>9904.79242</v>
      </c>
      <c r="M10" s="393">
        <f t="shared" si="1"/>
        <v>7345.320350000003</v>
      </c>
      <c r="N10" s="393">
        <f t="shared" si="1"/>
        <v>5811.009000000001</v>
      </c>
      <c r="O10" s="393">
        <f t="shared" si="1"/>
        <v>6481.802383999999</v>
      </c>
      <c r="P10" s="393">
        <f t="shared" si="1"/>
        <v>3949.893996999999</v>
      </c>
      <c r="Q10" s="421"/>
    </row>
    <row r="11" spans="2:17" s="367" customFormat="1" ht="18" customHeight="1">
      <c r="B11" s="385"/>
      <c r="C11" s="384"/>
      <c r="D11" s="413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396"/>
    </row>
    <row r="12" spans="2:21" s="367" customFormat="1" ht="18" customHeight="1">
      <c r="B12" s="385"/>
      <c r="C12" s="402" t="s">
        <v>121</v>
      </c>
      <c r="D12" s="401">
        <f>SUM(E12:P12)</f>
        <v>75966.850659</v>
      </c>
      <c r="E12" s="400">
        <v>1927.5453499999992</v>
      </c>
      <c r="F12" s="400">
        <v>4233.308030000001</v>
      </c>
      <c r="G12" s="400">
        <v>7569.346000000004</v>
      </c>
      <c r="H12" s="400">
        <v>9351.755640000001</v>
      </c>
      <c r="I12" s="400">
        <v>12806.347339999991</v>
      </c>
      <c r="J12" s="400">
        <v>11789.057139999999</v>
      </c>
      <c r="K12" s="400">
        <v>9560.918149999998</v>
      </c>
      <c r="L12" s="400">
        <v>5989.466419999996</v>
      </c>
      <c r="M12" s="400">
        <v>4206.562700000002</v>
      </c>
      <c r="N12" s="400">
        <v>3042.9433899999995</v>
      </c>
      <c r="O12" s="400">
        <v>3598.5008889999995</v>
      </c>
      <c r="P12" s="400">
        <v>1891.0996099999998</v>
      </c>
      <c r="Q12" s="396"/>
      <c r="U12" s="405"/>
    </row>
    <row r="13" spans="2:21" s="367" customFormat="1" ht="18" customHeight="1">
      <c r="B13" s="385"/>
      <c r="C13" s="402" t="s">
        <v>123</v>
      </c>
      <c r="D13" s="401">
        <f aca="true" t="shared" si="2" ref="D13:D30">SUM(E13:P13)</f>
        <v>5929.200059</v>
      </c>
      <c r="E13" s="400">
        <v>390.36999999999995</v>
      </c>
      <c r="F13" s="400">
        <v>170.25000000000003</v>
      </c>
      <c r="G13" s="400">
        <v>473.055</v>
      </c>
      <c r="H13" s="400">
        <v>727.9299999999998</v>
      </c>
      <c r="I13" s="400">
        <v>526.1599999999999</v>
      </c>
      <c r="J13" s="400">
        <v>529.0905469999999</v>
      </c>
      <c r="K13" s="400">
        <v>456.9650000000001</v>
      </c>
      <c r="L13" s="400">
        <v>628.26</v>
      </c>
      <c r="M13" s="400">
        <v>546.666</v>
      </c>
      <c r="N13" s="400">
        <v>560.9889999999999</v>
      </c>
      <c r="O13" s="400">
        <v>534.419735</v>
      </c>
      <c r="P13" s="400">
        <v>385.04477699999995</v>
      </c>
      <c r="Q13" s="396"/>
      <c r="U13" s="405"/>
    </row>
    <row r="14" spans="2:21" s="367" customFormat="1" ht="18" customHeight="1">
      <c r="B14" s="385"/>
      <c r="C14" s="402" t="s">
        <v>125</v>
      </c>
      <c r="D14" s="401">
        <f t="shared" si="2"/>
        <v>13258.164649999999</v>
      </c>
      <c r="E14" s="400">
        <v>438.81843</v>
      </c>
      <c r="F14" s="400">
        <v>877.525</v>
      </c>
      <c r="G14" s="400">
        <v>1574.9850000000006</v>
      </c>
      <c r="H14" s="400">
        <v>1566.635</v>
      </c>
      <c r="I14" s="400">
        <v>1147.33557</v>
      </c>
      <c r="J14" s="400">
        <v>2238.010019999999</v>
      </c>
      <c r="K14" s="400">
        <v>1767.4249999999995</v>
      </c>
      <c r="L14" s="400">
        <v>1101.2300000000002</v>
      </c>
      <c r="M14" s="400">
        <v>627.67265</v>
      </c>
      <c r="N14" s="400">
        <v>831.8346099999999</v>
      </c>
      <c r="O14" s="400">
        <v>515.1487599999999</v>
      </c>
      <c r="P14" s="400">
        <v>571.5446099999999</v>
      </c>
      <c r="Q14" s="396"/>
      <c r="U14" s="405"/>
    </row>
    <row r="15" spans="2:21" s="367" customFormat="1" ht="18" customHeight="1">
      <c r="B15" s="385"/>
      <c r="C15" s="402" t="s">
        <v>119</v>
      </c>
      <c r="D15" s="401">
        <f t="shared" si="2"/>
        <v>924.1258240000001</v>
      </c>
      <c r="E15" s="400">
        <v>48.41</v>
      </c>
      <c r="F15" s="400" t="s">
        <v>32</v>
      </c>
      <c r="G15" s="400">
        <v>24.92</v>
      </c>
      <c r="H15" s="400">
        <v>18.910823999999998</v>
      </c>
      <c r="I15" s="400">
        <v>68.82</v>
      </c>
      <c r="J15" s="400">
        <v>25.25</v>
      </c>
      <c r="K15" s="400">
        <v>72.10000000000001</v>
      </c>
      <c r="L15" s="400">
        <v>71.81</v>
      </c>
      <c r="M15" s="400">
        <v>190.825</v>
      </c>
      <c r="N15" s="400">
        <v>153.89</v>
      </c>
      <c r="O15" s="400">
        <v>180.59</v>
      </c>
      <c r="P15" s="400">
        <v>68.6</v>
      </c>
      <c r="Q15" s="396"/>
      <c r="U15" s="405"/>
    </row>
    <row r="16" spans="2:21" s="367" customFormat="1" ht="18" customHeight="1">
      <c r="B16" s="385"/>
      <c r="C16" s="402" t="s">
        <v>130</v>
      </c>
      <c r="D16" s="401">
        <f t="shared" si="2"/>
        <v>13809.317628</v>
      </c>
      <c r="E16" s="400">
        <v>801.65</v>
      </c>
      <c r="F16" s="400">
        <v>1076.9750000000001</v>
      </c>
      <c r="G16" s="400">
        <v>1700.105</v>
      </c>
      <c r="H16" s="400">
        <v>1250.5149999999999</v>
      </c>
      <c r="I16" s="400">
        <v>1892.1750000000002</v>
      </c>
      <c r="J16" s="400">
        <v>1508.062628</v>
      </c>
      <c r="K16" s="400">
        <v>1641.7599999999998</v>
      </c>
      <c r="L16" s="400">
        <v>1392.6750000000002</v>
      </c>
      <c r="M16" s="400">
        <v>971.9400000000002</v>
      </c>
      <c r="N16" s="400">
        <v>359.64</v>
      </c>
      <c r="O16" s="400">
        <v>673.71</v>
      </c>
      <c r="P16" s="400">
        <v>540.11</v>
      </c>
      <c r="Q16" s="396"/>
      <c r="U16" s="405"/>
    </row>
    <row r="17" spans="2:21" s="367" customFormat="1" ht="18" customHeight="1">
      <c r="B17" s="385"/>
      <c r="C17" s="402" t="s">
        <v>118</v>
      </c>
      <c r="D17" s="401">
        <f t="shared" si="2"/>
        <v>2437.56325</v>
      </c>
      <c r="E17" s="400">
        <v>112.995</v>
      </c>
      <c r="F17" s="400">
        <v>83.125</v>
      </c>
      <c r="G17" s="400">
        <v>242.44999999999996</v>
      </c>
      <c r="H17" s="400">
        <v>358.80999999999995</v>
      </c>
      <c r="I17" s="400">
        <v>274.43325000000004</v>
      </c>
      <c r="J17" s="400">
        <v>349.03499999999997</v>
      </c>
      <c r="K17" s="400">
        <v>289.7</v>
      </c>
      <c r="L17" s="400">
        <v>305.70500000000004</v>
      </c>
      <c r="M17" s="400">
        <v>171.54</v>
      </c>
      <c r="N17" s="400">
        <v>25.78</v>
      </c>
      <c r="O17" s="400">
        <v>151.89000000000001</v>
      </c>
      <c r="P17" s="400">
        <v>72.1</v>
      </c>
      <c r="Q17" s="396"/>
      <c r="U17" s="405"/>
    </row>
    <row r="18" spans="2:21" s="367" customFormat="1" ht="18" customHeight="1">
      <c r="B18" s="385"/>
      <c r="C18" s="402" t="s">
        <v>128</v>
      </c>
      <c r="D18" s="401">
        <f t="shared" si="2"/>
        <v>1930.7367160000001</v>
      </c>
      <c r="E18" s="400">
        <v>18.65</v>
      </c>
      <c r="F18" s="400" t="s">
        <v>32</v>
      </c>
      <c r="G18" s="400">
        <v>90.94999999999999</v>
      </c>
      <c r="H18" s="400">
        <v>70.688716</v>
      </c>
      <c r="I18" s="400">
        <v>174.64999999999998</v>
      </c>
      <c r="J18" s="400">
        <v>99.67000000000002</v>
      </c>
      <c r="K18" s="400">
        <v>193.13000000000002</v>
      </c>
      <c r="L18" s="400">
        <v>65.87</v>
      </c>
      <c r="M18" s="400">
        <v>70.24000000000001</v>
      </c>
      <c r="N18" s="400">
        <v>578.08</v>
      </c>
      <c r="O18" s="400">
        <v>378.963</v>
      </c>
      <c r="P18" s="400">
        <v>189.84499999999997</v>
      </c>
      <c r="Q18" s="396"/>
      <c r="U18" s="405"/>
    </row>
    <row r="19" spans="2:21" s="367" customFormat="1" ht="18" customHeight="1">
      <c r="B19" s="385"/>
      <c r="C19" s="402" t="s">
        <v>131</v>
      </c>
      <c r="D19" s="401">
        <f t="shared" si="2"/>
        <v>2980.2029999999995</v>
      </c>
      <c r="E19" s="400">
        <v>89</v>
      </c>
      <c r="F19" s="400">
        <v>48.725</v>
      </c>
      <c r="G19" s="400">
        <v>336.66499999999996</v>
      </c>
      <c r="H19" s="400">
        <v>323.51</v>
      </c>
      <c r="I19" s="400">
        <v>635.067</v>
      </c>
      <c r="J19" s="400">
        <v>365.16499999999996</v>
      </c>
      <c r="K19" s="400">
        <v>425.0699999999999</v>
      </c>
      <c r="L19" s="400">
        <v>135.93</v>
      </c>
      <c r="M19" s="400">
        <v>297.729</v>
      </c>
      <c r="N19" s="400">
        <v>153.642</v>
      </c>
      <c r="O19" s="400">
        <v>92.49000000000001</v>
      </c>
      <c r="P19" s="400">
        <v>77.21000000000001</v>
      </c>
      <c r="Q19" s="396"/>
      <c r="U19" s="405"/>
    </row>
    <row r="20" spans="2:21" s="367" customFormat="1" ht="18" customHeight="1">
      <c r="B20" s="385"/>
      <c r="C20" s="402" t="s">
        <v>129</v>
      </c>
      <c r="D20" s="401">
        <f t="shared" si="2"/>
        <v>940.555</v>
      </c>
      <c r="E20" s="400">
        <v>110.32</v>
      </c>
      <c r="F20" s="400">
        <v>215.675</v>
      </c>
      <c r="G20" s="400">
        <v>217.14999999999998</v>
      </c>
      <c r="H20" s="400">
        <v>25.27</v>
      </c>
      <c r="I20" s="400">
        <v>114.35</v>
      </c>
      <c r="J20" s="400">
        <v>129.25</v>
      </c>
      <c r="K20" s="400" t="s">
        <v>32</v>
      </c>
      <c r="L20" s="400">
        <v>25.67</v>
      </c>
      <c r="M20" s="400" t="s">
        <v>32</v>
      </c>
      <c r="N20" s="400" t="s">
        <v>32</v>
      </c>
      <c r="O20" s="400">
        <v>77.17</v>
      </c>
      <c r="P20" s="400">
        <v>25.7</v>
      </c>
      <c r="Q20" s="396"/>
      <c r="U20" s="405"/>
    </row>
    <row r="21" spans="2:21" s="367" customFormat="1" ht="18" customHeight="1">
      <c r="B21" s="385"/>
      <c r="C21" s="402" t="s">
        <v>132</v>
      </c>
      <c r="D21" s="401">
        <f t="shared" si="2"/>
        <v>254.53508399999998</v>
      </c>
      <c r="E21" s="400">
        <v>24.229999999999997</v>
      </c>
      <c r="F21" s="400">
        <v>24.485084</v>
      </c>
      <c r="G21" s="400" t="s">
        <v>32</v>
      </c>
      <c r="H21" s="400">
        <v>68.33999999999999</v>
      </c>
      <c r="I21" s="400" t="s">
        <v>32</v>
      </c>
      <c r="J21" s="400">
        <v>24.16</v>
      </c>
      <c r="K21" s="400">
        <v>43.65</v>
      </c>
      <c r="L21" s="400">
        <v>23.67</v>
      </c>
      <c r="M21" s="400" t="s">
        <v>32</v>
      </c>
      <c r="N21" s="400" t="s">
        <v>32</v>
      </c>
      <c r="O21" s="400">
        <v>46</v>
      </c>
      <c r="P21" s="400" t="s">
        <v>32</v>
      </c>
      <c r="Q21" s="396"/>
      <c r="U21" s="405"/>
    </row>
    <row r="22" spans="2:21" s="367" customFormat="1" ht="18" customHeight="1">
      <c r="B22" s="385"/>
      <c r="C22" s="402" t="s">
        <v>126</v>
      </c>
      <c r="D22" s="401">
        <f t="shared" si="2"/>
        <v>1197.465</v>
      </c>
      <c r="E22" s="400" t="s">
        <v>32</v>
      </c>
      <c r="F22" s="400">
        <v>27.445</v>
      </c>
      <c r="G22" s="400">
        <v>82.87</v>
      </c>
      <c r="H22" s="400">
        <v>227.11999999999998</v>
      </c>
      <c r="I22" s="400">
        <v>55.715</v>
      </c>
      <c r="J22" s="400">
        <v>486.11499999999995</v>
      </c>
      <c r="K22" s="400">
        <v>214.70000000000002</v>
      </c>
      <c r="L22" s="400" t="s">
        <v>32</v>
      </c>
      <c r="M22" s="400">
        <v>47.47</v>
      </c>
      <c r="N22" s="400" t="s">
        <v>32</v>
      </c>
      <c r="O22" s="400">
        <v>56.03</v>
      </c>
      <c r="P22" s="400" t="s">
        <v>32</v>
      </c>
      <c r="Q22" s="396"/>
      <c r="U22" s="405"/>
    </row>
    <row r="23" spans="2:21" s="367" customFormat="1" ht="18" customHeight="1">
      <c r="B23" s="385"/>
      <c r="C23" s="402" t="s">
        <v>122</v>
      </c>
      <c r="D23" s="401">
        <f t="shared" si="2"/>
        <v>394.75500000000005</v>
      </c>
      <c r="E23" s="400" t="s">
        <v>32</v>
      </c>
      <c r="F23" s="400">
        <v>57.5</v>
      </c>
      <c r="G23" s="400">
        <v>28.82</v>
      </c>
      <c r="H23" s="400">
        <v>83.845</v>
      </c>
      <c r="I23" s="400">
        <v>54.45</v>
      </c>
      <c r="J23" s="400" t="s">
        <v>32</v>
      </c>
      <c r="K23" s="400">
        <v>28.86</v>
      </c>
      <c r="L23" s="400">
        <v>29.04</v>
      </c>
      <c r="M23" s="400">
        <v>28.82</v>
      </c>
      <c r="N23" s="400">
        <v>26.05</v>
      </c>
      <c r="O23" s="400">
        <v>57.370000000000005</v>
      </c>
      <c r="P23" s="400" t="s">
        <v>32</v>
      </c>
      <c r="Q23" s="396"/>
      <c r="U23" s="405"/>
    </row>
    <row r="24" spans="2:21" s="367" customFormat="1" ht="18" customHeight="1">
      <c r="B24" s="385"/>
      <c r="C24" s="402" t="s">
        <v>120</v>
      </c>
      <c r="D24" s="401">
        <f t="shared" si="2"/>
        <v>241.82600000000002</v>
      </c>
      <c r="E24" s="400">
        <v>19.24</v>
      </c>
      <c r="F24" s="400" t="s">
        <v>32</v>
      </c>
      <c r="G24" s="400">
        <v>34.64</v>
      </c>
      <c r="H24" s="400">
        <v>22.06</v>
      </c>
      <c r="I24" s="400">
        <v>43.84</v>
      </c>
      <c r="J24" s="400" t="s">
        <v>32</v>
      </c>
      <c r="K24" s="400">
        <v>21.94</v>
      </c>
      <c r="L24" s="400">
        <v>0.026</v>
      </c>
      <c r="M24" s="400" t="s">
        <v>32</v>
      </c>
      <c r="N24" s="400">
        <v>15.68</v>
      </c>
      <c r="O24" s="400">
        <v>42.61</v>
      </c>
      <c r="P24" s="400">
        <v>41.790000000000006</v>
      </c>
      <c r="Q24" s="396"/>
      <c r="U24" s="405"/>
    </row>
    <row r="25" spans="2:21" s="367" customFormat="1" ht="18" customHeight="1">
      <c r="B25" s="385"/>
      <c r="C25" s="402" t="s">
        <v>124</v>
      </c>
      <c r="D25" s="401">
        <f t="shared" si="2"/>
        <v>109.05</v>
      </c>
      <c r="E25" s="400">
        <v>27.59</v>
      </c>
      <c r="F25" s="400">
        <v>26.63</v>
      </c>
      <c r="G25" s="400">
        <v>27.24</v>
      </c>
      <c r="H25" s="400" t="s">
        <v>32</v>
      </c>
      <c r="I25" s="400" t="s">
        <v>32</v>
      </c>
      <c r="J25" s="400" t="s">
        <v>32</v>
      </c>
      <c r="K25" s="400">
        <v>27.59</v>
      </c>
      <c r="L25" s="400" t="s">
        <v>32</v>
      </c>
      <c r="M25" s="400" t="s">
        <v>32</v>
      </c>
      <c r="N25" s="400" t="s">
        <v>32</v>
      </c>
      <c r="O25" s="400" t="s">
        <v>32</v>
      </c>
      <c r="P25" s="400" t="s">
        <v>32</v>
      </c>
      <c r="Q25" s="396"/>
      <c r="U25" s="405"/>
    </row>
    <row r="26" spans="2:21" s="367" customFormat="1" ht="18" customHeight="1">
      <c r="B26" s="385"/>
      <c r="C26" s="402" t="s">
        <v>133</v>
      </c>
      <c r="D26" s="401">
        <f t="shared" si="2"/>
        <v>526.7900000000001</v>
      </c>
      <c r="E26" s="400" t="s">
        <v>32</v>
      </c>
      <c r="F26" s="400" t="s">
        <v>32</v>
      </c>
      <c r="G26" s="400" t="s">
        <v>32</v>
      </c>
      <c r="H26" s="400">
        <v>84.19</v>
      </c>
      <c r="I26" s="400">
        <v>110.55</v>
      </c>
      <c r="J26" s="400">
        <v>135.36</v>
      </c>
      <c r="K26" s="400">
        <v>28.79</v>
      </c>
      <c r="L26" s="400">
        <v>83.01</v>
      </c>
      <c r="M26" s="400" t="s">
        <v>32</v>
      </c>
      <c r="N26" s="400">
        <v>27.42</v>
      </c>
      <c r="O26" s="400">
        <v>27.41</v>
      </c>
      <c r="P26" s="400">
        <v>30.06</v>
      </c>
      <c r="Q26" s="381"/>
      <c r="U26" s="405"/>
    </row>
    <row r="27" spans="2:21" s="367" customFormat="1" ht="18" customHeight="1">
      <c r="B27" s="385"/>
      <c r="C27" s="402" t="s">
        <v>127</v>
      </c>
      <c r="D27" s="401">
        <f t="shared" si="2"/>
        <v>11.6</v>
      </c>
      <c r="E27" s="400">
        <v>11.6</v>
      </c>
      <c r="F27" s="400" t="s">
        <v>32</v>
      </c>
      <c r="G27" s="400" t="s">
        <v>32</v>
      </c>
      <c r="H27" s="400" t="s">
        <v>32</v>
      </c>
      <c r="I27" s="400" t="s">
        <v>32</v>
      </c>
      <c r="J27" s="400" t="s">
        <v>32</v>
      </c>
      <c r="K27" s="400" t="s">
        <v>32</v>
      </c>
      <c r="L27" s="400" t="s">
        <v>32</v>
      </c>
      <c r="M27" s="400" t="s">
        <v>32</v>
      </c>
      <c r="N27" s="400" t="s">
        <v>32</v>
      </c>
      <c r="O27" s="400" t="s">
        <v>32</v>
      </c>
      <c r="P27" s="400" t="s">
        <v>32</v>
      </c>
      <c r="Q27" s="381"/>
      <c r="U27" s="405"/>
    </row>
    <row r="28" spans="2:21" s="367" customFormat="1" ht="18" customHeight="1">
      <c r="B28" s="385"/>
      <c r="C28" s="402" t="s">
        <v>171</v>
      </c>
      <c r="D28" s="401">
        <f t="shared" si="2"/>
        <v>0</v>
      </c>
      <c r="E28" s="400" t="s">
        <v>32</v>
      </c>
      <c r="F28" s="400" t="s">
        <v>32</v>
      </c>
      <c r="G28" s="400" t="s">
        <v>32</v>
      </c>
      <c r="H28" s="400" t="s">
        <v>32</v>
      </c>
      <c r="I28" s="400" t="s">
        <v>32</v>
      </c>
      <c r="J28" s="400" t="s">
        <v>32</v>
      </c>
      <c r="K28" s="400" t="s">
        <v>32</v>
      </c>
      <c r="L28" s="400" t="s">
        <v>32</v>
      </c>
      <c r="M28" s="400" t="s">
        <v>32</v>
      </c>
      <c r="N28" s="400" t="s">
        <v>32</v>
      </c>
      <c r="O28" s="400" t="s">
        <v>32</v>
      </c>
      <c r="P28" s="400" t="s">
        <v>32</v>
      </c>
      <c r="Q28" s="381"/>
      <c r="U28" s="405"/>
    </row>
    <row r="29" spans="2:21" s="367" customFormat="1" ht="18" customHeight="1">
      <c r="B29" s="385"/>
      <c r="C29" s="402" t="s">
        <v>180</v>
      </c>
      <c r="D29" s="401">
        <f t="shared" si="2"/>
        <v>396.57</v>
      </c>
      <c r="E29" s="400" t="s">
        <v>32</v>
      </c>
      <c r="F29" s="400" t="s">
        <v>32</v>
      </c>
      <c r="G29" s="400">
        <v>27.99</v>
      </c>
      <c r="H29" s="400">
        <v>24.06</v>
      </c>
      <c r="I29" s="400">
        <v>85.2</v>
      </c>
      <c r="J29" s="400">
        <v>80.92999999999999</v>
      </c>
      <c r="K29" s="400">
        <v>52.92999999999999</v>
      </c>
      <c r="L29" s="400">
        <v>25.01</v>
      </c>
      <c r="M29" s="400">
        <v>48.8</v>
      </c>
      <c r="N29" s="400">
        <v>23.38</v>
      </c>
      <c r="O29" s="400" t="s">
        <v>32</v>
      </c>
      <c r="P29" s="400">
        <v>28.27</v>
      </c>
      <c r="Q29" s="381"/>
      <c r="U29" s="405"/>
    </row>
    <row r="30" spans="2:21" s="367" customFormat="1" ht="18" customHeight="1">
      <c r="B30" s="385"/>
      <c r="C30" s="402" t="s">
        <v>113</v>
      </c>
      <c r="D30" s="401">
        <f t="shared" si="2"/>
        <v>926.9599999999997</v>
      </c>
      <c r="E30" s="420">
        <v>55.39</v>
      </c>
      <c r="F30" s="420">
        <v>161.74</v>
      </c>
      <c r="G30" s="420">
        <v>86.03999999999999</v>
      </c>
      <c r="H30" s="420">
        <v>104.86000000000001</v>
      </c>
      <c r="I30" s="420">
        <v>151.76</v>
      </c>
      <c r="J30" s="420">
        <v>28.68</v>
      </c>
      <c r="K30" s="420">
        <v>84.315</v>
      </c>
      <c r="L30" s="420">
        <v>27.42</v>
      </c>
      <c r="M30" s="420">
        <v>137.055</v>
      </c>
      <c r="N30" s="420">
        <v>11.68</v>
      </c>
      <c r="O30" s="420">
        <v>49.5</v>
      </c>
      <c r="P30" s="420">
        <v>28.52</v>
      </c>
      <c r="Q30" s="381"/>
      <c r="U30" s="405"/>
    </row>
    <row r="31" spans="2:21" s="367" customFormat="1" ht="18" customHeight="1">
      <c r="B31" s="385"/>
      <c r="C31" s="397"/>
      <c r="D31" s="397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381"/>
      <c r="U31" s="405"/>
    </row>
    <row r="32" spans="2:21" s="367" customFormat="1" ht="18" customHeight="1">
      <c r="B32" s="395"/>
      <c r="C32" s="394" t="s">
        <v>74</v>
      </c>
      <c r="D32" s="419">
        <f aca="true" t="shared" si="3" ref="D32:P32">SUM(D34:D49)</f>
        <v>52689.570721</v>
      </c>
      <c r="E32" s="393">
        <f t="shared" si="3"/>
        <v>6484.904822999997</v>
      </c>
      <c r="F32" s="393">
        <f t="shared" si="3"/>
        <v>4970.300388999999</v>
      </c>
      <c r="G32" s="393">
        <f t="shared" si="3"/>
        <v>6713.569031999999</v>
      </c>
      <c r="H32" s="393">
        <f t="shared" si="3"/>
        <v>4736.205155000001</v>
      </c>
      <c r="I32" s="393">
        <f t="shared" si="3"/>
        <v>4780.545988000003</v>
      </c>
      <c r="J32" s="393">
        <f t="shared" si="3"/>
        <v>4267.172646000001</v>
      </c>
      <c r="K32" s="393">
        <f t="shared" si="3"/>
        <v>3579.9676170000007</v>
      </c>
      <c r="L32" s="393">
        <f t="shared" si="3"/>
        <v>3060.227651999999</v>
      </c>
      <c r="M32" s="393">
        <f t="shared" si="3"/>
        <v>3818.9547569999995</v>
      </c>
      <c r="N32" s="393">
        <f t="shared" si="3"/>
        <v>3160.223158999999</v>
      </c>
      <c r="O32" s="393">
        <f t="shared" si="3"/>
        <v>3910.1653510000006</v>
      </c>
      <c r="P32" s="393">
        <f t="shared" si="3"/>
        <v>3207.3341520000004</v>
      </c>
      <c r="Q32" s="418"/>
      <c r="U32" s="405"/>
    </row>
    <row r="33" spans="2:21" s="367" customFormat="1" ht="18" customHeight="1">
      <c r="B33" s="385"/>
      <c r="C33" s="384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01"/>
      <c r="Q33" s="381"/>
      <c r="U33" s="405"/>
    </row>
    <row r="34" spans="2:21" s="367" customFormat="1" ht="18" customHeight="1">
      <c r="B34" s="385"/>
      <c r="C34" s="402" t="s">
        <v>134</v>
      </c>
      <c r="D34" s="401">
        <f aca="true" t="shared" si="4" ref="D34:D49">SUM(E34:P34)</f>
        <v>27732.207815</v>
      </c>
      <c r="E34" s="417">
        <v>3863.2158779999977</v>
      </c>
      <c r="F34" s="417">
        <v>2739.1910359999993</v>
      </c>
      <c r="G34" s="417">
        <v>3270.9921149999996</v>
      </c>
      <c r="H34" s="417">
        <v>2360.0706179999997</v>
      </c>
      <c r="I34" s="417">
        <v>2861.959535000002</v>
      </c>
      <c r="J34" s="417">
        <v>2044.5700000000002</v>
      </c>
      <c r="K34" s="417">
        <v>1373.0772960000006</v>
      </c>
      <c r="L34" s="417">
        <v>1714.4419379999995</v>
      </c>
      <c r="M34" s="417">
        <v>2219.597177</v>
      </c>
      <c r="N34" s="417">
        <v>1698.930871</v>
      </c>
      <c r="O34" s="417">
        <v>1879.8260670000002</v>
      </c>
      <c r="P34" s="415">
        <v>1706.3352839999998</v>
      </c>
      <c r="Q34" s="381">
        <v>27732.207815</v>
      </c>
      <c r="U34" s="405"/>
    </row>
    <row r="35" spans="2:21" s="367" customFormat="1" ht="18" customHeight="1">
      <c r="B35" s="385"/>
      <c r="C35" s="402" t="s">
        <v>135</v>
      </c>
      <c r="D35" s="401">
        <f t="shared" si="4"/>
        <v>2956.591687</v>
      </c>
      <c r="E35" s="417">
        <v>136.174095</v>
      </c>
      <c r="F35" s="417">
        <v>101.270399</v>
      </c>
      <c r="G35" s="417">
        <v>150.62007599999998</v>
      </c>
      <c r="H35" s="417">
        <v>182.25239000000002</v>
      </c>
      <c r="I35" s="417">
        <v>196.71094799999995</v>
      </c>
      <c r="J35" s="417">
        <v>413.34312000000006</v>
      </c>
      <c r="K35" s="417">
        <v>218.88299999999998</v>
      </c>
      <c r="L35" s="417">
        <v>221.911361</v>
      </c>
      <c r="M35" s="417">
        <v>383.3765800000001</v>
      </c>
      <c r="N35" s="417">
        <v>337.19283400000006</v>
      </c>
      <c r="O35" s="417">
        <v>421.7388839999999</v>
      </c>
      <c r="P35" s="415">
        <v>193.11799999999997</v>
      </c>
      <c r="Q35" s="381">
        <v>2956.591687</v>
      </c>
      <c r="U35" s="405"/>
    </row>
    <row r="36" spans="2:21" s="367" customFormat="1" ht="18" customHeight="1">
      <c r="B36" s="385"/>
      <c r="C36" s="402" t="s">
        <v>136</v>
      </c>
      <c r="D36" s="401">
        <f t="shared" si="4"/>
        <v>7075.259999999999</v>
      </c>
      <c r="E36" s="417">
        <v>139.65</v>
      </c>
      <c r="F36" s="417">
        <v>764.5</v>
      </c>
      <c r="G36" s="417">
        <v>1000.6699999999998</v>
      </c>
      <c r="H36" s="417">
        <v>1133.4500000000003</v>
      </c>
      <c r="I36" s="417">
        <v>846.0089999999998</v>
      </c>
      <c r="J36" s="417">
        <v>649.9300000000001</v>
      </c>
      <c r="K36" s="417">
        <v>657.8240000000001</v>
      </c>
      <c r="L36" s="417">
        <v>356.1</v>
      </c>
      <c r="M36" s="417">
        <v>534.2900000000001</v>
      </c>
      <c r="N36" s="417">
        <v>305.1689999999999</v>
      </c>
      <c r="O36" s="417">
        <v>292.638</v>
      </c>
      <c r="P36" s="415">
        <v>395.03000000000003</v>
      </c>
      <c r="Q36" s="381">
        <v>7075.259999999999</v>
      </c>
      <c r="U36" s="405"/>
    </row>
    <row r="37" spans="2:21" s="367" customFormat="1" ht="18" customHeight="1">
      <c r="B37" s="385"/>
      <c r="C37" s="402" t="s">
        <v>137</v>
      </c>
      <c r="D37" s="401">
        <f t="shared" si="4"/>
        <v>4802.07</v>
      </c>
      <c r="E37" s="417">
        <v>223.97499999999997</v>
      </c>
      <c r="F37" s="417">
        <v>241.6</v>
      </c>
      <c r="G37" s="417">
        <v>899.3799999999998</v>
      </c>
      <c r="H37" s="417">
        <v>432.63000000000005</v>
      </c>
      <c r="I37" s="417">
        <v>218.10500000000002</v>
      </c>
      <c r="J37" s="417">
        <v>518.5550000000002</v>
      </c>
      <c r="K37" s="417">
        <v>576.065</v>
      </c>
      <c r="L37" s="417">
        <v>526.1899999999999</v>
      </c>
      <c r="M37" s="417">
        <v>174.45</v>
      </c>
      <c r="N37" s="417">
        <v>287.29</v>
      </c>
      <c r="O37" s="417">
        <v>348.4699999999999</v>
      </c>
      <c r="P37" s="415">
        <v>355.36</v>
      </c>
      <c r="Q37" s="381">
        <v>4802.07</v>
      </c>
      <c r="U37" s="405"/>
    </row>
    <row r="38" spans="2:21" s="367" customFormat="1" ht="18" customHeight="1">
      <c r="B38" s="385"/>
      <c r="C38" s="402" t="s">
        <v>138</v>
      </c>
      <c r="D38" s="401">
        <f t="shared" si="4"/>
        <v>2583.8433999999997</v>
      </c>
      <c r="E38" s="417">
        <v>1558.6999999999998</v>
      </c>
      <c r="F38" s="417">
        <v>583.6334000000003</v>
      </c>
      <c r="G38" s="417">
        <v>69.27</v>
      </c>
      <c r="H38" s="417">
        <v>42.6</v>
      </c>
      <c r="I38" s="417">
        <v>135.11</v>
      </c>
      <c r="J38" s="417" t="s">
        <v>32</v>
      </c>
      <c r="K38" s="417" t="s">
        <v>32</v>
      </c>
      <c r="L38" s="417" t="s">
        <v>32</v>
      </c>
      <c r="M38" s="417">
        <v>50.06</v>
      </c>
      <c r="N38" s="417">
        <v>100.04</v>
      </c>
      <c r="O38" s="417">
        <v>21.18</v>
      </c>
      <c r="P38" s="415">
        <v>23.25</v>
      </c>
      <c r="Q38" s="381">
        <v>2583.8433999999997</v>
      </c>
      <c r="U38" s="405"/>
    </row>
    <row r="39" spans="2:21" s="367" customFormat="1" ht="18" customHeight="1">
      <c r="B39" s="385"/>
      <c r="C39" s="402" t="s">
        <v>139</v>
      </c>
      <c r="D39" s="401">
        <f t="shared" si="4"/>
        <v>600.1253150000001</v>
      </c>
      <c r="E39" s="417">
        <v>111.32700000000003</v>
      </c>
      <c r="F39" s="417">
        <v>39.564530000000005</v>
      </c>
      <c r="G39" s="417">
        <v>32.283321</v>
      </c>
      <c r="H39" s="417">
        <v>20.014999999999997</v>
      </c>
      <c r="I39" s="417">
        <v>57.912026</v>
      </c>
      <c r="J39" s="417">
        <v>53.33</v>
      </c>
      <c r="K39" s="417">
        <v>75.87132100000001</v>
      </c>
      <c r="L39" s="417">
        <v>27.17</v>
      </c>
      <c r="M39" s="417" t="s">
        <v>32</v>
      </c>
      <c r="N39" s="417">
        <v>57.315173</v>
      </c>
      <c r="O39" s="417">
        <v>90.28394399999999</v>
      </c>
      <c r="P39" s="415">
        <v>35.053000000000004</v>
      </c>
      <c r="Q39" s="381">
        <v>600.1253150000001</v>
      </c>
      <c r="U39" s="405"/>
    </row>
    <row r="40" spans="2:21" s="367" customFormat="1" ht="18" customHeight="1">
      <c r="B40" s="385"/>
      <c r="C40" s="402" t="s">
        <v>140</v>
      </c>
      <c r="D40" s="401">
        <f t="shared" si="4"/>
        <v>1294.445</v>
      </c>
      <c r="E40" s="417">
        <v>104.91000000000001</v>
      </c>
      <c r="F40" s="417">
        <v>185.24</v>
      </c>
      <c r="G40" s="417">
        <v>203.53000000000003</v>
      </c>
      <c r="H40" s="417">
        <v>131.45499999999998</v>
      </c>
      <c r="I40" s="417">
        <v>141.92000000000002</v>
      </c>
      <c r="J40" s="417">
        <v>109.97</v>
      </c>
      <c r="K40" s="417">
        <v>133.39</v>
      </c>
      <c r="L40" s="417" t="s">
        <v>32</v>
      </c>
      <c r="M40" s="417">
        <v>53.25</v>
      </c>
      <c r="N40" s="417">
        <v>14.25</v>
      </c>
      <c r="O40" s="417">
        <v>131.54999999999998</v>
      </c>
      <c r="P40" s="415">
        <v>84.98</v>
      </c>
      <c r="Q40" s="381">
        <v>1294.445</v>
      </c>
      <c r="U40" s="405"/>
    </row>
    <row r="41" spans="2:21" s="367" customFormat="1" ht="18" customHeight="1">
      <c r="B41" s="385"/>
      <c r="C41" s="402" t="s">
        <v>141</v>
      </c>
      <c r="D41" s="401">
        <f t="shared" si="4"/>
        <v>1267.1105360000004</v>
      </c>
      <c r="E41" s="417">
        <v>81.41485</v>
      </c>
      <c r="F41" s="417">
        <v>19.22</v>
      </c>
      <c r="G41" s="417">
        <v>708.6600000000001</v>
      </c>
      <c r="H41" s="417">
        <v>75.87</v>
      </c>
      <c r="I41" s="417">
        <v>121.52</v>
      </c>
      <c r="J41" s="417">
        <v>89.56168600000001</v>
      </c>
      <c r="K41" s="417">
        <v>48.247</v>
      </c>
      <c r="L41" s="417">
        <v>0.787</v>
      </c>
      <c r="M41" s="417">
        <v>22.41</v>
      </c>
      <c r="N41" s="417">
        <v>32.74</v>
      </c>
      <c r="O41" s="417">
        <v>45.17</v>
      </c>
      <c r="P41" s="415">
        <v>21.509999999999998</v>
      </c>
      <c r="Q41" s="381">
        <v>1267.1105360000004</v>
      </c>
      <c r="U41" s="405"/>
    </row>
    <row r="42" spans="2:21" s="367" customFormat="1" ht="18" customHeight="1">
      <c r="B42" s="385"/>
      <c r="C42" s="402" t="s">
        <v>142</v>
      </c>
      <c r="D42" s="401">
        <f t="shared" si="4"/>
        <v>1278.5178680000001</v>
      </c>
      <c r="E42" s="417">
        <v>79.72</v>
      </c>
      <c r="F42" s="417">
        <v>127.92</v>
      </c>
      <c r="G42" s="417">
        <v>75.18</v>
      </c>
      <c r="H42" s="417">
        <v>82.19</v>
      </c>
      <c r="I42" s="417">
        <v>40.97</v>
      </c>
      <c r="J42" s="417">
        <v>155.59</v>
      </c>
      <c r="K42" s="417">
        <v>191.8</v>
      </c>
      <c r="L42" s="417">
        <v>23.28</v>
      </c>
      <c r="M42" s="417">
        <v>173.36499999999998</v>
      </c>
      <c r="N42" s="417">
        <v>153.36</v>
      </c>
      <c r="O42" s="417">
        <v>139.83499999999998</v>
      </c>
      <c r="P42" s="415">
        <v>35.307868</v>
      </c>
      <c r="Q42" s="381">
        <v>1278.5178680000001</v>
      </c>
      <c r="U42" s="405"/>
    </row>
    <row r="43" spans="2:21" s="367" customFormat="1" ht="18" customHeight="1">
      <c r="B43" s="385"/>
      <c r="C43" s="402" t="s">
        <v>143</v>
      </c>
      <c r="D43" s="401">
        <f t="shared" si="4"/>
        <v>28.53</v>
      </c>
      <c r="E43" s="417" t="s">
        <v>32</v>
      </c>
      <c r="F43" s="417" t="s">
        <v>32</v>
      </c>
      <c r="G43" s="417" t="s">
        <v>32</v>
      </c>
      <c r="H43" s="417" t="s">
        <v>32</v>
      </c>
      <c r="I43" s="417" t="s">
        <v>32</v>
      </c>
      <c r="J43" s="417" t="s">
        <v>32</v>
      </c>
      <c r="K43" s="417" t="s">
        <v>32</v>
      </c>
      <c r="L43" s="417" t="s">
        <v>32</v>
      </c>
      <c r="M43" s="417">
        <v>28.53</v>
      </c>
      <c r="N43" s="417" t="s">
        <v>32</v>
      </c>
      <c r="O43" s="417" t="s">
        <v>32</v>
      </c>
      <c r="P43" s="415" t="s">
        <v>32</v>
      </c>
      <c r="Q43" s="381">
        <v>28.53</v>
      </c>
      <c r="U43" s="405"/>
    </row>
    <row r="44" spans="2:21" s="367" customFormat="1" ht="18" customHeight="1">
      <c r="B44" s="385"/>
      <c r="C44" s="402" t="s">
        <v>144</v>
      </c>
      <c r="D44" s="401">
        <f t="shared" si="4"/>
        <v>248.95</v>
      </c>
      <c r="E44" s="417" t="s">
        <v>32</v>
      </c>
      <c r="F44" s="417" t="s">
        <v>32</v>
      </c>
      <c r="G44" s="417">
        <v>22.22</v>
      </c>
      <c r="H44" s="417">
        <v>21.89</v>
      </c>
      <c r="I44" s="417">
        <v>44.589999999999996</v>
      </c>
      <c r="J44" s="417">
        <v>22.03</v>
      </c>
      <c r="K44" s="417">
        <v>67.69</v>
      </c>
      <c r="L44" s="417">
        <v>48.45</v>
      </c>
      <c r="M44" s="417" t="s">
        <v>32</v>
      </c>
      <c r="N44" s="417" t="s">
        <v>32</v>
      </c>
      <c r="O44" s="417" t="s">
        <v>32</v>
      </c>
      <c r="P44" s="415">
        <v>22.08</v>
      </c>
      <c r="Q44" s="381">
        <v>248.95</v>
      </c>
      <c r="U44" s="405"/>
    </row>
    <row r="45" spans="2:21" s="367" customFormat="1" ht="18" customHeight="1">
      <c r="B45" s="385"/>
      <c r="C45" s="402" t="s">
        <v>145</v>
      </c>
      <c r="D45" s="401">
        <f t="shared" si="4"/>
        <v>614.675669</v>
      </c>
      <c r="E45" s="417">
        <v>67.123</v>
      </c>
      <c r="F45" s="417">
        <v>72.971024</v>
      </c>
      <c r="G45" s="417">
        <v>75.05351999999999</v>
      </c>
      <c r="H45" s="417">
        <v>64.862147</v>
      </c>
      <c r="I45" s="417">
        <v>38.959479</v>
      </c>
      <c r="J45" s="417">
        <v>23.53</v>
      </c>
      <c r="K45" s="417">
        <v>54.85</v>
      </c>
      <c r="L45" s="417">
        <v>26.142999999999994</v>
      </c>
      <c r="M45" s="417">
        <v>42.016000000000005</v>
      </c>
      <c r="N45" s="417">
        <v>46.695280999999994</v>
      </c>
      <c r="O45" s="417">
        <v>50.382218</v>
      </c>
      <c r="P45" s="415">
        <v>52.09</v>
      </c>
      <c r="Q45" s="381">
        <v>614.675669</v>
      </c>
      <c r="T45" s="408"/>
      <c r="U45" s="416"/>
    </row>
    <row r="46" spans="2:21" s="367" customFormat="1" ht="18" customHeight="1">
      <c r="B46" s="385"/>
      <c r="C46" s="402" t="s">
        <v>172</v>
      </c>
      <c r="D46" s="401">
        <f t="shared" si="4"/>
        <v>450.1550000000001</v>
      </c>
      <c r="E46" s="417">
        <v>49.42</v>
      </c>
      <c r="F46" s="417">
        <v>22.2</v>
      </c>
      <c r="G46" s="417">
        <v>25.98</v>
      </c>
      <c r="H46" s="417">
        <v>22.215</v>
      </c>
      <c r="I46" s="417" t="s">
        <v>32</v>
      </c>
      <c r="J46" s="417">
        <v>71.84</v>
      </c>
      <c r="K46" s="417">
        <v>56.31</v>
      </c>
      <c r="L46" s="417">
        <v>23.47</v>
      </c>
      <c r="M46" s="417">
        <v>54.04</v>
      </c>
      <c r="N46" s="417" t="s">
        <v>32</v>
      </c>
      <c r="O46" s="417">
        <v>22.84</v>
      </c>
      <c r="P46" s="415">
        <v>101.84</v>
      </c>
      <c r="Q46" s="381">
        <v>450.1550000000001</v>
      </c>
      <c r="T46" s="408"/>
      <c r="U46" s="416"/>
    </row>
    <row r="47" spans="2:21" s="367" customFormat="1" ht="18" customHeight="1">
      <c r="B47" s="385"/>
      <c r="C47" s="402" t="s">
        <v>174</v>
      </c>
      <c r="D47" s="401">
        <f t="shared" si="4"/>
        <v>461.01</v>
      </c>
      <c r="E47" s="417" t="s">
        <v>32</v>
      </c>
      <c r="F47" s="417" t="s">
        <v>32</v>
      </c>
      <c r="G47" s="417">
        <v>85.05000000000001</v>
      </c>
      <c r="H47" s="417">
        <v>82.1</v>
      </c>
      <c r="I47" s="417">
        <v>57.019999999999996</v>
      </c>
      <c r="J47" s="417">
        <v>28.72</v>
      </c>
      <c r="K47" s="417">
        <v>83.85</v>
      </c>
      <c r="L47" s="417">
        <v>45.67</v>
      </c>
      <c r="M47" s="417">
        <v>28.200000000000003</v>
      </c>
      <c r="N47" s="417" t="s">
        <v>32</v>
      </c>
      <c r="O47" s="417">
        <v>50.400000000000006</v>
      </c>
      <c r="P47" s="415" t="s">
        <v>32</v>
      </c>
      <c r="Q47" s="381">
        <v>461.01</v>
      </c>
      <c r="T47" s="408"/>
      <c r="U47" s="416"/>
    </row>
    <row r="48" spans="2:21" s="367" customFormat="1" ht="18" customHeight="1">
      <c r="B48" s="385"/>
      <c r="C48" s="402" t="s">
        <v>162</v>
      </c>
      <c r="D48" s="401">
        <f t="shared" si="4"/>
        <v>178.5</v>
      </c>
      <c r="E48" s="417" t="s">
        <v>32</v>
      </c>
      <c r="F48" s="417">
        <v>46.34</v>
      </c>
      <c r="G48" s="417">
        <v>29.2</v>
      </c>
      <c r="H48" s="417" t="s">
        <v>32</v>
      </c>
      <c r="I48" s="417" t="s">
        <v>32</v>
      </c>
      <c r="J48" s="417">
        <v>20.98</v>
      </c>
      <c r="K48" s="417" t="s">
        <v>32</v>
      </c>
      <c r="L48" s="417" t="s">
        <v>32</v>
      </c>
      <c r="M48" s="417" t="s">
        <v>32</v>
      </c>
      <c r="N48" s="417" t="s">
        <v>32</v>
      </c>
      <c r="O48" s="417">
        <v>81.98</v>
      </c>
      <c r="P48" s="415" t="s">
        <v>32</v>
      </c>
      <c r="Q48" s="381">
        <v>178.5</v>
      </c>
      <c r="T48" s="408"/>
      <c r="U48" s="416"/>
    </row>
    <row r="49" spans="2:21" s="367" customFormat="1" ht="18" customHeight="1">
      <c r="B49" s="385"/>
      <c r="C49" s="402" t="s">
        <v>113</v>
      </c>
      <c r="D49" s="401">
        <f t="shared" si="4"/>
        <v>1117.578431</v>
      </c>
      <c r="E49" s="415">
        <v>69.275</v>
      </c>
      <c r="F49" s="415">
        <v>26.65</v>
      </c>
      <c r="G49" s="415">
        <v>65.48</v>
      </c>
      <c r="H49" s="415">
        <v>84.60499999999999</v>
      </c>
      <c r="I49" s="415">
        <v>19.76</v>
      </c>
      <c r="J49" s="415">
        <v>65.22284</v>
      </c>
      <c r="K49" s="415">
        <v>42.11</v>
      </c>
      <c r="L49" s="415">
        <v>46.61435300000001</v>
      </c>
      <c r="M49" s="415">
        <v>55.37</v>
      </c>
      <c r="N49" s="415">
        <v>127.24</v>
      </c>
      <c r="O49" s="415">
        <v>333.871238</v>
      </c>
      <c r="P49" s="415">
        <v>181.38</v>
      </c>
      <c r="Q49" s="381"/>
      <c r="U49" s="405"/>
    </row>
    <row r="50" spans="2:21" s="367" customFormat="1" ht="18" customHeight="1">
      <c r="B50" s="385"/>
      <c r="C50" s="411"/>
      <c r="D50" s="401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381"/>
      <c r="U50" s="405"/>
    </row>
    <row r="51" spans="2:21" s="367" customFormat="1" ht="18" customHeight="1">
      <c r="B51" s="395"/>
      <c r="C51" s="394" t="s">
        <v>75</v>
      </c>
      <c r="D51" s="393">
        <f aca="true" t="shared" si="5" ref="D51:Q51">SUM(D53:D62)</f>
        <v>141442.16597599996</v>
      </c>
      <c r="E51" s="393">
        <f t="shared" si="5"/>
        <v>3623.69</v>
      </c>
      <c r="F51" s="393">
        <f t="shared" si="5"/>
        <v>7992.671429999999</v>
      </c>
      <c r="G51" s="393">
        <f t="shared" si="5"/>
        <v>14903.443215000001</v>
      </c>
      <c r="H51" s="393">
        <f t="shared" si="5"/>
        <v>18449.331663</v>
      </c>
      <c r="I51" s="393">
        <f t="shared" si="5"/>
        <v>23624.893959999994</v>
      </c>
      <c r="J51" s="393">
        <f t="shared" si="5"/>
        <v>25052.463999999993</v>
      </c>
      <c r="K51" s="393">
        <f t="shared" si="5"/>
        <v>20976.408723000004</v>
      </c>
      <c r="L51" s="393">
        <f t="shared" si="5"/>
        <v>9629.983000000002</v>
      </c>
      <c r="M51" s="393">
        <f t="shared" si="5"/>
        <v>5483.694422999998</v>
      </c>
      <c r="N51" s="393">
        <f t="shared" si="5"/>
        <v>3455.23464</v>
      </c>
      <c r="O51" s="393">
        <f t="shared" si="5"/>
        <v>4505.590764999999</v>
      </c>
      <c r="P51" s="393">
        <f t="shared" si="5"/>
        <v>3744.760157</v>
      </c>
      <c r="Q51" s="414">
        <f t="shared" si="5"/>
        <v>0</v>
      </c>
      <c r="U51" s="405"/>
    </row>
    <row r="52" spans="2:21" s="367" customFormat="1" ht="18" customHeight="1">
      <c r="B52" s="385"/>
      <c r="C52" s="384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396"/>
      <c r="U52" s="405"/>
    </row>
    <row r="53" spans="2:21" s="367" customFormat="1" ht="18" customHeight="1">
      <c r="B53" s="385"/>
      <c r="C53" s="402" t="s">
        <v>146</v>
      </c>
      <c r="D53" s="401">
        <f aca="true" t="shared" si="6" ref="D53:D62">SUM(E53:P53)</f>
        <v>47971.021</v>
      </c>
      <c r="E53" s="400">
        <v>309.126</v>
      </c>
      <c r="F53" s="400">
        <v>1105.2299999999998</v>
      </c>
      <c r="G53" s="400">
        <v>4458.765000000001</v>
      </c>
      <c r="H53" s="400">
        <v>7475.725</v>
      </c>
      <c r="I53" s="400">
        <v>9871.289999999995</v>
      </c>
      <c r="J53" s="400">
        <v>10546.484999999995</v>
      </c>
      <c r="K53" s="400">
        <v>7627.300000000001</v>
      </c>
      <c r="L53" s="400">
        <v>2339.8110000000006</v>
      </c>
      <c r="M53" s="400">
        <v>1263.2099999999998</v>
      </c>
      <c r="N53" s="400">
        <v>412.614</v>
      </c>
      <c r="O53" s="400">
        <v>1228.644</v>
      </c>
      <c r="P53" s="400">
        <v>1332.8210000000001</v>
      </c>
      <c r="Q53" s="396"/>
      <c r="U53" s="405"/>
    </row>
    <row r="54" spans="2:21" s="367" customFormat="1" ht="18" customHeight="1">
      <c r="B54" s="385"/>
      <c r="C54" s="402" t="s">
        <v>176</v>
      </c>
      <c r="D54" s="401">
        <f t="shared" si="6"/>
        <v>39032.09499999999</v>
      </c>
      <c r="E54" s="400">
        <v>2017.14</v>
      </c>
      <c r="F54" s="400">
        <v>4252.9</v>
      </c>
      <c r="G54" s="400">
        <v>4598.489999999999</v>
      </c>
      <c r="H54" s="400">
        <v>4606.224999999999</v>
      </c>
      <c r="I54" s="400">
        <v>5878.779999999998</v>
      </c>
      <c r="J54" s="400">
        <v>5454.079999999997</v>
      </c>
      <c r="K54" s="400">
        <v>5234.76</v>
      </c>
      <c r="L54" s="400">
        <v>2636.03</v>
      </c>
      <c r="M54" s="400">
        <v>1420.475</v>
      </c>
      <c r="N54" s="400">
        <v>1583.3429999999998</v>
      </c>
      <c r="O54" s="400">
        <v>837.77</v>
      </c>
      <c r="P54" s="400">
        <v>512.102</v>
      </c>
      <c r="Q54" s="396"/>
      <c r="U54" s="405"/>
    </row>
    <row r="55" spans="2:21" s="367" customFormat="1" ht="18" customHeight="1">
      <c r="B55" s="385"/>
      <c r="C55" s="402" t="s">
        <v>147</v>
      </c>
      <c r="D55" s="401">
        <f t="shared" si="6"/>
        <v>20773.147999999997</v>
      </c>
      <c r="E55" s="400">
        <v>553.089</v>
      </c>
      <c r="F55" s="400">
        <v>545.0799999999999</v>
      </c>
      <c r="G55" s="400">
        <v>1499.6650000000002</v>
      </c>
      <c r="H55" s="400">
        <v>1628.9639999999995</v>
      </c>
      <c r="I55" s="400">
        <v>3166.3</v>
      </c>
      <c r="J55" s="400">
        <v>3919.1789999999987</v>
      </c>
      <c r="K55" s="400">
        <v>4183.095</v>
      </c>
      <c r="L55" s="400">
        <v>2063.737</v>
      </c>
      <c r="M55" s="400">
        <v>1376.0099999999993</v>
      </c>
      <c r="N55" s="400">
        <v>546.8640000000001</v>
      </c>
      <c r="O55" s="400">
        <v>867.654</v>
      </c>
      <c r="P55" s="400">
        <v>423.51100000000014</v>
      </c>
      <c r="Q55" s="396"/>
      <c r="U55" s="405"/>
    </row>
    <row r="56" spans="2:21" s="367" customFormat="1" ht="18" customHeight="1">
      <c r="B56" s="385"/>
      <c r="C56" s="402" t="s">
        <v>148</v>
      </c>
      <c r="D56" s="401">
        <f t="shared" si="6"/>
        <v>18818.54</v>
      </c>
      <c r="E56" s="400">
        <v>348.705</v>
      </c>
      <c r="F56" s="400">
        <v>1093.483</v>
      </c>
      <c r="G56" s="400">
        <v>2744.8259999999987</v>
      </c>
      <c r="H56" s="400">
        <v>2580.838999999999</v>
      </c>
      <c r="I56" s="400">
        <v>2722.4650000000006</v>
      </c>
      <c r="J56" s="400">
        <v>3081.01</v>
      </c>
      <c r="K56" s="400">
        <v>2079.8940000000007</v>
      </c>
      <c r="L56" s="400">
        <v>1361.15</v>
      </c>
      <c r="M56" s="400">
        <v>725.03</v>
      </c>
      <c r="N56" s="400">
        <v>332.38</v>
      </c>
      <c r="O56" s="400">
        <v>1145</v>
      </c>
      <c r="P56" s="400">
        <v>603.758</v>
      </c>
      <c r="Q56" s="396"/>
      <c r="U56" s="405"/>
    </row>
    <row r="57" spans="2:21" s="367" customFormat="1" ht="18" customHeight="1">
      <c r="B57" s="385"/>
      <c r="C57" s="402" t="s">
        <v>177</v>
      </c>
      <c r="D57" s="401">
        <f t="shared" si="6"/>
        <v>7049.89</v>
      </c>
      <c r="E57" s="400">
        <v>120.22999999999999</v>
      </c>
      <c r="F57" s="400">
        <v>232.565</v>
      </c>
      <c r="G57" s="400">
        <v>648.17</v>
      </c>
      <c r="H57" s="400">
        <v>1171.0000000000002</v>
      </c>
      <c r="I57" s="400">
        <v>1021.9799999999998</v>
      </c>
      <c r="J57" s="400">
        <v>1243.2</v>
      </c>
      <c r="K57" s="400">
        <v>957.2549999999999</v>
      </c>
      <c r="L57" s="400">
        <v>671.0100000000001</v>
      </c>
      <c r="M57" s="400">
        <v>385.83000000000004</v>
      </c>
      <c r="N57" s="400">
        <v>133.26</v>
      </c>
      <c r="O57" s="400">
        <v>157.88</v>
      </c>
      <c r="P57" s="400">
        <v>307.51</v>
      </c>
      <c r="Q57" s="396"/>
      <c r="U57" s="405"/>
    </row>
    <row r="58" spans="2:21" s="367" customFormat="1" ht="18" customHeight="1">
      <c r="B58" s="385"/>
      <c r="C58" s="402" t="s">
        <v>149</v>
      </c>
      <c r="D58" s="401">
        <f t="shared" si="6"/>
        <v>6640.455</v>
      </c>
      <c r="E58" s="400">
        <v>192.07</v>
      </c>
      <c r="F58" s="400">
        <v>593.6000000000001</v>
      </c>
      <c r="G58" s="400">
        <v>703.6100000000001</v>
      </c>
      <c r="H58" s="400">
        <v>874.5800000000002</v>
      </c>
      <c r="I58" s="400">
        <v>908.88</v>
      </c>
      <c r="J58" s="400">
        <v>808.51</v>
      </c>
      <c r="K58" s="400">
        <v>854.3650000000001</v>
      </c>
      <c r="L58" s="400">
        <v>513.18</v>
      </c>
      <c r="M58" s="400">
        <v>230.66000000000003</v>
      </c>
      <c r="N58" s="400">
        <v>287.11499999999995</v>
      </c>
      <c r="O58" s="400">
        <v>188.32</v>
      </c>
      <c r="P58" s="400">
        <v>485.565</v>
      </c>
      <c r="Q58" s="396"/>
      <c r="T58" s="398"/>
      <c r="U58" s="412"/>
    </row>
    <row r="59" spans="2:21" s="367" customFormat="1" ht="18" customHeight="1">
      <c r="B59" s="385"/>
      <c r="C59" s="402" t="s">
        <v>150</v>
      </c>
      <c r="D59" s="401">
        <f t="shared" si="6"/>
        <v>43.81</v>
      </c>
      <c r="E59" s="400" t="s">
        <v>32</v>
      </c>
      <c r="F59" s="400" t="s">
        <v>32</v>
      </c>
      <c r="G59" s="400" t="s">
        <v>32</v>
      </c>
      <c r="H59" s="400" t="s">
        <v>32</v>
      </c>
      <c r="I59" s="400" t="s">
        <v>32</v>
      </c>
      <c r="J59" s="400" t="s">
        <v>32</v>
      </c>
      <c r="K59" s="400" t="s">
        <v>32</v>
      </c>
      <c r="L59" s="400" t="s">
        <v>32</v>
      </c>
      <c r="M59" s="400" t="s">
        <v>32</v>
      </c>
      <c r="N59" s="400">
        <v>43.81</v>
      </c>
      <c r="O59" s="400" t="s">
        <v>32</v>
      </c>
      <c r="P59" s="400" t="s">
        <v>32</v>
      </c>
      <c r="Q59" s="396"/>
      <c r="U59" s="405"/>
    </row>
    <row r="60" spans="2:21" s="367" customFormat="1" ht="18" customHeight="1">
      <c r="B60" s="385"/>
      <c r="C60" s="402" t="s">
        <v>195</v>
      </c>
      <c r="D60" s="401">
        <f t="shared" si="6"/>
        <v>25.56</v>
      </c>
      <c r="E60" s="400" t="s">
        <v>32</v>
      </c>
      <c r="F60" s="400" t="s">
        <v>32</v>
      </c>
      <c r="G60" s="400">
        <v>25.56</v>
      </c>
      <c r="H60" s="400" t="s">
        <v>32</v>
      </c>
      <c r="I60" s="400" t="s">
        <v>32</v>
      </c>
      <c r="J60" s="400" t="s">
        <v>32</v>
      </c>
      <c r="K60" s="400" t="s">
        <v>32</v>
      </c>
      <c r="L60" s="400" t="s">
        <v>32</v>
      </c>
      <c r="M60" s="400" t="s">
        <v>32</v>
      </c>
      <c r="N60" s="400" t="s">
        <v>32</v>
      </c>
      <c r="O60" s="400" t="s">
        <v>32</v>
      </c>
      <c r="P60" s="400" t="s">
        <v>32</v>
      </c>
      <c r="Q60" s="396"/>
      <c r="U60" s="405"/>
    </row>
    <row r="61" spans="2:21" s="367" customFormat="1" ht="18" customHeight="1">
      <c r="B61" s="385"/>
      <c r="C61" s="402" t="s">
        <v>152</v>
      </c>
      <c r="D61" s="401">
        <f t="shared" si="6"/>
        <v>21.9</v>
      </c>
      <c r="E61" s="400" t="s">
        <v>32</v>
      </c>
      <c r="F61" s="400" t="s">
        <v>32</v>
      </c>
      <c r="G61" s="400" t="s">
        <v>32</v>
      </c>
      <c r="H61" s="400" t="s">
        <v>32</v>
      </c>
      <c r="I61" s="400" t="s">
        <v>32</v>
      </c>
      <c r="J61" s="400" t="s">
        <v>32</v>
      </c>
      <c r="K61" s="400" t="s">
        <v>32</v>
      </c>
      <c r="L61" s="400">
        <v>21.9</v>
      </c>
      <c r="M61" s="400" t="s">
        <v>32</v>
      </c>
      <c r="N61" s="400" t="s">
        <v>32</v>
      </c>
      <c r="O61" s="400" t="s">
        <v>32</v>
      </c>
      <c r="P61" s="400" t="s">
        <v>32</v>
      </c>
      <c r="Q61" s="396"/>
      <c r="U61" s="405"/>
    </row>
    <row r="62" spans="2:21" s="367" customFormat="1" ht="18" customHeight="1">
      <c r="B62" s="385"/>
      <c r="C62" s="402" t="s">
        <v>113</v>
      </c>
      <c r="D62" s="401">
        <f t="shared" si="6"/>
        <v>1065.7469760000001</v>
      </c>
      <c r="E62" s="400">
        <v>83.33</v>
      </c>
      <c r="F62" s="400">
        <v>169.81343</v>
      </c>
      <c r="G62" s="400">
        <v>224.35721500000002</v>
      </c>
      <c r="H62" s="400">
        <v>111.99866300000001</v>
      </c>
      <c r="I62" s="400">
        <v>55.19896</v>
      </c>
      <c r="J62" s="400">
        <v>0</v>
      </c>
      <c r="K62" s="400">
        <v>39.739723</v>
      </c>
      <c r="L62" s="400">
        <v>23.165</v>
      </c>
      <c r="M62" s="400">
        <v>82.479423</v>
      </c>
      <c r="N62" s="400">
        <v>115.84863999999999</v>
      </c>
      <c r="O62" s="400">
        <v>80.322765</v>
      </c>
      <c r="P62" s="400">
        <v>79.493157</v>
      </c>
      <c r="Q62" s="396"/>
      <c r="U62" s="405"/>
    </row>
    <row r="63" spans="2:21" s="367" customFormat="1" ht="18" customHeight="1">
      <c r="B63" s="385"/>
      <c r="C63" s="411"/>
      <c r="D63" s="401"/>
      <c r="E63" s="672"/>
      <c r="F63" s="672"/>
      <c r="G63" s="672"/>
      <c r="H63" s="672"/>
      <c r="I63" s="672"/>
      <c r="J63" s="672"/>
      <c r="K63" s="672"/>
      <c r="L63" s="672"/>
      <c r="M63" s="672"/>
      <c r="N63" s="672"/>
      <c r="O63" s="672"/>
      <c r="P63" s="672"/>
      <c r="Q63" s="396"/>
      <c r="U63" s="405"/>
    </row>
    <row r="64" spans="2:21" s="408" customFormat="1" ht="18" customHeight="1">
      <c r="B64" s="410"/>
      <c r="C64" s="394" t="s">
        <v>79</v>
      </c>
      <c r="D64" s="393">
        <f>SUM(D66:D73)</f>
        <v>20365.530841999996</v>
      </c>
      <c r="E64" s="393">
        <f>SUM(E66:E73)</f>
        <v>201.01</v>
      </c>
      <c r="F64" s="393">
        <f>SUM(F66:F73)</f>
        <v>172.56</v>
      </c>
      <c r="G64" s="393">
        <f>SUM(G66:G73)</f>
        <v>401.01</v>
      </c>
      <c r="H64" s="393">
        <f>SUM(H66:H73)</f>
        <v>1123.535</v>
      </c>
      <c r="I64" s="393">
        <f aca="true" t="shared" si="7" ref="I64:P64">SUM(I66:I73)</f>
        <v>4119.757837</v>
      </c>
      <c r="J64" s="393">
        <f t="shared" si="7"/>
        <v>1153.89</v>
      </c>
      <c r="K64" s="393">
        <f t="shared" si="7"/>
        <v>457.32</v>
      </c>
      <c r="L64" s="393">
        <f t="shared" si="7"/>
        <v>319.8</v>
      </c>
      <c r="M64" s="393">
        <f t="shared" si="7"/>
        <v>2943.300581</v>
      </c>
      <c r="N64" s="393">
        <f t="shared" si="7"/>
        <v>1033.662774</v>
      </c>
      <c r="O64" s="393">
        <f t="shared" si="7"/>
        <v>3523.3914849999996</v>
      </c>
      <c r="P64" s="393">
        <f t="shared" si="7"/>
        <v>4916.293164999999</v>
      </c>
      <c r="Q64" s="409"/>
      <c r="T64" s="367"/>
      <c r="U64" s="405"/>
    </row>
    <row r="65" spans="2:21" s="398" customFormat="1" ht="18" customHeight="1">
      <c r="B65" s="403"/>
      <c r="C65" s="407"/>
      <c r="D65" s="401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399"/>
      <c r="T65" s="367"/>
      <c r="U65" s="405"/>
    </row>
    <row r="66" spans="2:17" s="398" customFormat="1" ht="18" customHeight="1">
      <c r="B66" s="403"/>
      <c r="C66" s="402" t="s">
        <v>178</v>
      </c>
      <c r="D66" s="401">
        <f aca="true" t="shared" si="8" ref="D66:D73">SUM(E66:P66)</f>
        <v>135.595</v>
      </c>
      <c r="E66" s="400">
        <v>26.54</v>
      </c>
      <c r="F66" s="400" t="s">
        <v>32</v>
      </c>
      <c r="G66" s="400" t="s">
        <v>32</v>
      </c>
      <c r="H66" s="400" t="s">
        <v>32</v>
      </c>
      <c r="I66" s="400" t="s">
        <v>32</v>
      </c>
      <c r="J66" s="400">
        <v>28.68</v>
      </c>
      <c r="K66" s="400" t="s">
        <v>32</v>
      </c>
      <c r="L66" s="400">
        <v>53.58</v>
      </c>
      <c r="M66" s="400">
        <v>26.79</v>
      </c>
      <c r="N66" s="400" t="s">
        <v>32</v>
      </c>
      <c r="O66" s="400">
        <v>0.005</v>
      </c>
      <c r="P66" s="400" t="s">
        <v>32</v>
      </c>
      <c r="Q66" s="399"/>
    </row>
    <row r="67" spans="2:17" s="398" customFormat="1" ht="18" customHeight="1">
      <c r="B67" s="403"/>
      <c r="C67" s="402" t="s">
        <v>153</v>
      </c>
      <c r="D67" s="401">
        <f t="shared" si="8"/>
        <v>681.0800000000002</v>
      </c>
      <c r="E67" s="400">
        <v>87.17</v>
      </c>
      <c r="F67" s="400">
        <v>28.86</v>
      </c>
      <c r="G67" s="400">
        <v>29.33</v>
      </c>
      <c r="H67" s="400">
        <v>29.67</v>
      </c>
      <c r="I67" s="400">
        <v>79.06</v>
      </c>
      <c r="J67" s="400">
        <v>163.29000000000002</v>
      </c>
      <c r="K67" s="400">
        <v>102.31</v>
      </c>
      <c r="L67" s="400" t="s">
        <v>32</v>
      </c>
      <c r="M67" s="400">
        <v>52.95</v>
      </c>
      <c r="N67" s="400">
        <v>26.97</v>
      </c>
      <c r="O67" s="400">
        <v>54.61</v>
      </c>
      <c r="P67" s="400">
        <v>26.86</v>
      </c>
      <c r="Q67" s="399"/>
    </row>
    <row r="68" spans="2:17" s="398" customFormat="1" ht="18" customHeight="1">
      <c r="B68" s="403"/>
      <c r="C68" s="402" t="s">
        <v>154</v>
      </c>
      <c r="D68" s="401">
        <f t="shared" si="8"/>
        <v>2463.27</v>
      </c>
      <c r="E68" s="400">
        <v>87.3</v>
      </c>
      <c r="F68" s="400">
        <v>143.7</v>
      </c>
      <c r="G68" s="400">
        <v>371.68</v>
      </c>
      <c r="H68" s="400">
        <v>258.18</v>
      </c>
      <c r="I68" s="400">
        <v>333.11000000000007</v>
      </c>
      <c r="J68" s="400">
        <v>327.82500000000005</v>
      </c>
      <c r="K68" s="400">
        <v>325.96</v>
      </c>
      <c r="L68" s="400">
        <v>254.65000000000003</v>
      </c>
      <c r="M68" s="400">
        <v>86.00999999999999</v>
      </c>
      <c r="N68" s="400">
        <v>57.295</v>
      </c>
      <c r="O68" s="400">
        <v>136.25</v>
      </c>
      <c r="P68" s="400">
        <v>81.31</v>
      </c>
      <c r="Q68" s="399"/>
    </row>
    <row r="69" spans="2:17" s="398" customFormat="1" ht="18" customHeight="1">
      <c r="B69" s="403"/>
      <c r="C69" s="402" t="s">
        <v>155</v>
      </c>
      <c r="D69" s="401">
        <f t="shared" si="8"/>
        <v>0</v>
      </c>
      <c r="E69" s="404" t="s">
        <v>32</v>
      </c>
      <c r="F69" s="404" t="s">
        <v>32</v>
      </c>
      <c r="G69" s="404" t="s">
        <v>32</v>
      </c>
      <c r="H69" s="404" t="s">
        <v>32</v>
      </c>
      <c r="I69" s="404" t="s">
        <v>32</v>
      </c>
      <c r="J69" s="404" t="s">
        <v>32</v>
      </c>
      <c r="K69" s="404" t="s">
        <v>32</v>
      </c>
      <c r="L69" s="404" t="s">
        <v>32</v>
      </c>
      <c r="M69" s="404" t="s">
        <v>32</v>
      </c>
      <c r="N69" s="404" t="s">
        <v>32</v>
      </c>
      <c r="O69" s="404" t="s">
        <v>32</v>
      </c>
      <c r="P69" s="404" t="s">
        <v>32</v>
      </c>
      <c r="Q69" s="399"/>
    </row>
    <row r="70" spans="2:17" s="398" customFormat="1" ht="18" customHeight="1">
      <c r="B70" s="403"/>
      <c r="C70" s="402" t="s">
        <v>156</v>
      </c>
      <c r="D70" s="401">
        <f t="shared" si="8"/>
        <v>6379.33037</v>
      </c>
      <c r="E70" s="400" t="s">
        <v>32</v>
      </c>
      <c r="F70" s="400" t="s">
        <v>32</v>
      </c>
      <c r="G70" s="400" t="s">
        <v>32</v>
      </c>
      <c r="H70" s="400">
        <v>56.97</v>
      </c>
      <c r="I70" s="400">
        <v>1348.3278369999998</v>
      </c>
      <c r="J70" s="400">
        <v>634.095</v>
      </c>
      <c r="K70" s="400" t="s">
        <v>32</v>
      </c>
      <c r="L70" s="400" t="s">
        <v>32</v>
      </c>
      <c r="M70" s="400">
        <v>1273.0677150000001</v>
      </c>
      <c r="N70" s="400">
        <v>498.45000000000005</v>
      </c>
      <c r="O70" s="400">
        <v>909.12</v>
      </c>
      <c r="P70" s="400">
        <v>1659.299818</v>
      </c>
      <c r="Q70" s="399"/>
    </row>
    <row r="71" spans="2:17" s="398" customFormat="1" ht="18" customHeight="1">
      <c r="B71" s="403"/>
      <c r="C71" s="402" t="s">
        <v>157</v>
      </c>
      <c r="D71" s="401">
        <f t="shared" si="8"/>
        <v>11.57</v>
      </c>
      <c r="E71" s="400" t="s">
        <v>32</v>
      </c>
      <c r="F71" s="400" t="s">
        <v>32</v>
      </c>
      <c r="G71" s="400" t="s">
        <v>32</v>
      </c>
      <c r="H71" s="400" t="s">
        <v>32</v>
      </c>
      <c r="I71" s="400" t="s">
        <v>32</v>
      </c>
      <c r="J71" s="400" t="s">
        <v>32</v>
      </c>
      <c r="K71" s="400" t="s">
        <v>32</v>
      </c>
      <c r="L71" s="400">
        <v>11.57</v>
      </c>
      <c r="M71" s="400" t="s">
        <v>32</v>
      </c>
      <c r="N71" s="400" t="s">
        <v>32</v>
      </c>
      <c r="O71" s="400" t="s">
        <v>32</v>
      </c>
      <c r="P71" s="400" t="s">
        <v>32</v>
      </c>
      <c r="Q71" s="399"/>
    </row>
    <row r="72" spans="2:17" s="398" customFormat="1" ht="18" customHeight="1">
      <c r="B72" s="403"/>
      <c r="C72" s="402" t="s">
        <v>158</v>
      </c>
      <c r="D72" s="401">
        <f t="shared" si="8"/>
        <v>8319.885010999998</v>
      </c>
      <c r="E72" s="400" t="s">
        <v>32</v>
      </c>
      <c r="F72" s="400" t="s">
        <v>32</v>
      </c>
      <c r="G72" s="400" t="s">
        <v>32</v>
      </c>
      <c r="H72" s="400" t="s">
        <v>32</v>
      </c>
      <c r="I72" s="400">
        <v>2184.2</v>
      </c>
      <c r="J72" s="400" t="s">
        <v>32</v>
      </c>
      <c r="K72" s="400" t="s">
        <v>32</v>
      </c>
      <c r="L72" s="400" t="s">
        <v>32</v>
      </c>
      <c r="M72" s="400">
        <v>1113.657866</v>
      </c>
      <c r="N72" s="400">
        <v>86.86631299999999</v>
      </c>
      <c r="O72" s="400">
        <v>2064.3314849999997</v>
      </c>
      <c r="P72" s="400">
        <v>2870.8293469999994</v>
      </c>
      <c r="Q72" s="399"/>
    </row>
    <row r="73" spans="2:17" s="398" customFormat="1" ht="18" customHeight="1">
      <c r="B73" s="403"/>
      <c r="C73" s="402" t="s">
        <v>113</v>
      </c>
      <c r="D73" s="401">
        <f t="shared" si="8"/>
        <v>2374.8004610000003</v>
      </c>
      <c r="E73">
        <v>0</v>
      </c>
      <c r="F73">
        <v>0</v>
      </c>
      <c r="G73">
        <v>0</v>
      </c>
      <c r="H73">
        <v>778.715</v>
      </c>
      <c r="I73">
        <v>175.06</v>
      </c>
      <c r="J73">
        <v>0</v>
      </c>
      <c r="K73">
        <v>29.05</v>
      </c>
      <c r="L73">
        <v>0</v>
      </c>
      <c r="M73">
        <v>390.825</v>
      </c>
      <c r="N73">
        <v>364.081461</v>
      </c>
      <c r="O73">
        <v>359.07499999999993</v>
      </c>
      <c r="P73">
        <v>277.99399999999997</v>
      </c>
      <c r="Q73" s="399"/>
    </row>
    <row r="74" spans="2:17" s="367" customFormat="1" ht="18" customHeight="1">
      <c r="B74" s="385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6"/>
    </row>
    <row r="75" spans="2:17" s="367" customFormat="1" ht="18" customHeight="1">
      <c r="B75" s="395"/>
      <c r="C75" s="394" t="s">
        <v>76</v>
      </c>
      <c r="D75" s="393">
        <f>SUM(D77:D80)</f>
        <v>209.449</v>
      </c>
      <c r="E75" s="393">
        <f aca="true" t="shared" si="9" ref="E75:P75">SUM(E77:E80)</f>
        <v>0</v>
      </c>
      <c r="F75" s="393">
        <f t="shared" si="9"/>
        <v>60.12</v>
      </c>
      <c r="G75" s="393">
        <f t="shared" si="9"/>
        <v>0</v>
      </c>
      <c r="H75" s="393">
        <f t="shared" si="9"/>
        <v>0</v>
      </c>
      <c r="I75" s="393">
        <f t="shared" si="9"/>
        <v>8.16</v>
      </c>
      <c r="J75" s="393">
        <f t="shared" si="9"/>
        <v>19.72</v>
      </c>
      <c r="K75" s="393">
        <f t="shared" si="9"/>
        <v>0</v>
      </c>
      <c r="L75" s="393">
        <f t="shared" si="9"/>
        <v>0</v>
      </c>
      <c r="M75" s="393">
        <f t="shared" si="9"/>
        <v>23.14</v>
      </c>
      <c r="N75" s="393">
        <f t="shared" si="9"/>
        <v>7.699</v>
      </c>
      <c r="O75" s="393">
        <f t="shared" si="9"/>
        <v>70.9</v>
      </c>
      <c r="P75" s="393">
        <f t="shared" si="9"/>
        <v>19.71</v>
      </c>
      <c r="Q75" s="392"/>
    </row>
    <row r="76" spans="2:17" s="386" customFormat="1" ht="18" customHeight="1">
      <c r="B76" s="389"/>
      <c r="C76" s="391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87"/>
    </row>
    <row r="77" spans="2:17" s="386" customFormat="1" ht="18" customHeight="1">
      <c r="B77" s="389"/>
      <c r="C77" s="388" t="s">
        <v>166</v>
      </c>
      <c r="D77" s="383">
        <f>SUM(E77:P77)</f>
        <v>139.919</v>
      </c>
      <c r="E77" s="383" t="s">
        <v>32</v>
      </c>
      <c r="F77" s="383">
        <v>60.12</v>
      </c>
      <c r="G77" s="383" t="s">
        <v>32</v>
      </c>
      <c r="H77" s="383" t="s">
        <v>32</v>
      </c>
      <c r="I77" s="383">
        <v>8.16</v>
      </c>
      <c r="J77" s="383">
        <v>19.72</v>
      </c>
      <c r="K77" s="383" t="s">
        <v>32</v>
      </c>
      <c r="L77" s="383" t="s">
        <v>32</v>
      </c>
      <c r="M77" s="383">
        <v>12.21</v>
      </c>
      <c r="N77" s="383">
        <v>0.019</v>
      </c>
      <c r="O77" s="383">
        <v>19.98</v>
      </c>
      <c r="P77" s="383">
        <v>19.71</v>
      </c>
      <c r="Q77" s="387"/>
    </row>
    <row r="78" spans="2:17" s="386" customFormat="1" ht="18" customHeight="1">
      <c r="B78" s="389"/>
      <c r="C78" s="388" t="s">
        <v>175</v>
      </c>
      <c r="D78" s="383">
        <f>SUM(E78:P78)</f>
        <v>69.53</v>
      </c>
      <c r="E78" s="383" t="s">
        <v>32</v>
      </c>
      <c r="F78" s="383" t="s">
        <v>32</v>
      </c>
      <c r="G78" s="383" t="s">
        <v>32</v>
      </c>
      <c r="H78" s="383" t="s">
        <v>32</v>
      </c>
      <c r="I78" s="383" t="s">
        <v>32</v>
      </c>
      <c r="J78" s="383" t="s">
        <v>32</v>
      </c>
      <c r="K78" s="383" t="s">
        <v>32</v>
      </c>
      <c r="L78" s="383" t="s">
        <v>32</v>
      </c>
      <c r="M78" s="383">
        <v>10.93</v>
      </c>
      <c r="N78" s="383">
        <v>7.68</v>
      </c>
      <c r="O78" s="383">
        <v>50.92</v>
      </c>
      <c r="P78" s="383" t="s">
        <v>32</v>
      </c>
      <c r="Q78" s="387"/>
    </row>
    <row r="79" spans="2:17" s="386" customFormat="1" ht="18" customHeight="1">
      <c r="B79" s="389"/>
      <c r="C79" s="388" t="s">
        <v>179</v>
      </c>
      <c r="D79" s="383">
        <f>SUM(E79:P79)</f>
        <v>0</v>
      </c>
      <c r="E79" s="383" t="s">
        <v>32</v>
      </c>
      <c r="F79" s="383" t="s">
        <v>32</v>
      </c>
      <c r="G79" s="383" t="s">
        <v>32</v>
      </c>
      <c r="H79" s="383" t="s">
        <v>32</v>
      </c>
      <c r="I79" s="383" t="s">
        <v>32</v>
      </c>
      <c r="J79" s="383" t="s">
        <v>32</v>
      </c>
      <c r="K79" s="383" t="s">
        <v>32</v>
      </c>
      <c r="L79" s="383" t="s">
        <v>32</v>
      </c>
      <c r="M79" s="383" t="s">
        <v>32</v>
      </c>
      <c r="N79" s="383" t="s">
        <v>32</v>
      </c>
      <c r="O79" s="383" t="s">
        <v>32</v>
      </c>
      <c r="P79" s="383" t="s">
        <v>32</v>
      </c>
      <c r="Q79" s="387"/>
    </row>
    <row r="80" spans="2:17" s="367" customFormat="1" ht="15">
      <c r="B80" s="385"/>
      <c r="C80" s="384"/>
      <c r="D80" s="383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1"/>
    </row>
    <row r="81" spans="2:17" s="367" customFormat="1" ht="2.25" customHeight="1">
      <c r="B81" s="380"/>
      <c r="C81" s="379"/>
      <c r="D81" s="378"/>
      <c r="E81" s="378"/>
      <c r="F81" s="378"/>
      <c r="G81" s="378"/>
      <c r="H81" s="378"/>
      <c r="I81" s="378"/>
      <c r="J81" s="377"/>
      <c r="K81" s="377"/>
      <c r="L81" s="377"/>
      <c r="M81" s="377"/>
      <c r="N81" s="377"/>
      <c r="O81" s="377"/>
      <c r="P81" s="377"/>
      <c r="Q81" s="376"/>
    </row>
    <row r="82" spans="4:16" ht="3.75" customHeight="1">
      <c r="D82" s="375"/>
      <c r="E82" s="375"/>
      <c r="F82" s="375"/>
      <c r="G82" s="375"/>
      <c r="H82" s="375"/>
      <c r="I82" s="375"/>
      <c r="J82" s="374"/>
      <c r="K82" s="373"/>
      <c r="L82" s="373"/>
      <c r="M82" s="373"/>
      <c r="N82" s="373"/>
      <c r="O82" s="373"/>
      <c r="P82" s="373"/>
    </row>
    <row r="83" spans="2:16" ht="13.5" customHeight="1">
      <c r="B83" s="367" t="s">
        <v>188</v>
      </c>
      <c r="D83" s="366"/>
      <c r="E83" s="366"/>
      <c r="F83" s="366"/>
      <c r="G83" s="366"/>
      <c r="H83" s="366"/>
      <c r="I83" s="366"/>
      <c r="J83" s="374"/>
      <c r="K83" s="373"/>
      <c r="L83" s="373"/>
      <c r="M83" s="373"/>
      <c r="N83" s="373"/>
      <c r="O83" s="373"/>
      <c r="P83" s="373"/>
    </row>
    <row r="84" spans="2:16" s="368" customFormat="1" ht="14.25">
      <c r="B84" s="177" t="s">
        <v>39</v>
      </c>
      <c r="C84" s="367"/>
      <c r="D84" s="372"/>
      <c r="E84" s="372"/>
      <c r="F84" s="372"/>
      <c r="G84" s="372"/>
      <c r="H84" s="372"/>
      <c r="I84" s="372"/>
      <c r="J84" s="371"/>
      <c r="K84" s="369"/>
      <c r="L84" s="369"/>
      <c r="M84" s="369"/>
      <c r="N84" s="369"/>
      <c r="O84" s="370"/>
      <c r="P84" s="369"/>
    </row>
    <row r="85" spans="2:16" ht="14.25">
      <c r="B85" s="226"/>
      <c r="C85" s="367"/>
      <c r="D85" s="359"/>
      <c r="E85" s="366"/>
      <c r="F85" s="366"/>
      <c r="G85" s="366"/>
      <c r="H85" s="366"/>
      <c r="I85" s="366"/>
      <c r="J85" s="365"/>
      <c r="K85" s="362"/>
      <c r="L85" s="362"/>
      <c r="M85" s="364"/>
      <c r="N85" s="362"/>
      <c r="O85" s="363"/>
      <c r="P85" s="362"/>
    </row>
    <row r="86" spans="2:16" s="334" customFormat="1" ht="15">
      <c r="B86" s="60"/>
      <c r="D86" s="360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</row>
    <row r="87" spans="2:16" s="334" customFormat="1" ht="12.75">
      <c r="B87" s="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</row>
    <row r="88" spans="2:16" ht="12.75">
      <c r="B88" s="300"/>
      <c r="D88" s="359"/>
      <c r="E88" s="359"/>
      <c r="F88" s="359"/>
      <c r="G88" s="359"/>
      <c r="H88" s="359"/>
      <c r="I88" s="359"/>
      <c r="K88" s="358"/>
      <c r="L88" s="357"/>
      <c r="M88" s="357"/>
      <c r="N88" s="357"/>
      <c r="O88" s="357"/>
      <c r="P88" s="357"/>
    </row>
    <row r="89" spans="2:16" ht="12.75">
      <c r="B89" s="300"/>
      <c r="D89" s="359"/>
      <c r="E89" s="359"/>
      <c r="F89" s="359"/>
      <c r="G89" s="359"/>
      <c r="H89" s="359"/>
      <c r="I89" s="359"/>
      <c r="K89" s="358"/>
      <c r="L89" s="357"/>
      <c r="M89" s="357"/>
      <c r="N89" s="357"/>
      <c r="O89" s="357"/>
      <c r="P89" s="357"/>
    </row>
    <row r="90" spans="2:16" ht="12.75">
      <c r="B90" s="300"/>
      <c r="D90" s="359"/>
      <c r="E90" s="359"/>
      <c r="F90" s="359"/>
      <c r="G90" s="359"/>
      <c r="H90" s="359"/>
      <c r="I90" s="359"/>
      <c r="J90" s="358"/>
      <c r="K90" s="357"/>
      <c r="L90" s="357"/>
      <c r="M90" s="357"/>
      <c r="N90" s="357"/>
      <c r="O90" s="357"/>
      <c r="P90" s="357"/>
    </row>
    <row r="91" spans="2:16" ht="12.75">
      <c r="B91" s="300"/>
      <c r="D91" s="359"/>
      <c r="E91" s="359"/>
      <c r="F91" s="359"/>
      <c r="G91" s="359"/>
      <c r="H91" s="359"/>
      <c r="I91" s="359"/>
      <c r="J91" s="358"/>
      <c r="K91" s="357"/>
      <c r="L91" s="357"/>
      <c r="M91" s="357"/>
      <c r="N91" s="357"/>
      <c r="O91" s="357"/>
      <c r="P91" s="357"/>
    </row>
    <row r="92" spans="2:16" ht="12.75">
      <c r="B92" s="300"/>
      <c r="D92" s="359"/>
      <c r="E92" s="359"/>
      <c r="F92" s="359"/>
      <c r="G92" s="359"/>
      <c r="H92" s="359"/>
      <c r="I92" s="359"/>
      <c r="J92" s="358"/>
      <c r="K92" s="357"/>
      <c r="L92" s="357"/>
      <c r="M92" s="357"/>
      <c r="N92" s="357"/>
      <c r="O92" s="357"/>
      <c r="P92" s="357"/>
    </row>
    <row r="93" spans="3:16" ht="12.75">
      <c r="C93" s="347"/>
      <c r="D93" s="356"/>
      <c r="E93" s="356"/>
      <c r="F93" s="356"/>
      <c r="G93" s="356"/>
      <c r="H93" s="359"/>
      <c r="I93" s="359"/>
      <c r="J93" s="444"/>
      <c r="K93" s="443"/>
      <c r="L93" s="443"/>
      <c r="M93" s="443"/>
      <c r="N93" s="357"/>
      <c r="O93" s="357"/>
      <c r="P93" s="357"/>
    </row>
    <row r="94" spans="4:16" ht="12.75">
      <c r="D94" s="359"/>
      <c r="J94" s="439"/>
      <c r="K94" s="355"/>
      <c r="L94" s="355"/>
      <c r="M94" s="355"/>
      <c r="N94" s="346"/>
      <c r="O94" s="345"/>
      <c r="P94" s="345"/>
    </row>
    <row r="95" spans="3:16" ht="12.75">
      <c r="C95" s="348"/>
      <c r="D95" s="351"/>
      <c r="E95" s="348"/>
      <c r="F95" s="651"/>
      <c r="J95" s="439"/>
      <c r="K95" s="355"/>
      <c r="L95" s="355"/>
      <c r="M95" s="355"/>
      <c r="N95" s="346"/>
      <c r="O95" s="345"/>
      <c r="P95" s="345"/>
    </row>
    <row r="96" spans="3:16" ht="14.25">
      <c r="C96" s="348"/>
      <c r="D96" s="351">
        <f>SUM(D97:D101)</f>
        <v>336942.98440899997</v>
      </c>
      <c r="E96" s="348"/>
      <c r="F96" s="651"/>
      <c r="J96" s="439"/>
      <c r="K96" s="355"/>
      <c r="L96" s="354">
        <f>SUM(L97:L107)</f>
        <v>336942.98440899997</v>
      </c>
      <c r="M96" s="353"/>
      <c r="N96" s="346"/>
      <c r="O96" s="345"/>
      <c r="P96" s="345"/>
    </row>
    <row r="97" spans="3:16" ht="15">
      <c r="C97" s="348" t="s">
        <v>66</v>
      </c>
      <c r="D97" s="351">
        <f>+D10</f>
        <v>122236.26787000003</v>
      </c>
      <c r="E97" s="350">
        <f>+D97/$D$96*100</f>
        <v>36.27802730019833</v>
      </c>
      <c r="F97" s="651"/>
      <c r="J97" s="439"/>
      <c r="K97" s="344" t="s">
        <v>146</v>
      </c>
      <c r="L97" s="349">
        <f>+D53</f>
        <v>47971.021</v>
      </c>
      <c r="M97" s="342"/>
      <c r="N97" s="346"/>
      <c r="O97" s="345"/>
      <c r="P97" s="345"/>
    </row>
    <row r="98" spans="3:16" ht="15">
      <c r="C98" s="348" t="s">
        <v>84</v>
      </c>
      <c r="D98" s="351">
        <f>D32</f>
        <v>52689.570721</v>
      </c>
      <c r="E98" s="350">
        <f>+D98/$D$96*100</f>
        <v>15.637533101755427</v>
      </c>
      <c r="F98" s="651"/>
      <c r="J98" s="439"/>
      <c r="K98" s="344" t="s">
        <v>121</v>
      </c>
      <c r="L98" s="352">
        <f>+D12</f>
        <v>75966.850659</v>
      </c>
      <c r="M98" s="342"/>
      <c r="N98" s="346"/>
      <c r="O98" s="345"/>
      <c r="P98" s="345"/>
    </row>
    <row r="99" spans="3:16" ht="15">
      <c r="C99" s="348" t="s">
        <v>82</v>
      </c>
      <c r="D99" s="351">
        <f>D51</f>
        <v>141442.16597599996</v>
      </c>
      <c r="E99" s="350">
        <f>+D99/$D$96*100</f>
        <v>41.97807122296681</v>
      </c>
      <c r="F99" s="651"/>
      <c r="J99" s="439"/>
      <c r="K99" s="344" t="s">
        <v>147</v>
      </c>
      <c r="L99" s="349">
        <f>+D55</f>
        <v>20773.147999999997</v>
      </c>
      <c r="M99" s="342"/>
      <c r="N99" s="346"/>
      <c r="O99" s="345"/>
      <c r="P99" s="345"/>
    </row>
    <row r="100" spans="3:16" ht="15">
      <c r="C100" s="348" t="s">
        <v>83</v>
      </c>
      <c r="D100" s="351">
        <f>D64</f>
        <v>20365.530841999996</v>
      </c>
      <c r="E100" s="350">
        <f>+D100/$D$96*100</f>
        <v>6.044206819655634</v>
      </c>
      <c r="F100" s="651"/>
      <c r="J100" s="439"/>
      <c r="K100" s="344" t="s">
        <v>176</v>
      </c>
      <c r="L100" s="349">
        <f>+D54</f>
        <v>39032.09499999999</v>
      </c>
      <c r="M100" s="342"/>
      <c r="N100" s="346"/>
      <c r="O100" s="345"/>
      <c r="P100" s="345"/>
    </row>
    <row r="101" spans="3:16" ht="15">
      <c r="C101" s="348" t="s">
        <v>76</v>
      </c>
      <c r="D101" s="351">
        <f>+D75</f>
        <v>209.449</v>
      </c>
      <c r="E101" s="350">
        <f>+D101/$D$96*100</f>
        <v>0.06216155542379813</v>
      </c>
      <c r="F101" s="651"/>
      <c r="J101" s="439"/>
      <c r="K101" s="344" t="s">
        <v>134</v>
      </c>
      <c r="L101" s="349">
        <f>+D34</f>
        <v>27732.207815</v>
      </c>
      <c r="M101" s="342"/>
      <c r="N101" s="346"/>
      <c r="O101" s="345"/>
      <c r="P101" s="345"/>
    </row>
    <row r="102" spans="3:16" ht="15">
      <c r="C102" s="348"/>
      <c r="D102" s="348"/>
      <c r="E102" s="348"/>
      <c r="F102" s="651"/>
      <c r="J102" s="439"/>
      <c r="K102" s="344" t="s">
        <v>125</v>
      </c>
      <c r="L102" s="349">
        <f>+D14</f>
        <v>13258.164649999999</v>
      </c>
      <c r="M102" s="342"/>
      <c r="N102" s="346"/>
      <c r="O102" s="345"/>
      <c r="P102" s="345"/>
    </row>
    <row r="103" spans="3:16" ht="15">
      <c r="C103" s="651"/>
      <c r="D103" s="651"/>
      <c r="E103" s="651"/>
      <c r="F103" s="651"/>
      <c r="J103" s="439"/>
      <c r="K103" s="344" t="s">
        <v>54</v>
      </c>
      <c r="L103" s="343">
        <f>+D8-SUM(L97:L102)</f>
        <v>112209.49728500002</v>
      </c>
      <c r="M103" s="342"/>
      <c r="N103" s="346"/>
      <c r="O103" s="345"/>
      <c r="P103" s="345"/>
    </row>
    <row r="104" spans="2:16" ht="15">
      <c r="B104" s="333"/>
      <c r="J104" s="439"/>
      <c r="K104" s="344"/>
      <c r="L104" s="343"/>
      <c r="M104" s="342"/>
      <c r="N104" s="341"/>
      <c r="O104" s="340"/>
      <c r="P104" s="340"/>
    </row>
    <row r="105" spans="10:16" ht="15">
      <c r="J105" s="355"/>
      <c r="K105" s="344"/>
      <c r="L105" s="343"/>
      <c r="M105" s="342"/>
      <c r="N105" s="346"/>
      <c r="O105" s="345"/>
      <c r="P105" s="340"/>
    </row>
    <row r="106" spans="10:28" ht="15">
      <c r="J106" s="355"/>
      <c r="K106" s="344"/>
      <c r="L106" s="343"/>
      <c r="M106" s="342"/>
      <c r="N106" s="346"/>
      <c r="O106" s="345"/>
      <c r="P106" s="340"/>
      <c r="AA106" s="336"/>
      <c r="AB106" s="336"/>
    </row>
    <row r="107" spans="10:28" ht="15">
      <c r="J107" s="439"/>
      <c r="K107" s="344"/>
      <c r="L107" s="343"/>
      <c r="M107" s="342"/>
      <c r="N107" s="341"/>
      <c r="O107" s="340"/>
      <c r="P107" s="340"/>
      <c r="AA107" s="336"/>
      <c r="AB107" s="336"/>
    </row>
    <row r="108" spans="10:28" ht="15">
      <c r="J108" s="339"/>
      <c r="K108" s="339"/>
      <c r="L108" s="339"/>
      <c r="M108" s="338"/>
      <c r="N108" s="337"/>
      <c r="AA108" s="336"/>
      <c r="AB108" s="336"/>
    </row>
    <row r="109" spans="10:28" ht="15">
      <c r="J109" s="339"/>
      <c r="K109" s="339"/>
      <c r="L109" s="339"/>
      <c r="M109" s="338"/>
      <c r="N109" s="337"/>
      <c r="AA109" s="336"/>
      <c r="AB109" s="336"/>
    </row>
    <row r="110" spans="3:13" ht="12.75">
      <c r="C110" s="333"/>
      <c r="D110" s="332"/>
      <c r="E110" s="331"/>
      <c r="J110" s="335"/>
      <c r="K110" s="334"/>
      <c r="L110" s="334"/>
      <c r="M110" s="334"/>
    </row>
    <row r="111" spans="3:13" ht="12.75">
      <c r="C111" s="333"/>
      <c r="D111" s="332"/>
      <c r="E111" s="331"/>
      <c r="J111" s="335"/>
      <c r="K111" s="334"/>
      <c r="L111" s="334"/>
      <c r="M111" s="334"/>
    </row>
    <row r="112" spans="3:10" ht="12.75">
      <c r="C112" s="333"/>
      <c r="D112" s="332"/>
      <c r="E112" s="331"/>
      <c r="J112" s="328"/>
    </row>
    <row r="113" spans="3:10" ht="12.75">
      <c r="C113" s="333"/>
      <c r="D113" s="332"/>
      <c r="E113" s="331"/>
      <c r="J113" s="328"/>
    </row>
    <row r="114" spans="3:10" ht="12.75">
      <c r="C114" s="333"/>
      <c r="D114" s="332"/>
      <c r="E114" s="331"/>
      <c r="J114" s="328"/>
    </row>
    <row r="115" spans="3:16" ht="12.75">
      <c r="C115" s="329"/>
      <c r="D115" s="329"/>
      <c r="E115" s="329"/>
      <c r="F115" s="329"/>
      <c r="G115" s="329"/>
      <c r="H115" s="329"/>
      <c r="I115" s="329"/>
      <c r="J115" s="330"/>
      <c r="K115" s="329"/>
      <c r="L115" s="329"/>
      <c r="M115" s="329"/>
      <c r="N115" s="329"/>
      <c r="O115" s="329"/>
      <c r="P115" s="329"/>
    </row>
    <row r="116" spans="3:16" ht="12.75">
      <c r="C116" s="329"/>
      <c r="D116" s="329"/>
      <c r="E116" s="329"/>
      <c r="F116" s="329"/>
      <c r="G116" s="329"/>
      <c r="H116" s="329"/>
      <c r="I116" s="329"/>
      <c r="J116" s="330"/>
      <c r="K116" s="329"/>
      <c r="L116" s="329"/>
      <c r="M116" s="329"/>
      <c r="N116" s="329"/>
      <c r="O116" s="329"/>
      <c r="P116" s="329"/>
    </row>
    <row r="117" spans="3:16" ht="12.75">
      <c r="C117" s="329"/>
      <c r="D117" s="329"/>
      <c r="E117" s="329"/>
      <c r="F117" s="329"/>
      <c r="G117" s="329"/>
      <c r="H117" s="329"/>
      <c r="I117" s="329"/>
      <c r="J117" s="330"/>
      <c r="K117" s="329"/>
      <c r="L117" s="329"/>
      <c r="M117" s="329"/>
      <c r="N117" s="329"/>
      <c r="O117" s="329"/>
      <c r="P117" s="329"/>
    </row>
    <row r="118" spans="3:16" ht="12.75">
      <c r="C118" s="329"/>
      <c r="D118" s="329"/>
      <c r="E118" s="329"/>
      <c r="F118" s="329"/>
      <c r="G118" s="329"/>
      <c r="H118" s="329"/>
      <c r="I118" s="329"/>
      <c r="J118" s="330"/>
      <c r="K118" s="329"/>
      <c r="L118" s="329"/>
      <c r="M118" s="329"/>
      <c r="N118" s="329"/>
      <c r="O118" s="329"/>
      <c r="P118" s="329"/>
    </row>
    <row r="119" ht="12.75">
      <c r="J119" s="328"/>
    </row>
    <row r="120" ht="12.75">
      <c r="J120" s="328"/>
    </row>
    <row r="121" ht="12.75">
      <c r="J121" s="328"/>
    </row>
    <row r="122" ht="12.75">
      <c r="J122" s="328"/>
    </row>
    <row r="123" ht="12.75">
      <c r="J123" s="328"/>
    </row>
    <row r="124" ht="12.75">
      <c r="J124" s="328"/>
    </row>
    <row r="125" ht="12.75">
      <c r="J125" s="328"/>
    </row>
    <row r="126" ht="12.75">
      <c r="J126" s="328"/>
    </row>
    <row r="127" ht="12.75">
      <c r="J127" s="328"/>
    </row>
    <row r="128" ht="12.75">
      <c r="J128" s="328"/>
    </row>
    <row r="129" ht="12.75">
      <c r="J129" s="328"/>
    </row>
    <row r="130" ht="12.75">
      <c r="J130" s="328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5" max="17" man="1"/>
  </rowBreaks>
  <ignoredErrors>
    <ignoredError sqref="D96:D101 E97:E101 L96:L97 D8:P8 D46:P49 D64:P79 D63 D32:P33 D31 D51:P53 D50 D10:P30 D9 D55:P55 D54 G54:J54 P54 L54:N54 D57:P58 D56:I56 K56 P56 D59:P62" unlockedFormula="1"/>
    <ignoredError sqref="L98 D34:P36 D37:P45" formula="1" unlockedFormula="1"/>
    <ignoredError sqref="D34:P36 D37:P45" formulaRange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zoomScale="75" zoomScaleNormal="75" zoomScaleSheetLayoutView="70" zoomScalePageLayoutView="0" workbookViewId="0" topLeftCell="A70">
      <selection activeCell="Y124" sqref="Y124"/>
    </sheetView>
  </sheetViews>
  <sheetFormatPr defaultColWidth="8.4453125" defaultRowHeight="15"/>
  <cols>
    <col min="1" max="1" width="0.78125" style="327" customWidth="1"/>
    <col min="2" max="2" width="1.88671875" style="327" customWidth="1"/>
    <col min="3" max="3" width="17.88671875" style="327" customWidth="1"/>
    <col min="4" max="4" width="9.88671875" style="327" customWidth="1"/>
    <col min="5" max="5" width="8.77734375" style="327" customWidth="1"/>
    <col min="6" max="6" width="9.6640625" style="327" customWidth="1"/>
    <col min="7" max="7" width="10.77734375" style="327" customWidth="1"/>
    <col min="8" max="8" width="9.99609375" style="327" customWidth="1"/>
    <col min="9" max="9" width="10.5546875" style="327" customWidth="1"/>
    <col min="10" max="10" width="10.3359375" style="327" customWidth="1"/>
    <col min="11" max="11" width="10.88671875" style="327" customWidth="1"/>
    <col min="12" max="12" width="9.5546875" style="327" customWidth="1"/>
    <col min="13" max="14" width="9.99609375" style="327" customWidth="1"/>
    <col min="15" max="15" width="9.5546875" style="327" customWidth="1"/>
    <col min="16" max="16" width="8.99609375" style="327" customWidth="1"/>
    <col min="17" max="17" width="0.671875" style="327" customWidth="1"/>
    <col min="18" max="18" width="5.4453125" style="327" bestFit="1" customWidth="1"/>
    <col min="19" max="16384" width="8.4453125" style="327" customWidth="1"/>
  </cols>
  <sheetData>
    <row r="1" ht="12.75">
      <c r="A1" s="327" t="s">
        <v>25</v>
      </c>
    </row>
    <row r="2" spans="1:256" ht="12.75">
      <c r="A2" s="333"/>
      <c r="B2" s="333"/>
      <c r="C2" s="333"/>
      <c r="D2" s="333"/>
      <c r="E2" s="333"/>
      <c r="F2" s="333"/>
      <c r="G2" s="333" t="s">
        <v>25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spans="1:256" ht="16.5">
      <c r="A3" s="333"/>
      <c r="B3" s="694" t="s">
        <v>190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spans="1:256" ht="23.25" customHeight="1">
      <c r="A4" s="333"/>
      <c r="B4" s="694" t="s">
        <v>117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spans="1:256" ht="12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pans="1:256" s="367" customFormat="1" ht="39" customHeight="1">
      <c r="A6" s="408"/>
      <c r="B6" s="695" t="s">
        <v>40</v>
      </c>
      <c r="C6" s="696"/>
      <c r="D6" s="431" t="s">
        <v>33</v>
      </c>
      <c r="E6" s="431" t="s">
        <v>1</v>
      </c>
      <c r="F6" s="431" t="s">
        <v>2</v>
      </c>
      <c r="G6" s="431" t="s">
        <v>3</v>
      </c>
      <c r="H6" s="431" t="s">
        <v>4</v>
      </c>
      <c r="I6" s="431" t="s">
        <v>5</v>
      </c>
      <c r="J6" s="431" t="s">
        <v>6</v>
      </c>
      <c r="K6" s="431" t="s">
        <v>7</v>
      </c>
      <c r="L6" s="431" t="s">
        <v>8</v>
      </c>
      <c r="M6" s="431" t="s">
        <v>9</v>
      </c>
      <c r="N6" s="431" t="s">
        <v>10</v>
      </c>
      <c r="O6" s="431" t="s">
        <v>11</v>
      </c>
      <c r="P6" s="430" t="s">
        <v>12</v>
      </c>
      <c r="Q6" s="429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8"/>
      <c r="EF6" s="408"/>
      <c r="EG6" s="408"/>
      <c r="EH6" s="408"/>
      <c r="EI6" s="408"/>
      <c r="EJ6" s="408"/>
      <c r="EK6" s="408"/>
      <c r="EL6" s="408"/>
      <c r="EM6" s="408"/>
      <c r="EN6" s="408"/>
      <c r="EO6" s="408"/>
      <c r="EP6" s="408"/>
      <c r="EQ6" s="408"/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408"/>
      <c r="FL6" s="408"/>
      <c r="FM6" s="408"/>
      <c r="FN6" s="408"/>
      <c r="FO6" s="408"/>
      <c r="FP6" s="408"/>
      <c r="FQ6" s="408"/>
      <c r="FR6" s="408"/>
      <c r="FS6" s="408"/>
      <c r="FT6" s="408"/>
      <c r="FU6" s="408"/>
      <c r="FV6" s="408"/>
      <c r="FW6" s="408"/>
      <c r="FX6" s="408"/>
      <c r="FY6" s="408"/>
      <c r="FZ6" s="408"/>
      <c r="GA6" s="408"/>
      <c r="GB6" s="408"/>
      <c r="GC6" s="408"/>
      <c r="GD6" s="408"/>
      <c r="GE6" s="408"/>
      <c r="GF6" s="408"/>
      <c r="GG6" s="408"/>
      <c r="GH6" s="408"/>
      <c r="GI6" s="408"/>
      <c r="GJ6" s="408"/>
      <c r="GK6" s="408"/>
      <c r="GL6" s="408"/>
      <c r="GM6" s="408"/>
      <c r="GN6" s="408"/>
      <c r="GO6" s="408"/>
      <c r="GP6" s="408"/>
      <c r="GQ6" s="408"/>
      <c r="GR6" s="408"/>
      <c r="GS6" s="408"/>
      <c r="GT6" s="408"/>
      <c r="GU6" s="408"/>
      <c r="GV6" s="408"/>
      <c r="GW6" s="408"/>
      <c r="GX6" s="408"/>
      <c r="GY6" s="408"/>
      <c r="GZ6" s="408"/>
      <c r="HA6" s="408"/>
      <c r="HB6" s="408"/>
      <c r="HC6" s="408"/>
      <c r="HD6" s="408"/>
      <c r="HE6" s="408"/>
      <c r="HF6" s="408"/>
      <c r="HG6" s="408"/>
      <c r="HH6" s="408"/>
      <c r="HI6" s="408"/>
      <c r="HJ6" s="408"/>
      <c r="HK6" s="408"/>
      <c r="HL6" s="408"/>
      <c r="HM6" s="408"/>
      <c r="HN6" s="408"/>
      <c r="HO6" s="408"/>
      <c r="HP6" s="408"/>
      <c r="HQ6" s="408"/>
      <c r="HR6" s="408"/>
      <c r="HS6" s="408"/>
      <c r="HT6" s="408"/>
      <c r="HU6" s="408"/>
      <c r="HV6" s="408"/>
      <c r="HW6" s="408"/>
      <c r="HX6" s="408"/>
      <c r="HY6" s="408"/>
      <c r="HZ6" s="408"/>
      <c r="IA6" s="408"/>
      <c r="IB6" s="408"/>
      <c r="IC6" s="408"/>
      <c r="ID6" s="408"/>
      <c r="IE6" s="408"/>
      <c r="IF6" s="408"/>
      <c r="IG6" s="408"/>
      <c r="IH6" s="408"/>
      <c r="II6" s="408"/>
      <c r="IJ6" s="408"/>
      <c r="IK6" s="408"/>
      <c r="IL6" s="408"/>
      <c r="IM6" s="408"/>
      <c r="IN6" s="408"/>
      <c r="IO6" s="408"/>
      <c r="IP6" s="408"/>
      <c r="IQ6" s="408"/>
      <c r="IR6" s="408"/>
      <c r="IS6" s="408"/>
      <c r="IT6" s="408"/>
      <c r="IU6" s="408"/>
      <c r="IV6" s="408"/>
    </row>
    <row r="7" spans="1:256" s="367" customFormat="1" ht="15.75">
      <c r="A7" s="408"/>
      <c r="B7" s="428"/>
      <c r="C7" s="427"/>
      <c r="D7" s="426"/>
      <c r="E7" s="425"/>
      <c r="F7" s="426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4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8"/>
      <c r="FL7" s="408"/>
      <c r="FM7" s="408"/>
      <c r="FN7" s="408"/>
      <c r="FO7" s="408"/>
      <c r="FP7" s="408"/>
      <c r="FQ7" s="408"/>
      <c r="FR7" s="408"/>
      <c r="FS7" s="408"/>
      <c r="FT7" s="408"/>
      <c r="FU7" s="408"/>
      <c r="FV7" s="408"/>
      <c r="FW7" s="408"/>
      <c r="FX7" s="408"/>
      <c r="FY7" s="408"/>
      <c r="FZ7" s="408"/>
      <c r="GA7" s="408"/>
      <c r="GB7" s="408"/>
      <c r="GC7" s="408"/>
      <c r="GD7" s="408"/>
      <c r="GE7" s="408"/>
      <c r="GF7" s="408"/>
      <c r="GG7" s="408"/>
      <c r="GH7" s="408"/>
      <c r="GI7" s="408"/>
      <c r="GJ7" s="408"/>
      <c r="GK7" s="408"/>
      <c r="GL7" s="408"/>
      <c r="GM7" s="408"/>
      <c r="GN7" s="408"/>
      <c r="GO7" s="408"/>
      <c r="GP7" s="408"/>
      <c r="GQ7" s="408"/>
      <c r="GR7" s="408"/>
      <c r="GS7" s="408"/>
      <c r="GT7" s="408"/>
      <c r="GU7" s="408"/>
      <c r="GV7" s="408"/>
      <c r="GW7" s="408"/>
      <c r="GX7" s="408"/>
      <c r="GY7" s="408"/>
      <c r="GZ7" s="408"/>
      <c r="HA7" s="408"/>
      <c r="HB7" s="408"/>
      <c r="HC7" s="408"/>
      <c r="HD7" s="408"/>
      <c r="HE7" s="408"/>
      <c r="HF7" s="408"/>
      <c r="HG7" s="408"/>
      <c r="HH7" s="408"/>
      <c r="HI7" s="408"/>
      <c r="HJ7" s="408"/>
      <c r="HK7" s="408"/>
      <c r="HL7" s="408"/>
      <c r="HM7" s="408"/>
      <c r="HN7" s="408"/>
      <c r="HO7" s="408"/>
      <c r="HP7" s="408"/>
      <c r="HQ7" s="408"/>
      <c r="HR7" s="408"/>
      <c r="HS7" s="408"/>
      <c r="HT7" s="408"/>
      <c r="HU7" s="408"/>
      <c r="HV7" s="408"/>
      <c r="HW7" s="408"/>
      <c r="HX7" s="408"/>
      <c r="HY7" s="408"/>
      <c r="HZ7" s="408"/>
      <c r="IA7" s="408"/>
      <c r="IB7" s="408"/>
      <c r="IC7" s="408"/>
      <c r="ID7" s="408"/>
      <c r="IE7" s="408"/>
      <c r="IF7" s="408"/>
      <c r="IG7" s="408"/>
      <c r="IH7" s="408"/>
      <c r="II7" s="408"/>
      <c r="IJ7" s="408"/>
      <c r="IK7" s="408"/>
      <c r="IL7" s="408"/>
      <c r="IM7" s="408"/>
      <c r="IN7" s="408"/>
      <c r="IO7" s="408"/>
      <c r="IP7" s="408"/>
      <c r="IQ7" s="408"/>
      <c r="IR7" s="408"/>
      <c r="IS7" s="408"/>
      <c r="IT7" s="408"/>
      <c r="IU7" s="408"/>
      <c r="IV7" s="408"/>
    </row>
    <row r="8" spans="1:256" s="367" customFormat="1" ht="18" customHeight="1">
      <c r="A8" s="408"/>
      <c r="B8" s="697" t="s">
        <v>33</v>
      </c>
      <c r="C8" s="698"/>
      <c r="D8" s="459">
        <f aca="true" t="shared" si="0" ref="D8:P8">+D10+D32+D51+D64+D75</f>
        <v>1139909.53351</v>
      </c>
      <c r="E8" s="459">
        <f t="shared" si="0"/>
        <v>77069.36987</v>
      </c>
      <c r="F8" s="459">
        <f t="shared" si="0"/>
        <v>88148.14817000001</v>
      </c>
      <c r="G8" s="459">
        <f t="shared" si="0"/>
        <v>115849.09928999998</v>
      </c>
      <c r="H8" s="459">
        <f t="shared" si="0"/>
        <v>118559.71267</v>
      </c>
      <c r="I8" s="459">
        <f t="shared" si="0"/>
        <v>141417.83291000006</v>
      </c>
      <c r="J8" s="459">
        <f t="shared" si="0"/>
        <v>145436.86784000002</v>
      </c>
      <c r="K8" s="459">
        <f t="shared" si="0"/>
        <v>124045.91816999998</v>
      </c>
      <c r="L8" s="459">
        <f t="shared" si="0"/>
        <v>82812.03989999999</v>
      </c>
      <c r="M8" s="459">
        <f t="shared" si="0"/>
        <v>70220.02862</v>
      </c>
      <c r="N8" s="459">
        <f t="shared" si="0"/>
        <v>59783.498889999995</v>
      </c>
      <c r="O8" s="459">
        <f t="shared" si="0"/>
        <v>66499.40398999999</v>
      </c>
      <c r="P8" s="459">
        <f t="shared" si="0"/>
        <v>50067.398190000014</v>
      </c>
      <c r="Q8" s="421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8"/>
      <c r="FL8" s="408"/>
      <c r="FM8" s="408"/>
      <c r="FN8" s="408"/>
      <c r="FO8" s="408"/>
      <c r="FP8" s="408"/>
      <c r="FQ8" s="408"/>
      <c r="FR8" s="408"/>
      <c r="FS8" s="408"/>
      <c r="FT8" s="408"/>
      <c r="FU8" s="408"/>
      <c r="FV8" s="408"/>
      <c r="FW8" s="408"/>
      <c r="FX8" s="408"/>
      <c r="FY8" s="408"/>
      <c r="FZ8" s="408"/>
      <c r="GA8" s="408"/>
      <c r="GB8" s="408"/>
      <c r="GC8" s="408"/>
      <c r="GD8" s="408"/>
      <c r="GE8" s="408"/>
      <c r="GF8" s="408"/>
      <c r="GG8" s="408"/>
      <c r="GH8" s="408"/>
      <c r="GI8" s="408"/>
      <c r="GJ8" s="408"/>
      <c r="GK8" s="408"/>
      <c r="GL8" s="408"/>
      <c r="GM8" s="408"/>
      <c r="GN8" s="408"/>
      <c r="GO8" s="408"/>
      <c r="GP8" s="408"/>
      <c r="GQ8" s="408"/>
      <c r="GR8" s="408"/>
      <c r="GS8" s="408"/>
      <c r="GT8" s="408"/>
      <c r="GU8" s="408"/>
      <c r="GV8" s="408"/>
      <c r="GW8" s="408"/>
      <c r="GX8" s="408"/>
      <c r="GY8" s="408"/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8"/>
      <c r="IL8" s="408"/>
      <c r="IM8" s="408"/>
      <c r="IN8" s="408"/>
      <c r="IO8" s="408"/>
      <c r="IP8" s="408"/>
      <c r="IQ8" s="408"/>
      <c r="IR8" s="408"/>
      <c r="IS8" s="408"/>
      <c r="IT8" s="408"/>
      <c r="IU8" s="408"/>
      <c r="IV8" s="408"/>
    </row>
    <row r="9" spans="2:17" s="367" customFormat="1" ht="18" customHeight="1">
      <c r="B9" s="385"/>
      <c r="C9" s="384"/>
      <c r="D9" s="460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396"/>
    </row>
    <row r="10" spans="2:17" s="367" customFormat="1" ht="18" customHeight="1">
      <c r="B10" s="395"/>
      <c r="C10" s="394" t="s">
        <v>66</v>
      </c>
      <c r="D10" s="459">
        <f aca="true" t="shared" si="1" ref="D10:P10">SUM(D12:D30)</f>
        <v>373995.76946</v>
      </c>
      <c r="E10" s="459">
        <f t="shared" si="1"/>
        <v>15639.123239999994</v>
      </c>
      <c r="F10" s="459">
        <f t="shared" si="1"/>
        <v>20986.72061</v>
      </c>
      <c r="G10" s="459">
        <f t="shared" si="1"/>
        <v>33791.09465999999</v>
      </c>
      <c r="H10" s="459">
        <f t="shared" si="1"/>
        <v>38028.72852</v>
      </c>
      <c r="I10" s="459">
        <f t="shared" si="1"/>
        <v>44448.090940000024</v>
      </c>
      <c r="J10" s="459">
        <f t="shared" si="1"/>
        <v>48375.33081000002</v>
      </c>
      <c r="K10" s="459">
        <f t="shared" si="1"/>
        <v>42703.87407</v>
      </c>
      <c r="L10" s="459">
        <f t="shared" si="1"/>
        <v>33127.54893999998</v>
      </c>
      <c r="M10" s="459">
        <f t="shared" si="1"/>
        <v>27481.28472</v>
      </c>
      <c r="N10" s="459">
        <f t="shared" si="1"/>
        <v>26055.76175</v>
      </c>
      <c r="O10" s="459">
        <f t="shared" si="1"/>
        <v>26396.61814</v>
      </c>
      <c r="P10" s="459">
        <f t="shared" si="1"/>
        <v>16961.593060000003</v>
      </c>
      <c r="Q10" s="421"/>
    </row>
    <row r="11" spans="2:17" s="367" customFormat="1" ht="18" customHeight="1">
      <c r="B11" s="385"/>
      <c r="C11" s="384"/>
      <c r="D11" s="382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396"/>
    </row>
    <row r="12" spans="2:21" s="367" customFormat="1" ht="18" customHeight="1">
      <c r="B12" s="385"/>
      <c r="C12" s="402" t="s">
        <v>121</v>
      </c>
      <c r="D12" s="448">
        <f aca="true" t="shared" si="2" ref="D12:D30">SUM(E12:P12)</f>
        <v>215162.62519000002</v>
      </c>
      <c r="E12" s="400">
        <v>7369.989979999996</v>
      </c>
      <c r="F12" s="400">
        <v>12781.439449999998</v>
      </c>
      <c r="G12" s="400">
        <v>20327.927789999998</v>
      </c>
      <c r="H12" s="400">
        <v>23264.965500000002</v>
      </c>
      <c r="I12" s="400">
        <v>28632.205160000012</v>
      </c>
      <c r="J12" s="400">
        <v>31970.121680000022</v>
      </c>
      <c r="K12" s="400">
        <v>27980.91481</v>
      </c>
      <c r="L12" s="400">
        <v>18574.67452999999</v>
      </c>
      <c r="M12" s="400">
        <v>14158.7316</v>
      </c>
      <c r="N12" s="400">
        <v>9944.81745</v>
      </c>
      <c r="O12" s="400">
        <v>12586.52617000001</v>
      </c>
      <c r="P12" s="400">
        <v>7570.311070000002</v>
      </c>
      <c r="Q12" s="396"/>
      <c r="U12" s="405"/>
    </row>
    <row r="13" spans="2:21" s="367" customFormat="1" ht="18" customHeight="1">
      <c r="B13" s="385"/>
      <c r="C13" s="402" t="s">
        <v>123</v>
      </c>
      <c r="D13" s="448">
        <f t="shared" si="2"/>
        <v>33757.09465</v>
      </c>
      <c r="E13" s="400">
        <v>3189.4152999999997</v>
      </c>
      <c r="F13" s="400">
        <v>1196.4696000000001</v>
      </c>
      <c r="G13" s="400">
        <v>1939.3630199999998</v>
      </c>
      <c r="H13" s="400">
        <v>4103.47312</v>
      </c>
      <c r="I13" s="400">
        <v>2444.54373</v>
      </c>
      <c r="J13" s="400">
        <v>2435.1547900000005</v>
      </c>
      <c r="K13" s="400">
        <v>1517.2214199999999</v>
      </c>
      <c r="L13" s="400">
        <v>3701.8404500000006</v>
      </c>
      <c r="M13" s="400">
        <v>4138.9434200000005</v>
      </c>
      <c r="N13" s="400">
        <v>3721.7136399999995</v>
      </c>
      <c r="O13" s="400">
        <v>2824.16332</v>
      </c>
      <c r="P13" s="400">
        <v>2544.7928400000005</v>
      </c>
      <c r="Q13" s="396"/>
      <c r="U13" s="405"/>
    </row>
    <row r="14" spans="2:21" s="367" customFormat="1" ht="18" customHeight="1">
      <c r="B14" s="385"/>
      <c r="C14" s="402" t="s">
        <v>125</v>
      </c>
      <c r="D14" s="448">
        <f t="shared" si="2"/>
        <v>36447.51472</v>
      </c>
      <c r="E14" s="400">
        <v>1061.1338500000002</v>
      </c>
      <c r="F14" s="400">
        <v>2454.54986</v>
      </c>
      <c r="G14" s="400">
        <v>3466.6255499999975</v>
      </c>
      <c r="H14" s="400">
        <v>3860.385180000001</v>
      </c>
      <c r="I14" s="400">
        <v>3283.00648</v>
      </c>
      <c r="J14" s="400">
        <v>5485.467809999999</v>
      </c>
      <c r="K14" s="400">
        <v>4145.776620000001</v>
      </c>
      <c r="L14" s="400">
        <v>3503.9911899999997</v>
      </c>
      <c r="M14" s="400">
        <v>2147.93333</v>
      </c>
      <c r="N14" s="400">
        <v>3136.854300000001</v>
      </c>
      <c r="O14" s="400">
        <v>1896.2701100000004</v>
      </c>
      <c r="P14" s="400">
        <v>2005.5204400000005</v>
      </c>
      <c r="Q14" s="396"/>
      <c r="U14" s="405"/>
    </row>
    <row r="15" spans="2:21" s="367" customFormat="1" ht="18" customHeight="1">
      <c r="B15" s="385"/>
      <c r="C15" s="402" t="s">
        <v>119</v>
      </c>
      <c r="D15" s="448">
        <f t="shared" si="2"/>
        <v>6860.77128</v>
      </c>
      <c r="E15" s="400">
        <v>220.2138</v>
      </c>
      <c r="F15" s="400" t="s">
        <v>32</v>
      </c>
      <c r="G15" s="400">
        <v>56.25</v>
      </c>
      <c r="H15" s="400">
        <v>54.2307</v>
      </c>
      <c r="I15" s="400">
        <v>363.20341</v>
      </c>
      <c r="J15" s="400">
        <v>298.664</v>
      </c>
      <c r="K15" s="400">
        <v>322.16326</v>
      </c>
      <c r="L15" s="400">
        <v>610.4552</v>
      </c>
      <c r="M15" s="400">
        <v>1572.7824999999998</v>
      </c>
      <c r="N15" s="400">
        <v>1289.4798299999998</v>
      </c>
      <c r="O15" s="400">
        <v>1472.70578</v>
      </c>
      <c r="P15" s="400">
        <v>600.6228000000001</v>
      </c>
      <c r="Q15" s="396"/>
      <c r="U15" s="405"/>
    </row>
    <row r="16" spans="2:21" s="367" customFormat="1" ht="18" customHeight="1">
      <c r="B16" s="385"/>
      <c r="C16" s="402" t="s">
        <v>130</v>
      </c>
      <c r="D16" s="448">
        <f t="shared" si="2"/>
        <v>37312.19847</v>
      </c>
      <c r="E16" s="400">
        <v>1892.5269400000002</v>
      </c>
      <c r="F16" s="400">
        <v>3051.5593500000004</v>
      </c>
      <c r="G16" s="400">
        <v>4278.6059700000005</v>
      </c>
      <c r="H16" s="400">
        <v>2785.0764999999997</v>
      </c>
      <c r="I16" s="400">
        <v>5333.677569999998</v>
      </c>
      <c r="J16" s="400">
        <v>4317.5613299999995</v>
      </c>
      <c r="K16" s="400">
        <v>4088.096750000002</v>
      </c>
      <c r="L16" s="400">
        <v>4246.327219999998</v>
      </c>
      <c r="M16" s="400">
        <v>2587.14963</v>
      </c>
      <c r="N16" s="400">
        <v>1461.78098</v>
      </c>
      <c r="O16" s="400">
        <v>1584.8824599999998</v>
      </c>
      <c r="P16" s="400">
        <v>1684.95377</v>
      </c>
      <c r="Q16" s="396"/>
      <c r="U16" s="405"/>
    </row>
    <row r="17" spans="2:21" s="367" customFormat="1" ht="18" customHeight="1">
      <c r="B17" s="385"/>
      <c r="C17" s="402" t="s">
        <v>118</v>
      </c>
      <c r="D17" s="448">
        <f t="shared" si="2"/>
        <v>5953.188699999999</v>
      </c>
      <c r="E17" s="400">
        <v>195.517</v>
      </c>
      <c r="F17" s="400">
        <v>148.491</v>
      </c>
      <c r="G17" s="400">
        <v>422.05292</v>
      </c>
      <c r="H17" s="400">
        <v>999.2254999999999</v>
      </c>
      <c r="I17" s="400">
        <v>546.2991499999999</v>
      </c>
      <c r="J17" s="400">
        <v>592.99578</v>
      </c>
      <c r="K17" s="400">
        <v>590.09616</v>
      </c>
      <c r="L17" s="400">
        <v>746.5745099999999</v>
      </c>
      <c r="M17" s="400">
        <v>720.3755199999999</v>
      </c>
      <c r="N17" s="400">
        <v>47.86514</v>
      </c>
      <c r="O17" s="400">
        <v>506.26488</v>
      </c>
      <c r="P17" s="400">
        <v>437.43113999999997</v>
      </c>
      <c r="Q17" s="396"/>
      <c r="U17" s="405"/>
    </row>
    <row r="18" spans="2:21" s="367" customFormat="1" ht="18" customHeight="1">
      <c r="B18" s="385"/>
      <c r="C18" s="402" t="s">
        <v>128</v>
      </c>
      <c r="D18" s="448">
        <f t="shared" si="2"/>
        <v>15889.948889999998</v>
      </c>
      <c r="E18" s="400">
        <v>181.37920000000003</v>
      </c>
      <c r="F18" s="400" t="s">
        <v>32</v>
      </c>
      <c r="G18" s="400">
        <v>604.3024499999999</v>
      </c>
      <c r="H18" s="400">
        <v>392.99125000000004</v>
      </c>
      <c r="I18" s="400">
        <v>837.5071</v>
      </c>
      <c r="J18" s="400">
        <v>682.627</v>
      </c>
      <c r="K18" s="400">
        <v>1247.70827</v>
      </c>
      <c r="L18" s="400">
        <v>798.6862</v>
      </c>
      <c r="M18" s="400">
        <v>622.1507999999999</v>
      </c>
      <c r="N18" s="400">
        <v>5511.977769999999</v>
      </c>
      <c r="O18" s="400">
        <v>3751.89119</v>
      </c>
      <c r="P18" s="400">
        <v>1258.7276599999998</v>
      </c>
      <c r="Q18" s="396"/>
      <c r="U18" s="405"/>
    </row>
    <row r="19" spans="2:21" s="367" customFormat="1" ht="18" customHeight="1">
      <c r="B19" s="385"/>
      <c r="C19" s="402" t="s">
        <v>131</v>
      </c>
      <c r="D19" s="448">
        <f t="shared" si="2"/>
        <v>9173.53322</v>
      </c>
      <c r="E19" s="400">
        <v>517.52168</v>
      </c>
      <c r="F19" s="400">
        <v>287.76564</v>
      </c>
      <c r="G19" s="400">
        <v>1286.0472799999998</v>
      </c>
      <c r="H19" s="400">
        <v>858.37421</v>
      </c>
      <c r="I19" s="400">
        <v>1576.4294000000007</v>
      </c>
      <c r="J19" s="400">
        <v>829.71805</v>
      </c>
      <c r="K19" s="400">
        <v>1249.1073699999997</v>
      </c>
      <c r="L19" s="400">
        <v>261.971</v>
      </c>
      <c r="M19" s="400">
        <v>955.1738700000001</v>
      </c>
      <c r="N19" s="400">
        <v>528.2226999999999</v>
      </c>
      <c r="O19" s="400">
        <v>528.67342</v>
      </c>
      <c r="P19" s="400">
        <v>294.5286</v>
      </c>
      <c r="Q19" s="396"/>
      <c r="U19" s="405"/>
    </row>
    <row r="20" spans="2:21" s="367" customFormat="1" ht="18" customHeight="1">
      <c r="B20" s="385"/>
      <c r="C20" s="402" t="s">
        <v>129</v>
      </c>
      <c r="D20" s="448">
        <f t="shared" si="2"/>
        <v>1862.29664</v>
      </c>
      <c r="E20" s="400">
        <v>216.82028</v>
      </c>
      <c r="F20" s="400">
        <v>428.47228000000007</v>
      </c>
      <c r="G20" s="400">
        <v>459.84304</v>
      </c>
      <c r="H20" s="400">
        <v>70.244</v>
      </c>
      <c r="I20" s="400">
        <v>203.69904</v>
      </c>
      <c r="J20" s="400">
        <v>224.63500000000002</v>
      </c>
      <c r="K20" s="400" t="s">
        <v>32</v>
      </c>
      <c r="L20" s="400">
        <v>70.163</v>
      </c>
      <c r="M20" s="400" t="s">
        <v>32</v>
      </c>
      <c r="N20" s="400" t="s">
        <v>32</v>
      </c>
      <c r="O20" s="400">
        <v>141.315</v>
      </c>
      <c r="P20" s="400">
        <v>47.105</v>
      </c>
      <c r="Q20" s="396"/>
      <c r="U20" s="405"/>
    </row>
    <row r="21" spans="2:21" s="367" customFormat="1" ht="18" customHeight="1">
      <c r="B21" s="385"/>
      <c r="C21" s="402" t="s">
        <v>132</v>
      </c>
      <c r="D21" s="448">
        <f t="shared" si="2"/>
        <v>2088.95145</v>
      </c>
      <c r="E21" s="400">
        <v>270.84499999999997</v>
      </c>
      <c r="F21" s="400">
        <v>153.16649999999998</v>
      </c>
      <c r="G21" s="400" t="s">
        <v>32</v>
      </c>
      <c r="H21" s="400">
        <v>565.81803</v>
      </c>
      <c r="I21" s="400" t="s">
        <v>32</v>
      </c>
      <c r="J21" s="400">
        <v>44.2225</v>
      </c>
      <c r="K21" s="400">
        <v>385.77250000000004</v>
      </c>
      <c r="L21" s="400">
        <v>232.476</v>
      </c>
      <c r="M21" s="400" t="s">
        <v>32</v>
      </c>
      <c r="N21" s="400" t="s">
        <v>32</v>
      </c>
      <c r="O21" s="400">
        <v>436.65092000000004</v>
      </c>
      <c r="P21" s="400" t="s">
        <v>32</v>
      </c>
      <c r="Q21" s="396"/>
      <c r="U21" s="405"/>
    </row>
    <row r="22" spans="2:21" s="367" customFormat="1" ht="18" customHeight="1">
      <c r="B22" s="385"/>
      <c r="C22" s="402" t="s">
        <v>126</v>
      </c>
      <c r="D22" s="448">
        <f t="shared" si="2"/>
        <v>1858.7391699999998</v>
      </c>
      <c r="E22" s="400" t="s">
        <v>32</v>
      </c>
      <c r="F22" s="400">
        <v>29.312</v>
      </c>
      <c r="G22" s="400">
        <v>137.42399999999998</v>
      </c>
      <c r="H22" s="400">
        <v>338.50296</v>
      </c>
      <c r="I22" s="400">
        <v>97.35897</v>
      </c>
      <c r="J22" s="400">
        <v>802.5886599999999</v>
      </c>
      <c r="K22" s="400">
        <v>313.77297999999996</v>
      </c>
      <c r="L22" s="400" t="s">
        <v>32</v>
      </c>
      <c r="M22" s="400">
        <v>93.7346</v>
      </c>
      <c r="N22" s="400" t="s">
        <v>32</v>
      </c>
      <c r="O22" s="400">
        <v>46.045</v>
      </c>
      <c r="P22" s="400" t="s">
        <v>32</v>
      </c>
      <c r="Q22" s="396"/>
      <c r="U22" s="405"/>
    </row>
    <row r="23" spans="2:21" s="367" customFormat="1" ht="18" customHeight="1">
      <c r="B23" s="385"/>
      <c r="C23" s="402" t="s">
        <v>122</v>
      </c>
      <c r="D23" s="448">
        <f t="shared" si="2"/>
        <v>748.80356</v>
      </c>
      <c r="E23" s="400" t="s">
        <v>32</v>
      </c>
      <c r="F23" s="400">
        <v>88.59899999999999</v>
      </c>
      <c r="G23" s="400">
        <v>58.816</v>
      </c>
      <c r="H23" s="400">
        <v>162.558</v>
      </c>
      <c r="I23" s="400">
        <v>113.924</v>
      </c>
      <c r="J23" s="400" t="s">
        <v>32</v>
      </c>
      <c r="K23" s="400">
        <v>46.339</v>
      </c>
      <c r="L23" s="400">
        <v>46.239</v>
      </c>
      <c r="M23" s="400">
        <v>45.755</v>
      </c>
      <c r="N23" s="400">
        <v>81.20356</v>
      </c>
      <c r="O23" s="400">
        <v>105.37</v>
      </c>
      <c r="P23" s="400" t="s">
        <v>32</v>
      </c>
      <c r="Q23" s="396"/>
      <c r="U23" s="405"/>
    </row>
    <row r="24" spans="2:21" s="367" customFormat="1" ht="18" customHeight="1">
      <c r="B24" s="385"/>
      <c r="C24" s="402" t="s">
        <v>120</v>
      </c>
      <c r="D24" s="448">
        <f t="shared" si="2"/>
        <v>2021.8080400000001</v>
      </c>
      <c r="E24" s="400">
        <v>156.421</v>
      </c>
      <c r="F24" s="400" t="s">
        <v>32</v>
      </c>
      <c r="G24" s="400">
        <v>372.3725</v>
      </c>
      <c r="H24" s="400">
        <v>182.468</v>
      </c>
      <c r="I24" s="400">
        <v>379.47200000000004</v>
      </c>
      <c r="J24" s="400" t="s">
        <v>32</v>
      </c>
      <c r="K24" s="400">
        <v>185.9</v>
      </c>
      <c r="L24" s="400">
        <v>0.024</v>
      </c>
      <c r="M24" s="400" t="s">
        <v>32</v>
      </c>
      <c r="N24" s="400">
        <v>101.84700000000001</v>
      </c>
      <c r="O24" s="400">
        <v>300.1255</v>
      </c>
      <c r="P24" s="400">
        <v>343.17804</v>
      </c>
      <c r="Q24" s="396"/>
      <c r="U24" s="405"/>
    </row>
    <row r="25" spans="2:21" s="367" customFormat="1" ht="18" customHeight="1">
      <c r="B25" s="385"/>
      <c r="C25" s="402" t="s">
        <v>124</v>
      </c>
      <c r="D25" s="448">
        <f t="shared" si="2"/>
        <v>740.70593</v>
      </c>
      <c r="E25" s="400">
        <v>201.1</v>
      </c>
      <c r="F25" s="400">
        <v>181.55992999999998</v>
      </c>
      <c r="G25" s="400">
        <v>162.84</v>
      </c>
      <c r="H25" s="400" t="s">
        <v>32</v>
      </c>
      <c r="I25" s="400" t="s">
        <v>32</v>
      </c>
      <c r="J25" s="400" t="s">
        <v>32</v>
      </c>
      <c r="K25" s="400">
        <v>195.206</v>
      </c>
      <c r="L25" s="400" t="s">
        <v>32</v>
      </c>
      <c r="M25" s="400" t="s">
        <v>32</v>
      </c>
      <c r="N25" s="400" t="s">
        <v>32</v>
      </c>
      <c r="O25" s="400" t="s">
        <v>32</v>
      </c>
      <c r="P25" s="400" t="s">
        <v>32</v>
      </c>
      <c r="Q25" s="396"/>
      <c r="U25" s="405"/>
    </row>
    <row r="26" spans="2:21" s="367" customFormat="1" ht="18" customHeight="1">
      <c r="B26" s="385"/>
      <c r="C26" s="402" t="s">
        <v>133</v>
      </c>
      <c r="D26" s="448">
        <f t="shared" si="2"/>
        <v>1124.0169099999998</v>
      </c>
      <c r="E26" s="400" t="s">
        <v>32</v>
      </c>
      <c r="F26" s="400" t="s">
        <v>32</v>
      </c>
      <c r="G26" s="400" t="s">
        <v>32</v>
      </c>
      <c r="H26" s="400">
        <v>156.18644999999998</v>
      </c>
      <c r="I26" s="400">
        <v>150.201</v>
      </c>
      <c r="J26" s="400">
        <v>404.6902</v>
      </c>
      <c r="K26" s="400">
        <v>45.95</v>
      </c>
      <c r="L26" s="400">
        <v>187.21409999999997</v>
      </c>
      <c r="M26" s="400" t="s">
        <v>32</v>
      </c>
      <c r="N26" s="400">
        <v>63.44718</v>
      </c>
      <c r="O26" s="400">
        <v>63.44718</v>
      </c>
      <c r="P26" s="400">
        <v>52.8808</v>
      </c>
      <c r="Q26" s="381"/>
      <c r="U26" s="405"/>
    </row>
    <row r="27" spans="2:21" s="367" customFormat="1" ht="18" customHeight="1">
      <c r="B27" s="385"/>
      <c r="C27" s="402" t="s">
        <v>127</v>
      </c>
      <c r="D27" s="448">
        <f t="shared" si="2"/>
        <v>100.35</v>
      </c>
      <c r="E27" s="400">
        <v>100.35</v>
      </c>
      <c r="F27" s="400" t="s">
        <v>32</v>
      </c>
      <c r="G27" s="400" t="s">
        <v>32</v>
      </c>
      <c r="H27" s="400" t="s">
        <v>32</v>
      </c>
      <c r="I27" s="400" t="s">
        <v>32</v>
      </c>
      <c r="J27" s="400" t="s">
        <v>32</v>
      </c>
      <c r="K27" s="400" t="s">
        <v>32</v>
      </c>
      <c r="L27" s="400" t="s">
        <v>32</v>
      </c>
      <c r="M27" s="400" t="s">
        <v>32</v>
      </c>
      <c r="N27" s="400" t="s">
        <v>32</v>
      </c>
      <c r="O27" s="400" t="s">
        <v>32</v>
      </c>
      <c r="P27" s="400" t="s">
        <v>32</v>
      </c>
      <c r="Q27" s="381"/>
      <c r="U27" s="405"/>
    </row>
    <row r="28" spans="2:21" s="367" customFormat="1" ht="18" customHeight="1">
      <c r="B28" s="385"/>
      <c r="C28" s="402" t="s">
        <v>171</v>
      </c>
      <c r="D28" s="448">
        <f t="shared" si="2"/>
        <v>0</v>
      </c>
      <c r="E28" s="400" t="s">
        <v>32</v>
      </c>
      <c r="F28" s="400" t="s">
        <v>32</v>
      </c>
      <c r="G28" s="400" t="s">
        <v>32</v>
      </c>
      <c r="H28" s="400" t="s">
        <v>32</v>
      </c>
      <c r="I28" s="400" t="s">
        <v>32</v>
      </c>
      <c r="J28" s="400" t="s">
        <v>32</v>
      </c>
      <c r="K28" s="400" t="s">
        <v>32</v>
      </c>
      <c r="L28" s="400" t="s">
        <v>32</v>
      </c>
      <c r="M28" s="400" t="s">
        <v>32</v>
      </c>
      <c r="N28" s="400" t="s">
        <v>32</v>
      </c>
      <c r="O28" s="400" t="s">
        <v>32</v>
      </c>
      <c r="P28" s="400" t="s">
        <v>32</v>
      </c>
      <c r="Q28" s="381"/>
      <c r="U28" s="405"/>
    </row>
    <row r="29" spans="2:21" s="367" customFormat="1" ht="18" customHeight="1">
      <c r="B29" s="385"/>
      <c r="C29" s="402" t="s">
        <v>180</v>
      </c>
      <c r="D29" s="448">
        <f t="shared" si="2"/>
        <v>1531.4554900000003</v>
      </c>
      <c r="E29" s="400" t="s">
        <v>32</v>
      </c>
      <c r="F29" s="400" t="s">
        <v>32</v>
      </c>
      <c r="G29" s="400">
        <v>115.725</v>
      </c>
      <c r="H29" s="400">
        <v>41.075</v>
      </c>
      <c r="I29" s="400">
        <v>293.402</v>
      </c>
      <c r="J29" s="400">
        <v>252.86400999999998</v>
      </c>
      <c r="K29" s="400">
        <v>308.73743</v>
      </c>
      <c r="L29" s="400">
        <v>90.21253999999999</v>
      </c>
      <c r="M29" s="400">
        <v>270.50845</v>
      </c>
      <c r="N29" s="400">
        <v>72.37</v>
      </c>
      <c r="O29" s="400" t="s">
        <v>32</v>
      </c>
      <c r="P29" s="400">
        <v>86.56106</v>
      </c>
      <c r="Q29" s="381"/>
      <c r="U29" s="405"/>
    </row>
    <row r="30" spans="2:21" s="367" customFormat="1" ht="18" customHeight="1">
      <c r="B30" s="385"/>
      <c r="C30" s="402" t="s">
        <v>113</v>
      </c>
      <c r="D30" s="448">
        <f t="shared" si="2"/>
        <v>1361.76715</v>
      </c>
      <c r="E30" s="400">
        <v>65.88920999999999</v>
      </c>
      <c r="F30" s="400">
        <v>185.336</v>
      </c>
      <c r="G30" s="400">
        <v>102.89914000000002</v>
      </c>
      <c r="H30" s="400">
        <v>193.15412</v>
      </c>
      <c r="I30" s="400">
        <v>193.16193</v>
      </c>
      <c r="J30" s="400">
        <v>34.02</v>
      </c>
      <c r="K30" s="400">
        <v>81.1115</v>
      </c>
      <c r="L30" s="400">
        <v>56.7</v>
      </c>
      <c r="M30" s="400">
        <v>168.046</v>
      </c>
      <c r="N30" s="400">
        <v>94.1822</v>
      </c>
      <c r="O30" s="400">
        <v>152.28721</v>
      </c>
      <c r="P30" s="400">
        <v>34.979839999999996</v>
      </c>
      <c r="Q30" s="381"/>
      <c r="U30" s="405"/>
    </row>
    <row r="31" spans="2:21" s="367" customFormat="1" ht="18" customHeight="1">
      <c r="B31" s="385"/>
      <c r="C31" s="397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381"/>
      <c r="U31" s="405"/>
    </row>
    <row r="32" spans="2:21" s="367" customFormat="1" ht="18" customHeight="1">
      <c r="B32" s="395"/>
      <c r="C32" s="394" t="s">
        <v>74</v>
      </c>
      <c r="D32" s="459">
        <f aca="true" t="shared" si="3" ref="D32:P32">SUM(D34:D49)</f>
        <v>302670.6394600001</v>
      </c>
      <c r="E32" s="459">
        <f t="shared" si="3"/>
        <v>45930.23531</v>
      </c>
      <c r="F32" s="459">
        <f t="shared" si="3"/>
        <v>33847.66180000002</v>
      </c>
      <c r="G32" s="459">
        <f t="shared" si="3"/>
        <v>36045.40650999999</v>
      </c>
      <c r="H32" s="459">
        <f t="shared" si="3"/>
        <v>25158.147740000015</v>
      </c>
      <c r="I32" s="459">
        <f t="shared" si="3"/>
        <v>26861.205780000008</v>
      </c>
      <c r="J32" s="459">
        <f t="shared" si="3"/>
        <v>20980.28099</v>
      </c>
      <c r="K32" s="459">
        <f t="shared" si="3"/>
        <v>16459.651660000003</v>
      </c>
      <c r="L32" s="459">
        <f t="shared" si="3"/>
        <v>17346.255090000002</v>
      </c>
      <c r="M32" s="459">
        <f t="shared" si="3"/>
        <v>21949.586119999996</v>
      </c>
      <c r="N32" s="459">
        <f t="shared" si="3"/>
        <v>19377.31379999999</v>
      </c>
      <c r="O32" s="459">
        <f t="shared" si="3"/>
        <v>21809.9024</v>
      </c>
      <c r="P32" s="453">
        <f t="shared" si="3"/>
        <v>16904.992260000003</v>
      </c>
      <c r="Q32" s="418"/>
      <c r="U32" s="405"/>
    </row>
    <row r="33" spans="2:21" s="367" customFormat="1" ht="18" customHeight="1">
      <c r="B33" s="385"/>
      <c r="C33" s="384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448"/>
      <c r="Q33" s="381"/>
      <c r="U33" s="405"/>
    </row>
    <row r="34" spans="2:21" s="367" customFormat="1" ht="18" customHeight="1">
      <c r="B34" s="385"/>
      <c r="C34" s="402" t="s">
        <v>134</v>
      </c>
      <c r="D34" s="448">
        <f aca="true" t="shared" si="4" ref="D34:D49">SUM(E34:P34)</f>
        <v>212725.76707</v>
      </c>
      <c r="E34" s="417">
        <v>35995.249059999995</v>
      </c>
      <c r="F34" s="417">
        <v>23770.11950000002</v>
      </c>
      <c r="G34" s="417">
        <v>26889.48866000001</v>
      </c>
      <c r="H34" s="417">
        <v>17446.98070000002</v>
      </c>
      <c r="I34" s="417">
        <v>19981.665740000004</v>
      </c>
      <c r="J34" s="417">
        <v>13058.359120000001</v>
      </c>
      <c r="K34" s="417">
        <v>8924.72082</v>
      </c>
      <c r="L34" s="417">
        <v>12305.41684</v>
      </c>
      <c r="M34" s="417">
        <v>15085.461349999998</v>
      </c>
      <c r="N34" s="417">
        <v>13166.131349999992</v>
      </c>
      <c r="O34" s="417">
        <v>14270.00203</v>
      </c>
      <c r="P34" s="415">
        <v>11832.1719</v>
      </c>
      <c r="Q34" s="381"/>
      <c r="U34" s="405"/>
    </row>
    <row r="35" spans="2:21" s="367" customFormat="1" ht="18" customHeight="1">
      <c r="B35" s="385"/>
      <c r="C35" s="402" t="s">
        <v>135</v>
      </c>
      <c r="D35" s="448">
        <f t="shared" si="4"/>
        <v>23319.49205</v>
      </c>
      <c r="E35" s="417">
        <v>1023.14896</v>
      </c>
      <c r="F35" s="417">
        <v>777.4031799999999</v>
      </c>
      <c r="G35" s="417">
        <v>1060.5555000000002</v>
      </c>
      <c r="H35" s="417">
        <v>1488.4088099999997</v>
      </c>
      <c r="I35" s="417">
        <v>1637.6717700000002</v>
      </c>
      <c r="J35" s="417">
        <v>2907.8645200000005</v>
      </c>
      <c r="K35" s="417">
        <v>1540.9360799999995</v>
      </c>
      <c r="L35" s="417">
        <v>1804.9235099999999</v>
      </c>
      <c r="M35" s="417">
        <v>3382.3036899999997</v>
      </c>
      <c r="N35" s="417">
        <v>2602.0295200000005</v>
      </c>
      <c r="O35" s="417">
        <v>3451.8143899999986</v>
      </c>
      <c r="P35" s="415">
        <v>1642.43212</v>
      </c>
      <c r="Q35" s="381"/>
      <c r="U35" s="405"/>
    </row>
    <row r="36" spans="2:21" s="367" customFormat="1" ht="18" customHeight="1">
      <c r="B36" s="385"/>
      <c r="C36" s="402" t="s">
        <v>136</v>
      </c>
      <c r="D36" s="448">
        <f t="shared" si="4"/>
        <v>18200.967269999997</v>
      </c>
      <c r="E36" s="417">
        <v>415.5525</v>
      </c>
      <c r="F36" s="417">
        <v>2092.58558</v>
      </c>
      <c r="G36" s="417">
        <v>2352.2389799999996</v>
      </c>
      <c r="H36" s="417">
        <v>2668.1850799999993</v>
      </c>
      <c r="I36" s="417">
        <v>2186.04599</v>
      </c>
      <c r="J36" s="417">
        <v>1606.6820000000002</v>
      </c>
      <c r="K36" s="417">
        <v>1755.49448</v>
      </c>
      <c r="L36" s="417">
        <v>956.4149199999999</v>
      </c>
      <c r="M36" s="417">
        <v>1367.4496199999999</v>
      </c>
      <c r="N36" s="417">
        <v>866.5182399999999</v>
      </c>
      <c r="O36" s="417">
        <v>870.7301999999999</v>
      </c>
      <c r="P36" s="415">
        <v>1063.06968</v>
      </c>
      <c r="Q36" s="381"/>
      <c r="U36" s="405"/>
    </row>
    <row r="37" spans="2:21" s="367" customFormat="1" ht="18" customHeight="1">
      <c r="B37" s="385"/>
      <c r="C37" s="402" t="s">
        <v>137</v>
      </c>
      <c r="D37" s="448">
        <f t="shared" si="4"/>
        <v>11931.640720000001</v>
      </c>
      <c r="E37" s="417">
        <v>606.4268500000001</v>
      </c>
      <c r="F37" s="417">
        <v>632.8742500000001</v>
      </c>
      <c r="G37" s="417">
        <v>2397.48616</v>
      </c>
      <c r="H37" s="417">
        <v>1003.24718</v>
      </c>
      <c r="I37" s="417">
        <v>603.0735999999999</v>
      </c>
      <c r="J37" s="417">
        <v>1100.5919000000001</v>
      </c>
      <c r="K37" s="417">
        <v>1327.4777999999997</v>
      </c>
      <c r="L37" s="417">
        <v>1252.9386799999995</v>
      </c>
      <c r="M37" s="417">
        <v>452.29699999999997</v>
      </c>
      <c r="N37" s="417">
        <v>1010.6380100000001</v>
      </c>
      <c r="O37" s="417">
        <v>824.1509099999998</v>
      </c>
      <c r="P37" s="415">
        <v>720.4383799999999</v>
      </c>
      <c r="Q37" s="381"/>
      <c r="U37" s="405"/>
    </row>
    <row r="38" spans="2:21" s="367" customFormat="1" ht="18" customHeight="1">
      <c r="B38" s="385"/>
      <c r="C38" s="402" t="s">
        <v>138</v>
      </c>
      <c r="D38" s="448">
        <f t="shared" si="4"/>
        <v>12852.58516</v>
      </c>
      <c r="E38" s="417">
        <v>5506.072800000001</v>
      </c>
      <c r="F38" s="417">
        <v>4888.0139</v>
      </c>
      <c r="G38" s="417">
        <v>438.46939</v>
      </c>
      <c r="H38" s="417">
        <v>517.0746</v>
      </c>
      <c r="I38" s="417">
        <v>965.8238</v>
      </c>
      <c r="J38" s="417" t="s">
        <v>32</v>
      </c>
      <c r="K38" s="417" t="s">
        <v>32</v>
      </c>
      <c r="L38" s="417" t="s">
        <v>32</v>
      </c>
      <c r="M38" s="417">
        <v>114.45</v>
      </c>
      <c r="N38" s="417">
        <v>230.01835999999997</v>
      </c>
      <c r="O38" s="417">
        <v>50.9975</v>
      </c>
      <c r="P38" s="415">
        <v>141.66481</v>
      </c>
      <c r="Q38" s="381"/>
      <c r="U38" s="405"/>
    </row>
    <row r="39" spans="2:21" s="367" customFormat="1" ht="18" customHeight="1">
      <c r="B39" s="385"/>
      <c r="C39" s="402" t="s">
        <v>139</v>
      </c>
      <c r="D39" s="448">
        <f t="shared" si="4"/>
        <v>2788.412910000001</v>
      </c>
      <c r="E39" s="417">
        <v>631.1059500000001</v>
      </c>
      <c r="F39" s="417">
        <v>232.39512000000002</v>
      </c>
      <c r="G39" s="417">
        <v>154.12139000000002</v>
      </c>
      <c r="H39" s="417">
        <v>123.99971</v>
      </c>
      <c r="I39" s="417">
        <v>230.31505000000007</v>
      </c>
      <c r="J39" s="417">
        <v>226.90031999999997</v>
      </c>
      <c r="K39" s="417">
        <v>336.59957</v>
      </c>
      <c r="L39" s="417">
        <v>105.63</v>
      </c>
      <c r="M39" s="417" t="s">
        <v>32</v>
      </c>
      <c r="N39" s="417">
        <v>274.76630000000006</v>
      </c>
      <c r="O39" s="417">
        <v>350.5457</v>
      </c>
      <c r="P39" s="415">
        <v>122.03379999999999</v>
      </c>
      <c r="Q39" s="381"/>
      <c r="U39" s="405"/>
    </row>
    <row r="40" spans="2:21" s="367" customFormat="1" ht="18" customHeight="1">
      <c r="B40" s="385"/>
      <c r="C40" s="402" t="s">
        <v>140</v>
      </c>
      <c r="D40" s="448">
        <f t="shared" si="4"/>
        <v>2252.78952</v>
      </c>
      <c r="E40" s="417">
        <v>164.80300000000005</v>
      </c>
      <c r="F40" s="417">
        <v>232.42784999999998</v>
      </c>
      <c r="G40" s="417">
        <v>289.54655</v>
      </c>
      <c r="H40" s="417">
        <v>211.12806999999998</v>
      </c>
      <c r="I40" s="417">
        <v>179.32049999999998</v>
      </c>
      <c r="J40" s="417">
        <v>140.98797</v>
      </c>
      <c r="K40" s="417">
        <v>406.26114000000007</v>
      </c>
      <c r="L40" s="417" t="s">
        <v>32</v>
      </c>
      <c r="M40" s="417">
        <v>124.83069999999998</v>
      </c>
      <c r="N40" s="417">
        <v>20.697689999999998</v>
      </c>
      <c r="O40" s="417">
        <v>289.33705</v>
      </c>
      <c r="P40" s="415">
        <v>193.44899999999996</v>
      </c>
      <c r="Q40" s="381">
        <v>2544.2586699999997</v>
      </c>
      <c r="U40" s="405"/>
    </row>
    <row r="41" spans="2:21" s="367" customFormat="1" ht="18" customHeight="1">
      <c r="B41" s="385"/>
      <c r="C41" s="402" t="s">
        <v>141</v>
      </c>
      <c r="D41" s="448">
        <f t="shared" si="4"/>
        <v>3704.6633299999994</v>
      </c>
      <c r="E41" s="417">
        <v>291.3626</v>
      </c>
      <c r="F41" s="417">
        <v>81.648</v>
      </c>
      <c r="G41" s="417">
        <v>1171.74575</v>
      </c>
      <c r="H41" s="417">
        <v>527.6581</v>
      </c>
      <c r="I41" s="417">
        <v>371.27481</v>
      </c>
      <c r="J41" s="417">
        <v>247.63065999999998</v>
      </c>
      <c r="K41" s="417">
        <v>346.33639000000005</v>
      </c>
      <c r="L41" s="417">
        <v>15.84012</v>
      </c>
      <c r="M41" s="417">
        <v>192.473</v>
      </c>
      <c r="N41" s="417">
        <v>253.64</v>
      </c>
      <c r="O41" s="417">
        <v>119.4516</v>
      </c>
      <c r="P41" s="415">
        <v>85.6023</v>
      </c>
      <c r="Q41" s="381"/>
      <c r="U41" s="405"/>
    </row>
    <row r="42" spans="2:21" s="367" customFormat="1" ht="18" customHeight="1">
      <c r="B42" s="385"/>
      <c r="C42" s="402" t="s">
        <v>142</v>
      </c>
      <c r="D42" s="448">
        <f t="shared" si="4"/>
        <v>4457.25472</v>
      </c>
      <c r="E42" s="417">
        <v>336.8126</v>
      </c>
      <c r="F42" s="417">
        <v>590.52566</v>
      </c>
      <c r="G42" s="417">
        <v>182.22500000000002</v>
      </c>
      <c r="H42" s="417">
        <v>178.55499999999998</v>
      </c>
      <c r="I42" s="417">
        <v>93.05755</v>
      </c>
      <c r="J42" s="417">
        <v>773.85825</v>
      </c>
      <c r="K42" s="417">
        <v>585.79899</v>
      </c>
      <c r="L42" s="417">
        <v>161.40955</v>
      </c>
      <c r="M42" s="417">
        <v>446.0682299999999</v>
      </c>
      <c r="N42" s="417">
        <v>584.0153</v>
      </c>
      <c r="O42" s="417">
        <v>365.33549999999997</v>
      </c>
      <c r="P42" s="415">
        <v>159.59309000000002</v>
      </c>
      <c r="Q42" s="381"/>
      <c r="U42" s="405"/>
    </row>
    <row r="43" spans="2:21" s="367" customFormat="1" ht="18" customHeight="1">
      <c r="B43" s="385"/>
      <c r="C43" s="402" t="s">
        <v>143</v>
      </c>
      <c r="D43" s="448">
        <f t="shared" si="4"/>
        <v>55.905</v>
      </c>
      <c r="E43" s="417" t="s">
        <v>32</v>
      </c>
      <c r="F43" s="417" t="s">
        <v>32</v>
      </c>
      <c r="G43" s="417" t="s">
        <v>32</v>
      </c>
      <c r="H43" s="417" t="s">
        <v>32</v>
      </c>
      <c r="I43" s="417" t="s">
        <v>32</v>
      </c>
      <c r="J43" s="417" t="s">
        <v>32</v>
      </c>
      <c r="K43" s="417" t="s">
        <v>32</v>
      </c>
      <c r="L43" s="417" t="s">
        <v>32</v>
      </c>
      <c r="M43" s="417">
        <v>55.905</v>
      </c>
      <c r="N43" s="417" t="s">
        <v>32</v>
      </c>
      <c r="O43" s="417" t="s">
        <v>32</v>
      </c>
      <c r="P43" s="415" t="s">
        <v>32</v>
      </c>
      <c r="Q43" s="381"/>
      <c r="U43" s="405"/>
    </row>
    <row r="44" spans="2:21" s="367" customFormat="1" ht="18" customHeight="1">
      <c r="B44" s="385"/>
      <c r="C44" s="402" t="s">
        <v>144</v>
      </c>
      <c r="D44" s="448">
        <f t="shared" si="4"/>
        <v>1295.91847</v>
      </c>
      <c r="E44" s="417" t="s">
        <v>32</v>
      </c>
      <c r="F44" s="417" t="s">
        <v>32</v>
      </c>
      <c r="G44" s="417">
        <v>79.344</v>
      </c>
      <c r="H44" s="417">
        <v>128.439</v>
      </c>
      <c r="I44" s="417">
        <v>186.4265</v>
      </c>
      <c r="J44" s="417">
        <v>101.64</v>
      </c>
      <c r="K44" s="417">
        <v>487.43396</v>
      </c>
      <c r="L44" s="417">
        <v>193.86199999999997</v>
      </c>
      <c r="M44" s="417" t="s">
        <v>32</v>
      </c>
      <c r="N44" s="417" t="s">
        <v>32</v>
      </c>
      <c r="O44" s="417" t="s">
        <v>32</v>
      </c>
      <c r="P44" s="415">
        <v>118.77301</v>
      </c>
      <c r="Q44" s="381"/>
      <c r="U44" s="405"/>
    </row>
    <row r="45" spans="2:21" s="367" customFormat="1" ht="18" customHeight="1">
      <c r="B45" s="385"/>
      <c r="C45" s="402" t="s">
        <v>145</v>
      </c>
      <c r="D45" s="448">
        <f t="shared" si="4"/>
        <v>2725.8327899999995</v>
      </c>
      <c r="E45" s="417">
        <v>310.96261999999996</v>
      </c>
      <c r="F45" s="417">
        <v>358.695</v>
      </c>
      <c r="G45" s="417">
        <v>307.97563999999994</v>
      </c>
      <c r="H45" s="417">
        <v>301.1045200000001</v>
      </c>
      <c r="I45" s="417">
        <v>227.77354999999997</v>
      </c>
      <c r="J45" s="417">
        <v>104.78628</v>
      </c>
      <c r="K45" s="417">
        <v>227.43101000000001</v>
      </c>
      <c r="L45" s="417">
        <v>116.2916</v>
      </c>
      <c r="M45" s="417">
        <v>193.98199999999997</v>
      </c>
      <c r="N45" s="417">
        <v>195.48922000000002</v>
      </c>
      <c r="O45" s="417">
        <v>188.99994999999998</v>
      </c>
      <c r="P45" s="415">
        <v>192.34140000000002</v>
      </c>
      <c r="Q45" s="381"/>
      <c r="T45" s="408"/>
      <c r="U45" s="416"/>
    </row>
    <row r="46" spans="2:21" s="367" customFormat="1" ht="18" customHeight="1">
      <c r="B46" s="385"/>
      <c r="C46" s="402" t="s">
        <v>172</v>
      </c>
      <c r="D46" s="448">
        <f t="shared" si="4"/>
        <v>2108.81989</v>
      </c>
      <c r="E46" s="417">
        <v>331.79999999999995</v>
      </c>
      <c r="F46" s="417">
        <v>0</v>
      </c>
      <c r="G46" s="417">
        <v>117.106</v>
      </c>
      <c r="H46" s="417">
        <v>198</v>
      </c>
      <c r="I46" s="417" t="s">
        <v>32</v>
      </c>
      <c r="J46" s="417">
        <v>353.9728</v>
      </c>
      <c r="K46" s="417">
        <v>159.54080000000002</v>
      </c>
      <c r="L46" s="417">
        <v>106.68794</v>
      </c>
      <c r="M46" s="417">
        <v>264.53958</v>
      </c>
      <c r="N46" s="417" t="s">
        <v>32</v>
      </c>
      <c r="O46" s="417">
        <v>102.4</v>
      </c>
      <c r="P46" s="415">
        <v>474.77277000000004</v>
      </c>
      <c r="Q46" s="381"/>
      <c r="T46" s="408"/>
      <c r="U46" s="416"/>
    </row>
    <row r="47" spans="2:21" s="367" customFormat="1" ht="18" customHeight="1">
      <c r="B47" s="385"/>
      <c r="C47" s="402" t="s">
        <v>174</v>
      </c>
      <c r="D47" s="448">
        <f t="shared" si="4"/>
        <v>979.5609499999999</v>
      </c>
      <c r="E47" s="417" t="s">
        <v>32</v>
      </c>
      <c r="F47" s="417" t="s">
        <v>32</v>
      </c>
      <c r="G47" s="417">
        <v>201.67199999999997</v>
      </c>
      <c r="H47" s="417">
        <v>141.245</v>
      </c>
      <c r="I47" s="417">
        <v>120.233</v>
      </c>
      <c r="J47" s="417">
        <v>65</v>
      </c>
      <c r="K47" s="417">
        <v>157.4014</v>
      </c>
      <c r="L47" s="417">
        <v>105.702</v>
      </c>
      <c r="M47" s="417">
        <v>63.507549999999995</v>
      </c>
      <c r="N47" s="417" t="s">
        <v>32</v>
      </c>
      <c r="O47" s="417">
        <v>124.8</v>
      </c>
      <c r="P47" s="415" t="s">
        <v>32</v>
      </c>
      <c r="Q47" s="381"/>
      <c r="T47" s="408"/>
      <c r="U47" s="416"/>
    </row>
    <row r="48" spans="2:21" s="367" customFormat="1" ht="18" customHeight="1">
      <c r="B48" s="385"/>
      <c r="C48" s="402" t="s">
        <v>162</v>
      </c>
      <c r="D48" s="448">
        <f t="shared" si="4"/>
        <v>386.36757</v>
      </c>
      <c r="E48" s="417" t="s">
        <v>32</v>
      </c>
      <c r="F48" s="417">
        <v>63.84334</v>
      </c>
      <c r="G48" s="417">
        <v>41.541</v>
      </c>
      <c r="H48" s="417" t="s">
        <v>32</v>
      </c>
      <c r="I48" s="417" t="s">
        <v>32</v>
      </c>
      <c r="J48" s="417">
        <v>43.46329</v>
      </c>
      <c r="K48" s="417" t="s">
        <v>32</v>
      </c>
      <c r="L48" s="417" t="s">
        <v>32</v>
      </c>
      <c r="M48" s="417" t="s">
        <v>32</v>
      </c>
      <c r="N48" s="417" t="s">
        <v>32</v>
      </c>
      <c r="O48" s="417">
        <v>237.51994</v>
      </c>
      <c r="P48" s="415" t="s">
        <v>32</v>
      </c>
      <c r="Q48" s="381"/>
      <c r="T48" s="408"/>
      <c r="U48" s="416"/>
    </row>
    <row r="49" spans="2:21" s="367" customFormat="1" ht="18" customHeight="1">
      <c r="B49" s="385"/>
      <c r="C49" s="402" t="s">
        <v>113</v>
      </c>
      <c r="D49" s="448">
        <f t="shared" si="4"/>
        <v>2884.66204</v>
      </c>
      <c r="E49" s="417">
        <v>316.93836999999996</v>
      </c>
      <c r="F49" s="417">
        <v>127.13041999999999</v>
      </c>
      <c r="G49" s="417">
        <v>361.89049</v>
      </c>
      <c r="H49" s="417">
        <v>224.12196999999998</v>
      </c>
      <c r="I49" s="417">
        <v>78.52392</v>
      </c>
      <c r="J49" s="417">
        <v>248.54388</v>
      </c>
      <c r="K49" s="417">
        <v>204.21921999999998</v>
      </c>
      <c r="L49" s="417">
        <v>221.13793</v>
      </c>
      <c r="M49" s="417">
        <v>206.3184</v>
      </c>
      <c r="N49" s="417">
        <v>173.36980999999997</v>
      </c>
      <c r="O49" s="417">
        <v>563.81763</v>
      </c>
      <c r="P49" s="417">
        <v>158.65</v>
      </c>
      <c r="Q49" s="381"/>
      <c r="U49" s="405"/>
    </row>
    <row r="50" spans="2:21" s="677" customFormat="1" ht="18" customHeight="1">
      <c r="B50" s="673"/>
      <c r="C50" s="674"/>
      <c r="D50" s="675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6"/>
      <c r="U50" s="678"/>
    </row>
    <row r="51" spans="2:21" s="367" customFormat="1" ht="18" customHeight="1">
      <c r="B51" s="395"/>
      <c r="C51" s="394" t="s">
        <v>75</v>
      </c>
      <c r="D51" s="453">
        <f aca="true" t="shared" si="5" ref="D51:Q51">SUM(D53:D62)</f>
        <v>442246.43153</v>
      </c>
      <c r="E51" s="453">
        <f t="shared" si="5"/>
        <v>14920.260779999999</v>
      </c>
      <c r="F51" s="453">
        <f t="shared" si="5"/>
        <v>32897.65531</v>
      </c>
      <c r="G51" s="453">
        <f t="shared" si="5"/>
        <v>45218.276600000005</v>
      </c>
      <c r="H51" s="453">
        <f t="shared" si="5"/>
        <v>54080.74048999999</v>
      </c>
      <c r="I51" s="453">
        <f t="shared" si="5"/>
        <v>66601.69519000001</v>
      </c>
      <c r="J51" s="453">
        <f t="shared" si="5"/>
        <v>74651.36128000001</v>
      </c>
      <c r="K51" s="453">
        <f t="shared" si="5"/>
        <v>64007.648939999985</v>
      </c>
      <c r="L51" s="453">
        <f t="shared" si="5"/>
        <v>31424.56246</v>
      </c>
      <c r="M51" s="453">
        <f t="shared" si="5"/>
        <v>18124.02578</v>
      </c>
      <c r="N51" s="453">
        <f t="shared" si="5"/>
        <v>12703.59074</v>
      </c>
      <c r="O51" s="453">
        <f t="shared" si="5"/>
        <v>15214.286890000001</v>
      </c>
      <c r="P51" s="453">
        <f t="shared" si="5"/>
        <v>12402.327070000003</v>
      </c>
      <c r="Q51" s="414">
        <f t="shared" si="5"/>
        <v>0</v>
      </c>
      <c r="U51" s="405"/>
    </row>
    <row r="52" spans="2:21" s="367" customFormat="1" ht="18" customHeight="1">
      <c r="B52" s="385"/>
      <c r="C52" s="384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96"/>
      <c r="U52" s="405"/>
    </row>
    <row r="53" spans="2:21" s="367" customFormat="1" ht="18" customHeight="1">
      <c r="B53" s="385"/>
      <c r="C53" s="402" t="s">
        <v>146</v>
      </c>
      <c r="D53" s="448">
        <f aca="true" t="shared" si="6" ref="D53:D62">SUM(E53:P53)</f>
        <v>152207.34223</v>
      </c>
      <c r="E53" s="400">
        <v>1441.5295</v>
      </c>
      <c r="F53" s="400">
        <v>4326.571490000001</v>
      </c>
      <c r="G53" s="400">
        <v>12150.34684000001</v>
      </c>
      <c r="H53" s="400">
        <v>24090.258690000006</v>
      </c>
      <c r="I53" s="400">
        <v>31574.979069999994</v>
      </c>
      <c r="J53" s="400">
        <v>32561.27281000001</v>
      </c>
      <c r="K53" s="400">
        <v>24708.941739999987</v>
      </c>
      <c r="L53" s="400">
        <v>7964.071129999998</v>
      </c>
      <c r="M53" s="400">
        <v>4552.321929999999</v>
      </c>
      <c r="N53" s="400">
        <v>1107.9554</v>
      </c>
      <c r="O53" s="400">
        <v>3685.780530000001</v>
      </c>
      <c r="P53" s="400">
        <v>4043.3131000000003</v>
      </c>
      <c r="Q53" s="396"/>
      <c r="U53" s="405"/>
    </row>
    <row r="54" spans="2:21" s="367" customFormat="1" ht="18" customHeight="1">
      <c r="B54" s="385"/>
      <c r="C54" s="402" t="s">
        <v>176</v>
      </c>
      <c r="D54" s="448">
        <f t="shared" si="6"/>
        <v>148571.37489</v>
      </c>
      <c r="E54" s="400">
        <v>9387.8</v>
      </c>
      <c r="F54" s="400">
        <v>19846.39</v>
      </c>
      <c r="G54" s="400">
        <v>16987.79</v>
      </c>
      <c r="H54" s="400">
        <v>14344.625649999996</v>
      </c>
      <c r="I54" s="400">
        <v>17423.4</v>
      </c>
      <c r="J54" s="400">
        <v>20778.19129000001</v>
      </c>
      <c r="K54" s="400">
        <v>20720.3</v>
      </c>
      <c r="L54" s="400">
        <v>11119.904079999998</v>
      </c>
      <c r="M54" s="400">
        <v>5838.740739999999</v>
      </c>
      <c r="N54" s="400">
        <v>5942.454519999999</v>
      </c>
      <c r="O54" s="400">
        <v>3850.13</v>
      </c>
      <c r="P54" s="400">
        <v>2331.6486100000006</v>
      </c>
      <c r="Q54" s="396"/>
      <c r="U54" s="405"/>
    </row>
    <row r="55" spans="2:21" s="367" customFormat="1" ht="18" customHeight="1">
      <c r="B55" s="385"/>
      <c r="C55" s="402" t="s">
        <v>147</v>
      </c>
      <c r="D55" s="448">
        <f t="shared" si="6"/>
        <v>34744.12396</v>
      </c>
      <c r="E55" s="400">
        <v>1014.9975999999999</v>
      </c>
      <c r="F55" s="400">
        <v>904.8224000000001</v>
      </c>
      <c r="G55" s="400">
        <v>2715.7271100000007</v>
      </c>
      <c r="H55" s="400">
        <v>2592.330519999999</v>
      </c>
      <c r="I55" s="400">
        <v>4815.09412</v>
      </c>
      <c r="J55" s="400">
        <v>6242.276429999996</v>
      </c>
      <c r="K55" s="400">
        <v>7124.048209999999</v>
      </c>
      <c r="L55" s="400">
        <v>3447.7516000000014</v>
      </c>
      <c r="M55" s="400">
        <v>2434.260890000001</v>
      </c>
      <c r="N55" s="400">
        <v>1036.11884</v>
      </c>
      <c r="O55" s="400">
        <v>1637.9246599999997</v>
      </c>
      <c r="P55" s="400">
        <v>778.7715800000001</v>
      </c>
      <c r="Q55" s="396"/>
      <c r="U55" s="405"/>
    </row>
    <row r="56" spans="2:21" s="367" customFormat="1" ht="18" customHeight="1">
      <c r="B56" s="385"/>
      <c r="C56" s="402" t="s">
        <v>148</v>
      </c>
      <c r="D56" s="448">
        <f t="shared" si="6"/>
        <v>57652.90679</v>
      </c>
      <c r="E56" s="400">
        <v>1771.9712</v>
      </c>
      <c r="F56" s="400">
        <v>3824.619639999999</v>
      </c>
      <c r="G56" s="400">
        <v>8039.92362</v>
      </c>
      <c r="H56" s="400">
        <v>6411.0920399999995</v>
      </c>
      <c r="I56" s="400">
        <v>6938.81712</v>
      </c>
      <c r="J56" s="400">
        <v>8953</v>
      </c>
      <c r="K56" s="400">
        <v>5565.853169999999</v>
      </c>
      <c r="L56" s="400">
        <v>5051.18</v>
      </c>
      <c r="M56" s="400">
        <v>2860.53</v>
      </c>
      <c r="N56" s="400">
        <v>1779.18</v>
      </c>
      <c r="O56" s="400">
        <v>4351.5</v>
      </c>
      <c r="P56" s="400">
        <v>2105.24</v>
      </c>
      <c r="Q56" s="396"/>
      <c r="U56" s="405"/>
    </row>
    <row r="57" spans="2:21" s="367" customFormat="1" ht="18" customHeight="1">
      <c r="B57" s="385"/>
      <c r="C57" s="402" t="s">
        <v>177</v>
      </c>
      <c r="D57" s="448">
        <f t="shared" si="6"/>
        <v>19199.454909999997</v>
      </c>
      <c r="E57" s="400">
        <v>435.586</v>
      </c>
      <c r="F57" s="400">
        <v>1022.4038700000001</v>
      </c>
      <c r="G57" s="400">
        <v>1985.7937800000002</v>
      </c>
      <c r="H57" s="400">
        <v>3014.98731</v>
      </c>
      <c r="I57" s="400">
        <v>2405.0008900000007</v>
      </c>
      <c r="J57" s="400">
        <v>3390.181209999999</v>
      </c>
      <c r="K57" s="400">
        <v>2667.0808300000003</v>
      </c>
      <c r="L57" s="400">
        <v>1715.93719</v>
      </c>
      <c r="M57" s="400">
        <v>989.9828</v>
      </c>
      <c r="N57" s="400">
        <v>282.17474</v>
      </c>
      <c r="O57" s="400">
        <v>498.49199999999996</v>
      </c>
      <c r="P57" s="400">
        <v>791.83429</v>
      </c>
      <c r="Q57" s="396"/>
      <c r="U57" s="405"/>
    </row>
    <row r="58" spans="2:21" s="367" customFormat="1" ht="18.75" customHeight="1">
      <c r="B58" s="385"/>
      <c r="C58" s="402" t="s">
        <v>149</v>
      </c>
      <c r="D58" s="448">
        <f t="shared" si="6"/>
        <v>24443.38889999999</v>
      </c>
      <c r="E58" s="400">
        <v>769.32648</v>
      </c>
      <c r="F58" s="400">
        <v>2445.7787099999996</v>
      </c>
      <c r="G58" s="400">
        <v>2704.840849999999</v>
      </c>
      <c r="H58" s="400">
        <v>3331.5008799999996</v>
      </c>
      <c r="I58" s="400">
        <v>3059.57939</v>
      </c>
      <c r="J58" s="400">
        <v>2726.43954</v>
      </c>
      <c r="K58" s="400">
        <v>3092.37719</v>
      </c>
      <c r="L58" s="400">
        <v>2022.9684599999996</v>
      </c>
      <c r="M58" s="400">
        <v>894.85054</v>
      </c>
      <c r="N58" s="400">
        <v>874.2582700000002</v>
      </c>
      <c r="O58" s="400">
        <v>669.9907000000001</v>
      </c>
      <c r="P58" s="400">
        <v>1851.47789</v>
      </c>
      <c r="Q58" s="396"/>
      <c r="T58" s="398"/>
      <c r="U58" s="412"/>
    </row>
    <row r="59" spans="2:21" s="367" customFormat="1" ht="18" customHeight="1">
      <c r="B59" s="385"/>
      <c r="C59" s="402" t="s">
        <v>150</v>
      </c>
      <c r="D59" s="448">
        <f t="shared" si="6"/>
        <v>1099.4</v>
      </c>
      <c r="E59" s="400" t="s">
        <v>32</v>
      </c>
      <c r="F59" s="400" t="s">
        <v>32</v>
      </c>
      <c r="G59" s="400" t="s">
        <v>32</v>
      </c>
      <c r="H59" s="400" t="s">
        <v>32</v>
      </c>
      <c r="I59" s="400" t="s">
        <v>32</v>
      </c>
      <c r="J59" s="400" t="s">
        <v>32</v>
      </c>
      <c r="K59" s="400" t="s">
        <v>32</v>
      </c>
      <c r="L59" s="400" t="s">
        <v>32</v>
      </c>
      <c r="M59" s="400" t="s">
        <v>32</v>
      </c>
      <c r="N59" s="400">
        <v>1099.4</v>
      </c>
      <c r="O59" s="400" t="s">
        <v>32</v>
      </c>
      <c r="P59" s="400" t="s">
        <v>32</v>
      </c>
      <c r="Q59" s="396"/>
      <c r="U59" s="405"/>
    </row>
    <row r="60" spans="2:21" s="367" customFormat="1" ht="18" customHeight="1">
      <c r="B60" s="385"/>
      <c r="C60" s="402" t="s">
        <v>151</v>
      </c>
      <c r="D60" s="401">
        <f t="shared" si="6"/>
        <v>48</v>
      </c>
      <c r="E60" s="400" t="s">
        <v>32</v>
      </c>
      <c r="F60" s="400" t="s">
        <v>32</v>
      </c>
      <c r="G60" s="400">
        <v>48</v>
      </c>
      <c r="H60" s="400" t="s">
        <v>32</v>
      </c>
      <c r="I60" s="400" t="s">
        <v>32</v>
      </c>
      <c r="J60" s="400" t="s">
        <v>32</v>
      </c>
      <c r="K60" s="400" t="s">
        <v>32</v>
      </c>
      <c r="L60" s="400" t="s">
        <v>32</v>
      </c>
      <c r="M60" s="400" t="s">
        <v>32</v>
      </c>
      <c r="N60" s="400" t="s">
        <v>32</v>
      </c>
      <c r="O60" s="400" t="s">
        <v>32</v>
      </c>
      <c r="P60" s="400" t="s">
        <v>32</v>
      </c>
      <c r="Q60" s="396"/>
      <c r="U60" s="405"/>
    </row>
    <row r="61" spans="2:21" s="367" customFormat="1" ht="18" customHeight="1">
      <c r="B61" s="385"/>
      <c r="C61" s="402" t="s">
        <v>152</v>
      </c>
      <c r="D61" s="448">
        <f t="shared" si="6"/>
        <v>0</v>
      </c>
      <c r="E61" s="400" t="s">
        <v>32</v>
      </c>
      <c r="F61" s="400" t="s">
        <v>32</v>
      </c>
      <c r="G61" s="400" t="s">
        <v>32</v>
      </c>
      <c r="H61" s="400" t="s">
        <v>32</v>
      </c>
      <c r="I61" s="400" t="s">
        <v>32</v>
      </c>
      <c r="J61" s="400" t="s">
        <v>32</v>
      </c>
      <c r="K61" s="400" t="s">
        <v>32</v>
      </c>
      <c r="L61" s="400" t="s">
        <v>32</v>
      </c>
      <c r="M61" s="400" t="s">
        <v>32</v>
      </c>
      <c r="N61" s="400" t="s">
        <v>32</v>
      </c>
      <c r="O61" s="400" t="s">
        <v>32</v>
      </c>
      <c r="P61" s="400" t="s">
        <v>32</v>
      </c>
      <c r="Q61" s="396"/>
      <c r="U61" s="405"/>
    </row>
    <row r="62" spans="2:21" s="367" customFormat="1" ht="18" customHeight="1">
      <c r="B62" s="385"/>
      <c r="C62" s="402" t="s">
        <v>113</v>
      </c>
      <c r="D62" s="448">
        <f t="shared" si="6"/>
        <v>4280.439850000001</v>
      </c>
      <c r="E62" s="400">
        <v>99.05</v>
      </c>
      <c r="F62" s="400">
        <v>527.0692</v>
      </c>
      <c r="G62" s="400">
        <v>585.8543999999999</v>
      </c>
      <c r="H62" s="400">
        <v>295.9454</v>
      </c>
      <c r="I62" s="400">
        <v>384.8246</v>
      </c>
      <c r="J62" s="400">
        <v>0</v>
      </c>
      <c r="K62" s="400">
        <v>129.0478</v>
      </c>
      <c r="L62" s="400">
        <f>31424.75-31322</f>
        <v>102.75</v>
      </c>
      <c r="M62" s="400">
        <v>553.33888</v>
      </c>
      <c r="N62" s="400">
        <v>582.04897</v>
      </c>
      <c r="O62" s="400">
        <v>520.4689999999999</v>
      </c>
      <c r="P62" s="400">
        <v>500.0416</v>
      </c>
      <c r="Q62" s="396"/>
      <c r="U62" s="405"/>
    </row>
    <row r="63" spans="2:21" s="367" customFormat="1" ht="18" customHeight="1">
      <c r="B63" s="385"/>
      <c r="C63" s="411"/>
      <c r="D63" s="448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396"/>
      <c r="U63" s="405"/>
    </row>
    <row r="64" spans="2:21" s="408" customFormat="1" ht="18" customHeight="1">
      <c r="B64" s="410"/>
      <c r="C64" s="394" t="s">
        <v>79</v>
      </c>
      <c r="D64" s="453">
        <f aca="true" t="shared" si="7" ref="D64:P64">SUM(D66:D73)</f>
        <v>19391.478170000002</v>
      </c>
      <c r="E64" s="453">
        <f t="shared" si="7"/>
        <v>342.31965</v>
      </c>
      <c r="F64" s="453">
        <f t="shared" si="7"/>
        <v>416.11044999999996</v>
      </c>
      <c r="G64" s="453">
        <f t="shared" si="7"/>
        <v>794.32152</v>
      </c>
      <c r="H64" s="453">
        <f t="shared" si="7"/>
        <v>1212.6009199999999</v>
      </c>
      <c r="I64" s="453">
        <f t="shared" si="7"/>
        <v>3424.8410000000003</v>
      </c>
      <c r="J64" s="453">
        <f t="shared" si="7"/>
        <v>1429.89476</v>
      </c>
      <c r="K64" s="453">
        <f t="shared" si="7"/>
        <v>874.7434999999999</v>
      </c>
      <c r="L64" s="453">
        <f t="shared" si="7"/>
        <v>674.55941</v>
      </c>
      <c r="M64" s="453">
        <f t="shared" si="7"/>
        <v>2581.746</v>
      </c>
      <c r="N64" s="453">
        <f t="shared" si="7"/>
        <v>939.3326000000001</v>
      </c>
      <c r="O64" s="453">
        <f t="shared" si="7"/>
        <v>2902.5225600000003</v>
      </c>
      <c r="P64" s="453">
        <f t="shared" si="7"/>
        <v>3798.4858000000004</v>
      </c>
      <c r="Q64" s="409"/>
      <c r="T64" s="367"/>
      <c r="U64" s="405"/>
    </row>
    <row r="65" spans="2:21" s="398" customFormat="1" ht="18" customHeight="1">
      <c r="B65" s="403"/>
      <c r="C65" s="407"/>
      <c r="D65" s="44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399"/>
      <c r="T65" s="367"/>
      <c r="U65" s="405"/>
    </row>
    <row r="66" spans="2:17" s="398" customFormat="1" ht="18" customHeight="1">
      <c r="B66" s="403"/>
      <c r="C66" s="402" t="s">
        <v>178</v>
      </c>
      <c r="D66" s="448">
        <f aca="true" t="shared" si="8" ref="D66:D73">SUM(E66:P66)</f>
        <v>189.62076</v>
      </c>
      <c r="E66" s="400">
        <v>30.9</v>
      </c>
      <c r="F66" s="400" t="s">
        <v>32</v>
      </c>
      <c r="G66" s="400" t="s">
        <v>32</v>
      </c>
      <c r="H66" s="400" t="s">
        <v>32</v>
      </c>
      <c r="I66" s="400" t="s">
        <v>32</v>
      </c>
      <c r="J66" s="400">
        <v>71.01</v>
      </c>
      <c r="K66" s="400" t="s">
        <v>32</v>
      </c>
      <c r="L66" s="400">
        <v>58.7226</v>
      </c>
      <c r="M66" s="400">
        <v>28.9752</v>
      </c>
      <c r="N66" s="400" t="s">
        <v>32</v>
      </c>
      <c r="O66" s="400">
        <v>0.012960000000000001</v>
      </c>
      <c r="P66" s="400" t="s">
        <v>32</v>
      </c>
      <c r="Q66" s="399"/>
    </row>
    <row r="67" spans="2:17" s="398" customFormat="1" ht="18" customHeight="1">
      <c r="B67" s="403"/>
      <c r="C67" s="456" t="s">
        <v>153</v>
      </c>
      <c r="D67" s="448">
        <f t="shared" si="8"/>
        <v>746.6753700000002</v>
      </c>
      <c r="E67" s="455">
        <v>96.406</v>
      </c>
      <c r="F67" s="455">
        <v>34.103449999999995</v>
      </c>
      <c r="G67" s="455">
        <v>34.820519999999995</v>
      </c>
      <c r="H67" s="455">
        <v>34.58652</v>
      </c>
      <c r="I67" s="455">
        <v>94.2</v>
      </c>
      <c r="J67" s="455">
        <v>136.20208</v>
      </c>
      <c r="K67" s="455">
        <v>119.8028</v>
      </c>
      <c r="L67" s="455" t="s">
        <v>32</v>
      </c>
      <c r="M67" s="455">
        <v>65.38380000000001</v>
      </c>
      <c r="N67" s="455">
        <v>32.687599999999996</v>
      </c>
      <c r="O67" s="455">
        <v>66.269</v>
      </c>
      <c r="P67" s="455">
        <v>32.2136</v>
      </c>
      <c r="Q67" s="399"/>
    </row>
    <row r="68" spans="2:17" s="398" customFormat="1" ht="18" customHeight="1">
      <c r="B68" s="403"/>
      <c r="C68" s="456" t="s">
        <v>154</v>
      </c>
      <c r="D68" s="448">
        <f t="shared" si="8"/>
        <v>5351.624039999999</v>
      </c>
      <c r="E68" s="455">
        <v>215.01365</v>
      </c>
      <c r="F68" s="455">
        <v>382.00699999999995</v>
      </c>
      <c r="G68" s="455">
        <v>759.501</v>
      </c>
      <c r="H68" s="455">
        <v>535.3744</v>
      </c>
      <c r="I68" s="455">
        <v>508.74</v>
      </c>
      <c r="J68" s="455">
        <v>753.9162799999999</v>
      </c>
      <c r="K68" s="455">
        <v>727.9406999999999</v>
      </c>
      <c r="L68" s="455">
        <v>600.8428099999999</v>
      </c>
      <c r="M68" s="455">
        <v>206.75220000000002</v>
      </c>
      <c r="N68" s="455">
        <v>141.628</v>
      </c>
      <c r="O68" s="455">
        <v>316.09650000000005</v>
      </c>
      <c r="P68" s="455">
        <v>203.81150000000002</v>
      </c>
      <c r="Q68" s="399"/>
    </row>
    <row r="69" spans="2:17" s="398" customFormat="1" ht="18" customHeight="1">
      <c r="B69" s="403"/>
      <c r="C69" s="456" t="s">
        <v>155</v>
      </c>
      <c r="D69" s="448">
        <f t="shared" si="8"/>
        <v>0</v>
      </c>
      <c r="E69" s="457" t="s">
        <v>32</v>
      </c>
      <c r="F69" s="457" t="s">
        <v>32</v>
      </c>
      <c r="G69" s="457" t="s">
        <v>32</v>
      </c>
      <c r="H69" s="457" t="s">
        <v>32</v>
      </c>
      <c r="I69" s="457" t="s">
        <v>32</v>
      </c>
      <c r="J69" s="457" t="s">
        <v>32</v>
      </c>
      <c r="K69" s="457" t="s">
        <v>32</v>
      </c>
      <c r="L69" s="457" t="s">
        <v>32</v>
      </c>
      <c r="M69" s="457" t="s">
        <v>32</v>
      </c>
      <c r="N69" s="457" t="s">
        <v>32</v>
      </c>
      <c r="O69" s="457" t="s">
        <v>32</v>
      </c>
      <c r="P69" s="457" t="s">
        <v>32</v>
      </c>
      <c r="Q69" s="399"/>
    </row>
    <row r="70" spans="2:17" s="398" customFormat="1" ht="18" customHeight="1">
      <c r="B70" s="403"/>
      <c r="C70" s="456" t="s">
        <v>156</v>
      </c>
      <c r="D70" s="448">
        <f t="shared" si="8"/>
        <v>3396.281</v>
      </c>
      <c r="E70" s="455" t="s">
        <v>32</v>
      </c>
      <c r="F70" s="455" t="s">
        <v>32</v>
      </c>
      <c r="G70" s="455" t="s">
        <v>32</v>
      </c>
      <c r="H70" s="455">
        <v>42.64</v>
      </c>
      <c r="I70" s="455"/>
      <c r="J70" s="455">
        <v>468.7664</v>
      </c>
      <c r="K70" s="455" t="s">
        <v>32</v>
      </c>
      <c r="L70" s="455" t="s">
        <v>32</v>
      </c>
      <c r="M70" s="455">
        <v>950.0835999999999</v>
      </c>
      <c r="N70" s="455">
        <v>354.735</v>
      </c>
      <c r="O70" s="455">
        <v>571.5</v>
      </c>
      <c r="P70" s="455">
        <v>1008.556</v>
      </c>
      <c r="Q70" s="399"/>
    </row>
    <row r="71" spans="2:17" s="398" customFormat="1" ht="18" customHeight="1">
      <c r="B71" s="403"/>
      <c r="C71" s="456" t="s">
        <v>157</v>
      </c>
      <c r="D71" s="448">
        <f t="shared" si="8"/>
        <v>14.994</v>
      </c>
      <c r="E71" s="455" t="s">
        <v>32</v>
      </c>
      <c r="F71" s="455" t="s">
        <v>32</v>
      </c>
      <c r="G71" s="455" t="s">
        <v>32</v>
      </c>
      <c r="H71" s="455" t="s">
        <v>32</v>
      </c>
      <c r="I71" s="455" t="s">
        <v>32</v>
      </c>
      <c r="J71" s="455" t="s">
        <v>32</v>
      </c>
      <c r="K71" s="455" t="s">
        <v>32</v>
      </c>
      <c r="L71" s="455">
        <v>14.994</v>
      </c>
      <c r="M71" s="455" t="s">
        <v>32</v>
      </c>
      <c r="N71" s="455" t="s">
        <v>32</v>
      </c>
      <c r="O71" s="455" t="s">
        <v>32</v>
      </c>
      <c r="P71" s="455" t="s">
        <v>32</v>
      </c>
      <c r="Q71" s="399"/>
    </row>
    <row r="72" spans="2:17" s="398" customFormat="1" ht="18" customHeight="1">
      <c r="B72" s="403"/>
      <c r="C72" s="456" t="s">
        <v>158</v>
      </c>
      <c r="D72" s="448">
        <f t="shared" si="8"/>
        <v>6697.613</v>
      </c>
      <c r="E72" s="455" t="s">
        <v>32</v>
      </c>
      <c r="F72" s="455" t="s">
        <v>32</v>
      </c>
      <c r="G72" s="455" t="s">
        <v>32</v>
      </c>
      <c r="H72" s="455" t="s">
        <v>32</v>
      </c>
      <c r="I72" s="455">
        <v>1681.2310000000002</v>
      </c>
      <c r="J72" s="455" t="s">
        <v>32</v>
      </c>
      <c r="K72" s="455" t="s">
        <v>32</v>
      </c>
      <c r="L72" s="455" t="s">
        <v>32</v>
      </c>
      <c r="M72" s="455">
        <v>973.5511999999999</v>
      </c>
      <c r="N72" s="455">
        <v>79.282</v>
      </c>
      <c r="O72" s="455">
        <v>1654.6441</v>
      </c>
      <c r="P72" s="455">
        <v>2308.9047</v>
      </c>
      <c r="Q72" s="399"/>
    </row>
    <row r="73" spans="2:17" s="398" customFormat="1" ht="18" customHeight="1">
      <c r="B73" s="403"/>
      <c r="C73" s="402" t="s">
        <v>113</v>
      </c>
      <c r="D73" s="448">
        <f t="shared" si="8"/>
        <v>2994.67</v>
      </c>
      <c r="E73" s="455">
        <v>0</v>
      </c>
      <c r="F73" s="455">
        <v>0</v>
      </c>
      <c r="G73" s="455">
        <v>0</v>
      </c>
      <c r="H73" s="455">
        <f>1213-613</f>
        <v>600</v>
      </c>
      <c r="I73" s="455">
        <f>3424.67-2284</f>
        <v>1140.67</v>
      </c>
      <c r="J73" s="680">
        <v>0</v>
      </c>
      <c r="K73" s="680">
        <f>875-848</f>
        <v>27</v>
      </c>
      <c r="L73" s="680">
        <v>0</v>
      </c>
      <c r="M73" s="680">
        <f>2582-2225</f>
        <v>357</v>
      </c>
      <c r="N73" s="680">
        <f>939-608</f>
        <v>331</v>
      </c>
      <c r="O73" s="680">
        <f>2903-2609</f>
        <v>294</v>
      </c>
      <c r="P73" s="680">
        <f>3798-3553</f>
        <v>245</v>
      </c>
      <c r="Q73" s="399"/>
    </row>
    <row r="74" spans="2:17" s="367" customFormat="1" ht="18" customHeight="1">
      <c r="B74" s="385"/>
      <c r="C74" s="397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396"/>
    </row>
    <row r="75" spans="2:17" s="367" customFormat="1" ht="18" customHeight="1">
      <c r="B75" s="395"/>
      <c r="C75" s="394" t="s">
        <v>76</v>
      </c>
      <c r="D75" s="453">
        <f aca="true" t="shared" si="9" ref="D75:P75">SUM(D77:D79)</f>
        <v>1605.21489</v>
      </c>
      <c r="E75" s="453">
        <f t="shared" si="9"/>
        <v>237.43089</v>
      </c>
      <c r="F75" s="453">
        <f t="shared" si="9"/>
        <v>0</v>
      </c>
      <c r="G75" s="453">
        <f t="shared" si="9"/>
        <v>0</v>
      </c>
      <c r="H75" s="453">
        <f t="shared" si="9"/>
        <v>79.495</v>
      </c>
      <c r="I75" s="453">
        <v>82</v>
      </c>
      <c r="J75" s="453">
        <f t="shared" si="9"/>
        <v>0</v>
      </c>
      <c r="K75" s="453">
        <f t="shared" si="9"/>
        <v>0</v>
      </c>
      <c r="L75" s="453">
        <f t="shared" si="9"/>
        <v>239.11399999999998</v>
      </c>
      <c r="M75" s="453">
        <f t="shared" si="9"/>
        <v>83.386</v>
      </c>
      <c r="N75" s="453">
        <f t="shared" si="9"/>
        <v>707.5</v>
      </c>
      <c r="O75" s="453">
        <f t="shared" si="9"/>
        <v>176.074</v>
      </c>
      <c r="P75" s="453">
        <f t="shared" si="9"/>
        <v>0</v>
      </c>
      <c r="Q75" s="452"/>
    </row>
    <row r="76" spans="2:17" s="386" customFormat="1" ht="18" customHeight="1">
      <c r="B76" s="389"/>
      <c r="C76" s="391"/>
      <c r="D76" s="45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/>
      <c r="P76" s="681"/>
      <c r="Q76" s="682"/>
    </row>
    <row r="77" spans="2:17" s="386" customFormat="1" ht="18" customHeight="1">
      <c r="B77" s="389"/>
      <c r="C77" s="388" t="s">
        <v>166</v>
      </c>
      <c r="D77" s="383">
        <f>SUM(E77:P77)</f>
        <v>879.25989</v>
      </c>
      <c r="E77" s="683">
        <v>237.43089</v>
      </c>
      <c r="F77" s="683" t="s">
        <v>32</v>
      </c>
      <c r="G77" s="683" t="s">
        <v>32</v>
      </c>
      <c r="H77" s="683">
        <v>79.495</v>
      </c>
      <c r="I77" s="683">
        <v>82.215</v>
      </c>
      <c r="J77" s="683" t="s">
        <v>32</v>
      </c>
      <c r="K77" s="683" t="s">
        <v>32</v>
      </c>
      <c r="L77" s="683">
        <v>121.439</v>
      </c>
      <c r="M77" s="683">
        <v>0.006</v>
      </c>
      <c r="N77" s="683">
        <v>182.6</v>
      </c>
      <c r="O77" s="683">
        <v>176.074</v>
      </c>
      <c r="P77" s="684" t="s">
        <v>32</v>
      </c>
      <c r="Q77" s="682"/>
    </row>
    <row r="78" spans="2:17" s="386" customFormat="1" ht="18" customHeight="1">
      <c r="B78" s="389"/>
      <c r="C78" s="388" t="s">
        <v>175</v>
      </c>
      <c r="D78" s="383">
        <f>SUM(E78:P78)</f>
        <v>725.9549999999999</v>
      </c>
      <c r="E78" s="683" t="s">
        <v>32</v>
      </c>
      <c r="F78" s="683" t="s">
        <v>32</v>
      </c>
      <c r="G78" s="683" t="s">
        <v>32</v>
      </c>
      <c r="H78" s="683" t="s">
        <v>32</v>
      </c>
      <c r="I78" s="683" t="s">
        <v>32</v>
      </c>
      <c r="J78" s="683" t="s">
        <v>32</v>
      </c>
      <c r="K78" s="683" t="s">
        <v>32</v>
      </c>
      <c r="L78" s="683">
        <v>117.675</v>
      </c>
      <c r="M78" s="683">
        <v>83.38</v>
      </c>
      <c r="N78" s="683">
        <v>524.9</v>
      </c>
      <c r="O78" s="683" t="s">
        <v>32</v>
      </c>
      <c r="P78" s="684" t="s">
        <v>32</v>
      </c>
      <c r="Q78" s="682"/>
    </row>
    <row r="79" spans="2:17" s="386" customFormat="1" ht="18" customHeight="1">
      <c r="B79" s="389"/>
      <c r="C79" s="388" t="s">
        <v>179</v>
      </c>
      <c r="D79" s="450">
        <f>SUM(E79:P79)</f>
        <v>0</v>
      </c>
      <c r="E79" s="684" t="s">
        <v>32</v>
      </c>
      <c r="F79" s="684" t="s">
        <v>32</v>
      </c>
      <c r="G79" s="684" t="s">
        <v>32</v>
      </c>
      <c r="H79" s="684" t="s">
        <v>32</v>
      </c>
      <c r="I79" s="684" t="s">
        <v>32</v>
      </c>
      <c r="J79" s="684" t="s">
        <v>32</v>
      </c>
      <c r="K79" s="684" t="s">
        <v>32</v>
      </c>
      <c r="L79" s="684" t="s">
        <v>32</v>
      </c>
      <c r="M79" s="684" t="s">
        <v>32</v>
      </c>
      <c r="N79" s="684" t="s">
        <v>32</v>
      </c>
      <c r="O79" s="684" t="s">
        <v>32</v>
      </c>
      <c r="P79" s="684" t="s">
        <v>32</v>
      </c>
      <c r="Q79" s="682"/>
    </row>
    <row r="80" spans="2:17" s="367" customFormat="1" ht="15">
      <c r="B80" s="385"/>
      <c r="C80" s="449"/>
      <c r="D80" s="448"/>
      <c r="E80" s="685"/>
      <c r="F80" s="685"/>
      <c r="G80" s="685"/>
      <c r="H80" s="685"/>
      <c r="I80" s="685"/>
      <c r="J80" s="685"/>
      <c r="K80" s="685"/>
      <c r="L80" s="685"/>
      <c r="M80" s="685"/>
      <c r="N80" s="685"/>
      <c r="O80" s="685"/>
      <c r="P80" s="685"/>
      <c r="Q80" s="396"/>
    </row>
    <row r="81" spans="2:17" s="367" customFormat="1" ht="2.25" customHeight="1">
      <c r="B81" s="380"/>
      <c r="C81" s="379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6"/>
    </row>
    <row r="82" spans="4:16" ht="3.75" customHeight="1">
      <c r="D82" s="375"/>
      <c r="E82" s="375"/>
      <c r="F82" s="375"/>
      <c r="G82" s="375"/>
      <c r="H82" s="375"/>
      <c r="I82" s="375"/>
      <c r="J82" s="374"/>
      <c r="K82" s="373"/>
      <c r="L82" s="373"/>
      <c r="M82" s="373"/>
      <c r="N82" s="373"/>
      <c r="O82" s="373"/>
      <c r="P82" s="373"/>
    </row>
    <row r="83" spans="2:16" ht="13.5" customHeight="1">
      <c r="B83" s="367" t="s">
        <v>188</v>
      </c>
      <c r="D83" s="366"/>
      <c r="E83" s="366"/>
      <c r="F83" s="366"/>
      <c r="G83" s="366"/>
      <c r="H83" s="366"/>
      <c r="I83" s="366"/>
      <c r="J83" s="374"/>
      <c r="K83" s="373"/>
      <c r="L83" s="373"/>
      <c r="M83" s="373"/>
      <c r="N83" s="373"/>
      <c r="O83" s="373"/>
      <c r="P83" s="373"/>
    </row>
    <row r="84" spans="2:16" s="368" customFormat="1" ht="14.25">
      <c r="B84" s="177" t="s">
        <v>39</v>
      </c>
      <c r="C84" s="367"/>
      <c r="D84" s="372"/>
      <c r="E84" s="372"/>
      <c r="F84" s="372"/>
      <c r="G84" s="372"/>
      <c r="H84" s="372"/>
      <c r="I84" s="372"/>
      <c r="J84" s="371"/>
      <c r="K84" s="369"/>
      <c r="L84" s="369"/>
      <c r="M84" s="369"/>
      <c r="N84" s="369"/>
      <c r="O84" s="370"/>
      <c r="P84" s="369"/>
    </row>
    <row r="85" spans="2:16" ht="14.25">
      <c r="B85" s="226"/>
      <c r="C85" s="367"/>
      <c r="D85" s="359"/>
      <c r="E85" s="366"/>
      <c r="F85" s="366"/>
      <c r="G85" s="366"/>
      <c r="H85" s="366"/>
      <c r="I85" s="366"/>
      <c r="J85" s="365"/>
      <c r="K85" s="362"/>
      <c r="L85" s="362"/>
      <c r="M85" s="364"/>
      <c r="N85" s="362"/>
      <c r="O85" s="363"/>
      <c r="P85" s="362"/>
    </row>
    <row r="86" spans="2:16" s="334" customFormat="1" ht="15">
      <c r="B86" s="60"/>
      <c r="D86" s="360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</row>
    <row r="87" spans="2:16" s="334" customFormat="1" ht="12.75">
      <c r="B87" s="60"/>
      <c r="C87" s="447"/>
      <c r="D87" s="446"/>
      <c r="E87" s="446"/>
      <c r="F87" s="446"/>
      <c r="G87" s="446"/>
      <c r="H87" s="360"/>
      <c r="I87" s="360"/>
      <c r="J87" s="360"/>
      <c r="K87" s="360"/>
      <c r="L87" s="360"/>
      <c r="M87" s="360"/>
      <c r="N87" s="360"/>
      <c r="O87" s="360"/>
      <c r="P87" s="360"/>
    </row>
    <row r="88" spans="2:16" s="347" customFormat="1" ht="12.75">
      <c r="B88" s="282"/>
      <c r="D88" s="356"/>
      <c r="E88" s="356"/>
      <c r="F88" s="356"/>
      <c r="G88" s="356"/>
      <c r="H88" s="356"/>
      <c r="I88" s="356"/>
      <c r="K88" s="445"/>
      <c r="L88" s="442"/>
      <c r="M88" s="442"/>
      <c r="N88" s="442"/>
      <c r="O88" s="442"/>
      <c r="P88" s="442"/>
    </row>
    <row r="89" spans="2:16" s="347" customFormat="1" ht="12.75">
      <c r="B89" s="282"/>
      <c r="D89" s="356"/>
      <c r="E89" s="356"/>
      <c r="F89" s="356"/>
      <c r="G89" s="356"/>
      <c r="H89" s="356"/>
      <c r="I89" s="356"/>
      <c r="K89" s="445"/>
      <c r="L89" s="442"/>
      <c r="M89" s="442"/>
      <c r="N89" s="442"/>
      <c r="O89" s="442"/>
      <c r="P89" s="442"/>
    </row>
    <row r="90" spans="2:16" s="347" customFormat="1" ht="12.75">
      <c r="B90" s="282"/>
      <c r="D90" s="356"/>
      <c r="E90" s="356"/>
      <c r="F90" s="356"/>
      <c r="G90" s="356"/>
      <c r="H90" s="356"/>
      <c r="I90" s="356"/>
      <c r="J90" s="445"/>
      <c r="K90" s="442"/>
      <c r="L90" s="442"/>
      <c r="M90" s="442"/>
      <c r="N90" s="442"/>
      <c r="O90" s="442"/>
      <c r="P90" s="442"/>
    </row>
    <row r="91" spans="2:16" s="347" customFormat="1" ht="12.75">
      <c r="B91" s="282"/>
      <c r="D91" s="356"/>
      <c r="E91" s="356"/>
      <c r="F91" s="356"/>
      <c r="G91" s="356"/>
      <c r="H91" s="356"/>
      <c r="I91" s="356"/>
      <c r="J91" s="445"/>
      <c r="K91" s="442"/>
      <c r="L91" s="442"/>
      <c r="M91" s="442"/>
      <c r="N91" s="442"/>
      <c r="O91" s="442"/>
      <c r="P91" s="442"/>
    </row>
    <row r="92" spans="2:16" s="347" customFormat="1" ht="12.75">
      <c r="B92" s="282"/>
      <c r="D92" s="356"/>
      <c r="E92" s="356"/>
      <c r="F92" s="356"/>
      <c r="G92" s="356"/>
      <c r="H92" s="356"/>
      <c r="I92" s="356"/>
      <c r="J92" s="445"/>
      <c r="K92" s="442"/>
      <c r="L92" s="442"/>
      <c r="M92" s="442"/>
      <c r="N92" s="442"/>
      <c r="O92" s="442"/>
      <c r="P92" s="442"/>
    </row>
    <row r="93" spans="4:16" s="347" customFormat="1" ht="12.75">
      <c r="D93" s="356"/>
      <c r="E93" s="356"/>
      <c r="F93" s="356"/>
      <c r="G93" s="356"/>
      <c r="H93" s="356"/>
      <c r="I93" s="356"/>
      <c r="J93" s="444"/>
      <c r="K93" s="443"/>
      <c r="L93" s="443"/>
      <c r="M93" s="443"/>
      <c r="N93" s="442"/>
      <c r="O93" s="442"/>
      <c r="P93" s="442"/>
    </row>
    <row r="94" spans="4:16" s="347" customFormat="1" ht="12.75">
      <c r="D94" s="356"/>
      <c r="J94" s="439"/>
      <c r="K94" s="355"/>
      <c r="L94" s="355"/>
      <c r="M94" s="355"/>
      <c r="N94" s="441"/>
      <c r="O94" s="438"/>
      <c r="P94" s="438"/>
    </row>
    <row r="95" spans="4:16" s="347" customFormat="1" ht="12.75">
      <c r="D95" s="356"/>
      <c r="J95" s="439"/>
      <c r="K95" s="355"/>
      <c r="L95" s="355"/>
      <c r="M95" s="355"/>
      <c r="N95" s="441"/>
      <c r="O95" s="438"/>
      <c r="P95" s="438"/>
    </row>
    <row r="96" spans="4:16" s="347" customFormat="1" ht="14.25">
      <c r="D96" s="356">
        <f>SUM(D97:D101)</f>
        <v>1139909.53351</v>
      </c>
      <c r="J96" s="439"/>
      <c r="K96" s="355"/>
      <c r="L96" s="354">
        <f>SUM(L97:L107)</f>
        <v>1139909.53351</v>
      </c>
      <c r="M96" s="353"/>
      <c r="N96" s="355"/>
      <c r="O96" s="438"/>
      <c r="P96" s="438"/>
    </row>
    <row r="97" spans="3:16" s="347" customFormat="1" ht="15">
      <c r="C97" s="347" t="s">
        <v>66</v>
      </c>
      <c r="D97" s="356">
        <f>+D10</f>
        <v>373995.76946</v>
      </c>
      <c r="E97" s="347">
        <f>+D97/$D$96*100</f>
        <v>32.809250073415505</v>
      </c>
      <c r="J97" s="439"/>
      <c r="K97" s="344" t="s">
        <v>146</v>
      </c>
      <c r="L97" s="349">
        <f>+D53</f>
        <v>152207.34223</v>
      </c>
      <c r="M97" s="342"/>
      <c r="N97" s="355"/>
      <c r="O97" s="438"/>
      <c r="P97" s="438"/>
    </row>
    <row r="98" spans="3:16" s="347" customFormat="1" ht="15">
      <c r="C98" s="347" t="s">
        <v>84</v>
      </c>
      <c r="D98" s="356">
        <f>+D32</f>
        <v>302670.6394600001</v>
      </c>
      <c r="E98" s="347">
        <f>+D98/$D$96*100</f>
        <v>26.552163181583293</v>
      </c>
      <c r="J98" s="439"/>
      <c r="K98" s="344" t="s">
        <v>121</v>
      </c>
      <c r="L98" s="352">
        <f>+D12</f>
        <v>215162.62519000002</v>
      </c>
      <c r="M98" s="342"/>
      <c r="N98" s="355"/>
      <c r="O98" s="438"/>
      <c r="P98" s="438"/>
    </row>
    <row r="99" spans="3:16" s="347" customFormat="1" ht="15">
      <c r="C99" s="347" t="s">
        <v>82</v>
      </c>
      <c r="D99" s="356">
        <f>D51</f>
        <v>442246.43153</v>
      </c>
      <c r="E99" s="347">
        <f>+D99/$D$96*100</f>
        <v>38.79662539256413</v>
      </c>
      <c r="J99" s="439"/>
      <c r="K99" s="344" t="s">
        <v>147</v>
      </c>
      <c r="L99" s="349">
        <f>+D55</f>
        <v>34744.12396</v>
      </c>
      <c r="M99" s="342"/>
      <c r="N99" s="355"/>
      <c r="O99" s="438"/>
      <c r="P99" s="438"/>
    </row>
    <row r="100" spans="3:16" s="347" customFormat="1" ht="15">
      <c r="C100" s="347" t="s">
        <v>83</v>
      </c>
      <c r="D100" s="356">
        <f>D64</f>
        <v>19391.478170000002</v>
      </c>
      <c r="E100" s="347">
        <f>+D100/$D$96*100</f>
        <v>1.7011418538004437</v>
      </c>
      <c r="J100" s="439"/>
      <c r="K100" s="344" t="s">
        <v>176</v>
      </c>
      <c r="L100" s="349">
        <f>+D54</f>
        <v>148571.37489</v>
      </c>
      <c r="M100" s="342"/>
      <c r="N100" s="355"/>
      <c r="O100" s="438"/>
      <c r="P100" s="438"/>
    </row>
    <row r="101" spans="3:16" s="347" customFormat="1" ht="15">
      <c r="C101" s="347" t="s">
        <v>76</v>
      </c>
      <c r="D101" s="356">
        <f>+D75</f>
        <v>1605.21489</v>
      </c>
      <c r="E101" s="347">
        <f>+D101/$D$96*100</f>
        <v>0.14081949863663618</v>
      </c>
      <c r="J101" s="439"/>
      <c r="K101" s="344" t="s">
        <v>134</v>
      </c>
      <c r="L101" s="349">
        <f>+D34</f>
        <v>212725.76707</v>
      </c>
      <c r="M101" s="342"/>
      <c r="N101" s="355"/>
      <c r="O101" s="438"/>
      <c r="P101" s="438"/>
    </row>
    <row r="102" spans="10:16" s="347" customFormat="1" ht="15">
      <c r="J102" s="439"/>
      <c r="K102" s="344" t="s">
        <v>125</v>
      </c>
      <c r="L102" s="349">
        <f>+D14</f>
        <v>36447.51472</v>
      </c>
      <c r="M102" s="342"/>
      <c r="N102" s="355"/>
      <c r="O102" s="438"/>
      <c r="P102" s="438"/>
    </row>
    <row r="103" spans="10:16" s="347" customFormat="1" ht="15">
      <c r="J103" s="439"/>
      <c r="K103" s="344" t="s">
        <v>113</v>
      </c>
      <c r="L103" s="343">
        <f>+D8-SUM(L97:L102)</f>
        <v>340050.78544999997</v>
      </c>
      <c r="M103" s="342"/>
      <c r="N103" s="355"/>
      <c r="O103" s="438"/>
      <c r="P103" s="438"/>
    </row>
    <row r="104" spans="2:16" s="347" customFormat="1" ht="15">
      <c r="B104" s="440"/>
      <c r="J104" s="439"/>
      <c r="K104" s="344"/>
      <c r="L104" s="343"/>
      <c r="M104" s="342"/>
      <c r="N104" s="439"/>
      <c r="O104" s="434"/>
      <c r="P104" s="434"/>
    </row>
    <row r="105" spans="10:16" s="347" customFormat="1" ht="15">
      <c r="J105" s="355"/>
      <c r="K105" s="344"/>
      <c r="L105" s="343"/>
      <c r="M105" s="342"/>
      <c r="N105" s="355"/>
      <c r="O105" s="438"/>
      <c r="P105" s="434"/>
    </row>
    <row r="106" spans="10:28" s="347" customFormat="1" ht="15">
      <c r="J106" s="346"/>
      <c r="K106" s="437"/>
      <c r="L106" s="436"/>
      <c r="M106" s="435"/>
      <c r="N106" s="346"/>
      <c r="O106" s="438"/>
      <c r="P106" s="434"/>
      <c r="AA106" s="432"/>
      <c r="AB106" s="432"/>
    </row>
    <row r="107" spans="10:28" s="347" customFormat="1" ht="15">
      <c r="J107" s="341"/>
      <c r="K107" s="437"/>
      <c r="L107" s="436"/>
      <c r="M107" s="435"/>
      <c r="N107" s="341"/>
      <c r="O107" s="434"/>
      <c r="P107" s="434"/>
      <c r="AA107" s="432"/>
      <c r="AB107" s="432"/>
    </row>
    <row r="108" spans="3:28" s="347" customFormat="1" ht="15">
      <c r="C108" s="433"/>
      <c r="D108" s="433"/>
      <c r="E108" s="433"/>
      <c r="F108" s="433"/>
      <c r="J108" s="339"/>
      <c r="K108" s="339"/>
      <c r="L108" s="339"/>
      <c r="M108" s="338"/>
      <c r="N108" s="337"/>
      <c r="AA108" s="432"/>
      <c r="AB108" s="432"/>
    </row>
    <row r="109" spans="10:28" s="347" customFormat="1" ht="15">
      <c r="J109" s="339"/>
      <c r="K109" s="339"/>
      <c r="L109" s="339"/>
      <c r="M109" s="338"/>
      <c r="N109" s="337"/>
      <c r="AA109" s="432"/>
      <c r="AB109" s="432"/>
    </row>
    <row r="110" spans="3:13" ht="12.75">
      <c r="C110" s="333"/>
      <c r="D110" s="332"/>
      <c r="E110" s="331"/>
      <c r="J110" s="335"/>
      <c r="K110" s="334"/>
      <c r="L110" s="334"/>
      <c r="M110" s="334"/>
    </row>
    <row r="111" spans="3:13" ht="12.75">
      <c r="C111" s="333"/>
      <c r="D111" s="332"/>
      <c r="E111" s="331"/>
      <c r="J111" s="335"/>
      <c r="K111" s="334"/>
      <c r="L111" s="334"/>
      <c r="M111" s="334"/>
    </row>
    <row r="112" spans="3:10" ht="12.75">
      <c r="C112" s="333"/>
      <c r="D112" s="332"/>
      <c r="E112" s="331"/>
      <c r="J112" s="328"/>
    </row>
    <row r="113" spans="3:10" ht="12.75">
      <c r="C113" s="333"/>
      <c r="D113" s="332"/>
      <c r="E113" s="331"/>
      <c r="J113" s="328"/>
    </row>
    <row r="114" spans="3:10" ht="12.75">
      <c r="C114" s="333"/>
      <c r="D114" s="332"/>
      <c r="E114" s="331"/>
      <c r="J114" s="328"/>
    </row>
    <row r="115" spans="3:16" ht="12.75">
      <c r="C115" s="329"/>
      <c r="D115" s="329"/>
      <c r="E115" s="329"/>
      <c r="F115" s="329"/>
      <c r="G115" s="329"/>
      <c r="H115" s="329"/>
      <c r="I115" s="329"/>
      <c r="J115" s="330"/>
      <c r="K115" s="329"/>
      <c r="L115" s="329"/>
      <c r="M115" s="329"/>
      <c r="N115" s="329"/>
      <c r="O115" s="329"/>
      <c r="P115" s="329"/>
    </row>
    <row r="116" spans="3:16" ht="12.75">
      <c r="C116" s="329"/>
      <c r="D116" s="329"/>
      <c r="E116" s="329"/>
      <c r="F116" s="329"/>
      <c r="G116" s="329"/>
      <c r="H116" s="329"/>
      <c r="I116" s="329"/>
      <c r="J116" s="330"/>
      <c r="K116" s="329"/>
      <c r="L116" s="329"/>
      <c r="M116" s="329"/>
      <c r="N116" s="329"/>
      <c r="O116" s="329"/>
      <c r="P116" s="329"/>
    </row>
    <row r="117" spans="3:16" ht="12.75">
      <c r="C117" s="329"/>
      <c r="D117" s="329"/>
      <c r="E117" s="329"/>
      <c r="F117" s="329"/>
      <c r="G117" s="329"/>
      <c r="H117" s="329"/>
      <c r="I117" s="329"/>
      <c r="J117" s="330"/>
      <c r="K117" s="329"/>
      <c r="L117" s="329"/>
      <c r="M117" s="329"/>
      <c r="N117" s="329"/>
      <c r="O117" s="329"/>
      <c r="P117" s="329"/>
    </row>
    <row r="118" spans="3:16" ht="12.75">
      <c r="C118" s="329"/>
      <c r="D118" s="329"/>
      <c r="E118" s="329"/>
      <c r="F118" s="329"/>
      <c r="G118" s="329"/>
      <c r="H118" s="329"/>
      <c r="I118" s="329"/>
      <c r="J118" s="330"/>
      <c r="K118" s="329"/>
      <c r="L118" s="329"/>
      <c r="M118" s="329"/>
      <c r="N118" s="329"/>
      <c r="O118" s="329"/>
      <c r="P118" s="329"/>
    </row>
    <row r="119" ht="12.75">
      <c r="J119" s="328"/>
    </row>
    <row r="120" ht="12.75">
      <c r="J120" s="328"/>
    </row>
    <row r="121" ht="12.75">
      <c r="J121" s="328"/>
    </row>
    <row r="122" ht="12.75">
      <c r="J122" s="328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88" max="17" man="1"/>
  </rowBreaks>
  <ignoredErrors>
    <ignoredError sqref="D96:D101 E97:E101 L96:L98 D8:P49 D51:P53 D76:P79 D73:D74 D75:H75 J75:P75 D65:P66 D64:H64 J64:P64 D69:P69 D67:H67 J67:P67 D68:H68 J68:P68 D71:P72 D70:H70 J70:P70 D55:P55 D54 H54 J54 L54:N54 P54 D57:P58 D56:I56 K56 D61:P61 D59:F59 H59:M59 O59:P59 D60:F60 M60:P60 H60:K60 D63:P63 D62:K62 M62:P6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7"/>
  <sheetViews>
    <sheetView showGridLines="0" zoomScalePageLayoutView="0" workbookViewId="0" topLeftCell="A1">
      <selection activeCell="S32" sqref="S32"/>
    </sheetView>
  </sheetViews>
  <sheetFormatPr defaultColWidth="11.5546875" defaultRowHeight="15"/>
  <cols>
    <col min="1" max="1" width="4.88671875" style="226" customWidth="1"/>
    <col min="2" max="2" width="2.10546875" style="226" customWidth="1"/>
    <col min="3" max="3" width="3.21484375" style="226" customWidth="1"/>
    <col min="4" max="4" width="24.21484375" style="226" customWidth="1"/>
    <col min="5" max="5" width="9.99609375" style="546" customWidth="1"/>
    <col min="6" max="8" width="9.99609375" style="226" customWidth="1"/>
    <col min="9" max="10" width="9.99609375" style="558" customWidth="1"/>
    <col min="11" max="17" width="9.99609375" style="226" customWidth="1"/>
    <col min="18" max="18" width="0.78125" style="226" customWidth="1"/>
    <col min="19" max="19" width="3.3359375" style="226" customWidth="1"/>
    <col min="20" max="20" width="11.5546875" style="226" customWidth="1"/>
    <col min="21" max="21" width="15.99609375" style="226" bestFit="1" customWidth="1"/>
    <col min="22" max="16384" width="11.5546875" style="226" customWidth="1"/>
  </cols>
  <sheetData>
    <row r="3" spans="1:256" ht="15">
      <c r="A3" s="545"/>
      <c r="B3" s="699" t="s">
        <v>191</v>
      </c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  <c r="CN3" s="545"/>
      <c r="CO3" s="545"/>
      <c r="CP3" s="545"/>
      <c r="CQ3" s="545"/>
      <c r="CR3" s="545"/>
      <c r="CS3" s="545"/>
      <c r="CT3" s="545"/>
      <c r="CU3" s="545"/>
      <c r="CV3" s="545"/>
      <c r="CW3" s="545"/>
      <c r="CX3" s="545"/>
      <c r="CY3" s="545"/>
      <c r="CZ3" s="545"/>
      <c r="DA3" s="545"/>
      <c r="DB3" s="545"/>
      <c r="DC3" s="545"/>
      <c r="DD3" s="545"/>
      <c r="DE3" s="545"/>
      <c r="DF3" s="545"/>
      <c r="DG3" s="545"/>
      <c r="DH3" s="545"/>
      <c r="DI3" s="545"/>
      <c r="DJ3" s="545"/>
      <c r="DK3" s="545"/>
      <c r="DL3" s="545"/>
      <c r="DM3" s="545"/>
      <c r="DN3" s="545"/>
      <c r="DO3" s="545"/>
      <c r="DP3" s="545"/>
      <c r="DQ3" s="545"/>
      <c r="DR3" s="545"/>
      <c r="DS3" s="545"/>
      <c r="DT3" s="545"/>
      <c r="DU3" s="545"/>
      <c r="DV3" s="545"/>
      <c r="DW3" s="545"/>
      <c r="DX3" s="545"/>
      <c r="DY3" s="545"/>
      <c r="DZ3" s="545"/>
      <c r="EA3" s="545"/>
      <c r="EB3" s="545"/>
      <c r="EC3" s="545"/>
      <c r="ED3" s="545"/>
      <c r="EE3" s="545"/>
      <c r="EF3" s="545"/>
      <c r="EG3" s="545"/>
      <c r="EH3" s="545"/>
      <c r="EI3" s="545"/>
      <c r="EJ3" s="545"/>
      <c r="EK3" s="545"/>
      <c r="EL3" s="545"/>
      <c r="EM3" s="545"/>
      <c r="EN3" s="545"/>
      <c r="EO3" s="545"/>
      <c r="EP3" s="545"/>
      <c r="EQ3" s="545"/>
      <c r="ER3" s="545"/>
      <c r="ES3" s="545"/>
      <c r="ET3" s="545"/>
      <c r="EU3" s="545"/>
      <c r="EV3" s="545"/>
      <c r="EW3" s="545"/>
      <c r="EX3" s="545"/>
      <c r="EY3" s="545"/>
      <c r="EZ3" s="545"/>
      <c r="FA3" s="545"/>
      <c r="FB3" s="545"/>
      <c r="FC3" s="545"/>
      <c r="FD3" s="545"/>
      <c r="FE3" s="545"/>
      <c r="FF3" s="545"/>
      <c r="FG3" s="545"/>
      <c r="FH3" s="545"/>
      <c r="FI3" s="545"/>
      <c r="FJ3" s="545"/>
      <c r="FK3" s="545"/>
      <c r="FL3" s="545"/>
      <c r="FM3" s="545"/>
      <c r="FN3" s="545"/>
      <c r="FO3" s="545"/>
      <c r="FP3" s="545"/>
      <c r="FQ3" s="545"/>
      <c r="FR3" s="545"/>
      <c r="FS3" s="545"/>
      <c r="FT3" s="545"/>
      <c r="FU3" s="545"/>
      <c r="FV3" s="545"/>
      <c r="FW3" s="545"/>
      <c r="FX3" s="545"/>
      <c r="FY3" s="545"/>
      <c r="FZ3" s="545"/>
      <c r="GA3" s="545"/>
      <c r="GB3" s="545"/>
      <c r="GC3" s="545"/>
      <c r="GD3" s="545"/>
      <c r="GE3" s="545"/>
      <c r="GF3" s="545"/>
      <c r="GG3" s="545"/>
      <c r="GH3" s="545"/>
      <c r="GI3" s="545"/>
      <c r="GJ3" s="545"/>
      <c r="GK3" s="545"/>
      <c r="GL3" s="545"/>
      <c r="GM3" s="545"/>
      <c r="GN3" s="545"/>
      <c r="GO3" s="545"/>
      <c r="GP3" s="545"/>
      <c r="GQ3" s="545"/>
      <c r="GR3" s="545"/>
      <c r="GS3" s="545"/>
      <c r="GT3" s="545"/>
      <c r="GU3" s="545"/>
      <c r="GV3" s="545"/>
      <c r="GW3" s="545"/>
      <c r="GX3" s="545"/>
      <c r="GY3" s="545"/>
      <c r="GZ3" s="545"/>
      <c r="HA3" s="545"/>
      <c r="HB3" s="545"/>
      <c r="HC3" s="545"/>
      <c r="HD3" s="545"/>
      <c r="HE3" s="545"/>
      <c r="HF3" s="545"/>
      <c r="HG3" s="545"/>
      <c r="HH3" s="545"/>
      <c r="HI3" s="545"/>
      <c r="HJ3" s="545"/>
      <c r="HK3" s="545"/>
      <c r="HL3" s="545"/>
      <c r="HM3" s="545"/>
      <c r="HN3" s="545"/>
      <c r="HO3" s="545"/>
      <c r="HP3" s="545"/>
      <c r="HQ3" s="545"/>
      <c r="HR3" s="545"/>
      <c r="HS3" s="545"/>
      <c r="HT3" s="545"/>
      <c r="HU3" s="545"/>
      <c r="HV3" s="545"/>
      <c r="HW3" s="545"/>
      <c r="HX3" s="545"/>
      <c r="HY3" s="545"/>
      <c r="HZ3" s="545"/>
      <c r="IA3" s="545"/>
      <c r="IB3" s="545"/>
      <c r="IC3" s="545"/>
      <c r="ID3" s="545"/>
      <c r="IE3" s="545"/>
      <c r="IF3" s="545"/>
      <c r="IG3" s="545"/>
      <c r="IH3" s="545"/>
      <c r="II3" s="545"/>
      <c r="IJ3" s="545"/>
      <c r="IK3" s="545"/>
      <c r="IL3" s="545"/>
      <c r="IM3" s="545"/>
      <c r="IN3" s="545"/>
      <c r="IO3" s="545"/>
      <c r="IP3" s="545"/>
      <c r="IQ3" s="545"/>
      <c r="IR3" s="545"/>
      <c r="IS3" s="545"/>
      <c r="IT3" s="545"/>
      <c r="IU3" s="545"/>
      <c r="IV3" s="545"/>
    </row>
    <row r="4" spans="1:256" ht="15">
      <c r="A4" s="545"/>
      <c r="B4" s="699" t="s">
        <v>99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  <c r="BS4" s="545"/>
      <c r="BT4" s="545"/>
      <c r="BU4" s="545"/>
      <c r="BV4" s="545"/>
      <c r="BW4" s="545"/>
      <c r="BX4" s="545"/>
      <c r="BY4" s="545"/>
      <c r="BZ4" s="545"/>
      <c r="CA4" s="545"/>
      <c r="CB4" s="545"/>
      <c r="CC4" s="545"/>
      <c r="CD4" s="545"/>
      <c r="CE4" s="545"/>
      <c r="CF4" s="545"/>
      <c r="CG4" s="545"/>
      <c r="CH4" s="545"/>
      <c r="CI4" s="545"/>
      <c r="CJ4" s="545"/>
      <c r="CK4" s="545"/>
      <c r="CL4" s="545"/>
      <c r="CM4" s="545"/>
      <c r="CN4" s="545"/>
      <c r="CO4" s="545"/>
      <c r="CP4" s="545"/>
      <c r="CQ4" s="545"/>
      <c r="CR4" s="545"/>
      <c r="CS4" s="545"/>
      <c r="CT4" s="545"/>
      <c r="CU4" s="545"/>
      <c r="CV4" s="545"/>
      <c r="CW4" s="545"/>
      <c r="CX4" s="545"/>
      <c r="CY4" s="545"/>
      <c r="CZ4" s="545"/>
      <c r="DA4" s="545"/>
      <c r="DB4" s="545"/>
      <c r="DC4" s="545"/>
      <c r="DD4" s="545"/>
      <c r="DE4" s="545"/>
      <c r="DF4" s="545"/>
      <c r="DG4" s="545"/>
      <c r="DH4" s="545"/>
      <c r="DI4" s="545"/>
      <c r="DJ4" s="545"/>
      <c r="DK4" s="545"/>
      <c r="DL4" s="545"/>
      <c r="DM4" s="545"/>
      <c r="DN4" s="545"/>
      <c r="DO4" s="545"/>
      <c r="DP4" s="545"/>
      <c r="DQ4" s="545"/>
      <c r="DR4" s="545"/>
      <c r="DS4" s="545"/>
      <c r="DT4" s="545"/>
      <c r="DU4" s="545"/>
      <c r="DV4" s="545"/>
      <c r="DW4" s="545"/>
      <c r="DX4" s="545"/>
      <c r="DY4" s="545"/>
      <c r="DZ4" s="545"/>
      <c r="EA4" s="545"/>
      <c r="EB4" s="545"/>
      <c r="EC4" s="545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5"/>
      <c r="EU4" s="545"/>
      <c r="EV4" s="545"/>
      <c r="EW4" s="545"/>
      <c r="EX4" s="545"/>
      <c r="EY4" s="545"/>
      <c r="EZ4" s="545"/>
      <c r="FA4" s="545"/>
      <c r="FB4" s="545"/>
      <c r="FC4" s="545"/>
      <c r="FD4" s="545"/>
      <c r="FE4" s="545"/>
      <c r="FF4" s="545"/>
      <c r="FG4" s="545"/>
      <c r="FH4" s="545"/>
      <c r="FI4" s="545"/>
      <c r="FJ4" s="545"/>
      <c r="FK4" s="545"/>
      <c r="FL4" s="545"/>
      <c r="FM4" s="545"/>
      <c r="FN4" s="545"/>
      <c r="FO4" s="545"/>
      <c r="FP4" s="545"/>
      <c r="FQ4" s="545"/>
      <c r="FR4" s="545"/>
      <c r="FS4" s="545"/>
      <c r="FT4" s="545"/>
      <c r="FU4" s="545"/>
      <c r="FV4" s="545"/>
      <c r="FW4" s="545"/>
      <c r="FX4" s="545"/>
      <c r="FY4" s="545"/>
      <c r="FZ4" s="545"/>
      <c r="GA4" s="545"/>
      <c r="GB4" s="545"/>
      <c r="GC4" s="545"/>
      <c r="GD4" s="545"/>
      <c r="GE4" s="545"/>
      <c r="GF4" s="545"/>
      <c r="GG4" s="545"/>
      <c r="GH4" s="545"/>
      <c r="GI4" s="545"/>
      <c r="GJ4" s="545"/>
      <c r="GK4" s="545"/>
      <c r="GL4" s="545"/>
      <c r="GM4" s="545"/>
      <c r="GN4" s="545"/>
      <c r="GO4" s="545"/>
      <c r="GP4" s="545"/>
      <c r="GQ4" s="545"/>
      <c r="GR4" s="545"/>
      <c r="GS4" s="545"/>
      <c r="GT4" s="545"/>
      <c r="GU4" s="545"/>
      <c r="GV4" s="545"/>
      <c r="GW4" s="545"/>
      <c r="GX4" s="545"/>
      <c r="GY4" s="545"/>
      <c r="GZ4" s="545"/>
      <c r="HA4" s="545"/>
      <c r="HB4" s="545"/>
      <c r="HC4" s="545"/>
      <c r="HD4" s="545"/>
      <c r="HE4" s="545"/>
      <c r="HF4" s="545"/>
      <c r="HG4" s="545"/>
      <c r="HH4" s="545"/>
      <c r="HI4" s="545"/>
      <c r="HJ4" s="545"/>
      <c r="HK4" s="545"/>
      <c r="HL4" s="545"/>
      <c r="HM4" s="545"/>
      <c r="HN4" s="545"/>
      <c r="HO4" s="545"/>
      <c r="HP4" s="545"/>
      <c r="HQ4" s="545"/>
      <c r="HR4" s="545"/>
      <c r="HS4" s="545"/>
      <c r="HT4" s="545"/>
      <c r="HU4" s="545"/>
      <c r="HV4" s="545"/>
      <c r="HW4" s="545"/>
      <c r="HX4" s="545"/>
      <c r="HY4" s="545"/>
      <c r="HZ4" s="545"/>
      <c r="IA4" s="545"/>
      <c r="IB4" s="545"/>
      <c r="IC4" s="545"/>
      <c r="ID4" s="545"/>
      <c r="IE4" s="545"/>
      <c r="IF4" s="545"/>
      <c r="IG4" s="545"/>
      <c r="IH4" s="545"/>
      <c r="II4" s="545"/>
      <c r="IJ4" s="545"/>
      <c r="IK4" s="545"/>
      <c r="IL4" s="545"/>
      <c r="IM4" s="545"/>
      <c r="IN4" s="545"/>
      <c r="IO4" s="545"/>
      <c r="IP4" s="545"/>
      <c r="IQ4" s="545"/>
      <c r="IR4" s="545"/>
      <c r="IS4" s="545"/>
      <c r="IT4" s="545"/>
      <c r="IU4" s="545"/>
      <c r="IV4" s="545"/>
    </row>
    <row r="5" spans="1:256" ht="15">
      <c r="A5" s="545"/>
      <c r="B5" s="545"/>
      <c r="C5" s="545"/>
      <c r="D5" s="545"/>
      <c r="F5" s="545"/>
      <c r="G5" s="545"/>
      <c r="H5" s="545"/>
      <c r="I5" s="547"/>
      <c r="J5" s="547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545"/>
      <c r="CR5" s="545"/>
      <c r="CS5" s="545"/>
      <c r="CT5" s="545"/>
      <c r="CU5" s="545"/>
      <c r="CV5" s="545"/>
      <c r="CW5" s="545"/>
      <c r="CX5" s="545"/>
      <c r="CY5" s="545"/>
      <c r="CZ5" s="545"/>
      <c r="DA5" s="545"/>
      <c r="DB5" s="545"/>
      <c r="DC5" s="545"/>
      <c r="DD5" s="545"/>
      <c r="DE5" s="545"/>
      <c r="DF5" s="545"/>
      <c r="DG5" s="545"/>
      <c r="DH5" s="545"/>
      <c r="DI5" s="545"/>
      <c r="DJ5" s="545"/>
      <c r="DK5" s="545"/>
      <c r="DL5" s="545"/>
      <c r="DM5" s="545"/>
      <c r="DN5" s="545"/>
      <c r="DO5" s="545"/>
      <c r="DP5" s="545"/>
      <c r="DQ5" s="545"/>
      <c r="DR5" s="545"/>
      <c r="DS5" s="545"/>
      <c r="DT5" s="545"/>
      <c r="DU5" s="545"/>
      <c r="DV5" s="545"/>
      <c r="DW5" s="545"/>
      <c r="DX5" s="545"/>
      <c r="DY5" s="545"/>
      <c r="DZ5" s="545"/>
      <c r="EA5" s="545"/>
      <c r="EB5" s="545"/>
      <c r="EC5" s="545"/>
      <c r="ED5" s="545"/>
      <c r="EE5" s="545"/>
      <c r="EF5" s="545"/>
      <c r="EG5" s="545"/>
      <c r="EH5" s="545"/>
      <c r="EI5" s="545"/>
      <c r="EJ5" s="545"/>
      <c r="EK5" s="545"/>
      <c r="EL5" s="545"/>
      <c r="EM5" s="545"/>
      <c r="EN5" s="545"/>
      <c r="EO5" s="545"/>
      <c r="EP5" s="545"/>
      <c r="EQ5" s="545"/>
      <c r="ER5" s="545"/>
      <c r="ES5" s="545"/>
      <c r="ET5" s="545"/>
      <c r="EU5" s="545"/>
      <c r="EV5" s="545"/>
      <c r="EW5" s="545"/>
      <c r="EX5" s="545"/>
      <c r="EY5" s="545"/>
      <c r="EZ5" s="545"/>
      <c r="FA5" s="545"/>
      <c r="FB5" s="545"/>
      <c r="FC5" s="545"/>
      <c r="FD5" s="545"/>
      <c r="FE5" s="545"/>
      <c r="FF5" s="545"/>
      <c r="FG5" s="545"/>
      <c r="FH5" s="545"/>
      <c r="FI5" s="545"/>
      <c r="FJ5" s="545"/>
      <c r="FK5" s="545"/>
      <c r="FL5" s="545"/>
      <c r="FM5" s="545"/>
      <c r="FN5" s="545"/>
      <c r="FO5" s="545"/>
      <c r="FP5" s="545"/>
      <c r="FQ5" s="545"/>
      <c r="FR5" s="545"/>
      <c r="FS5" s="545"/>
      <c r="FT5" s="545"/>
      <c r="FU5" s="545"/>
      <c r="FV5" s="545"/>
      <c r="FW5" s="545"/>
      <c r="FX5" s="545"/>
      <c r="FY5" s="545"/>
      <c r="FZ5" s="545"/>
      <c r="GA5" s="545"/>
      <c r="GB5" s="545"/>
      <c r="GC5" s="545"/>
      <c r="GD5" s="545"/>
      <c r="GE5" s="545"/>
      <c r="GF5" s="545"/>
      <c r="GG5" s="545"/>
      <c r="GH5" s="545"/>
      <c r="GI5" s="545"/>
      <c r="GJ5" s="545"/>
      <c r="GK5" s="545"/>
      <c r="GL5" s="545"/>
      <c r="GM5" s="545"/>
      <c r="GN5" s="545"/>
      <c r="GO5" s="545"/>
      <c r="GP5" s="545"/>
      <c r="GQ5" s="545"/>
      <c r="GR5" s="545"/>
      <c r="GS5" s="545"/>
      <c r="GT5" s="545"/>
      <c r="GU5" s="545"/>
      <c r="GV5" s="545"/>
      <c r="GW5" s="545"/>
      <c r="GX5" s="545"/>
      <c r="GY5" s="545"/>
      <c r="GZ5" s="545"/>
      <c r="HA5" s="545"/>
      <c r="HB5" s="545"/>
      <c r="HC5" s="545"/>
      <c r="HD5" s="545"/>
      <c r="HE5" s="545"/>
      <c r="HF5" s="545"/>
      <c r="HG5" s="545"/>
      <c r="HH5" s="545"/>
      <c r="HI5" s="545"/>
      <c r="HJ5" s="545"/>
      <c r="HK5" s="545"/>
      <c r="HL5" s="545"/>
      <c r="HM5" s="545"/>
      <c r="HN5" s="545"/>
      <c r="HO5" s="545"/>
      <c r="HP5" s="545"/>
      <c r="HQ5" s="545"/>
      <c r="HR5" s="545"/>
      <c r="HS5" s="545"/>
      <c r="HT5" s="545"/>
      <c r="HU5" s="545"/>
      <c r="HV5" s="545"/>
      <c r="HW5" s="545"/>
      <c r="HX5" s="545"/>
      <c r="HY5" s="545"/>
      <c r="HZ5" s="545"/>
      <c r="IA5" s="545"/>
      <c r="IB5" s="545"/>
      <c r="IC5" s="545"/>
      <c r="ID5" s="545"/>
      <c r="IE5" s="545"/>
      <c r="IF5" s="545"/>
      <c r="IG5" s="545"/>
      <c r="IH5" s="545"/>
      <c r="II5" s="545"/>
      <c r="IJ5" s="545"/>
      <c r="IK5" s="545"/>
      <c r="IL5" s="545"/>
      <c r="IM5" s="545"/>
      <c r="IN5" s="545"/>
      <c r="IO5" s="545"/>
      <c r="IP5" s="545"/>
      <c r="IQ5" s="545"/>
      <c r="IR5" s="545"/>
      <c r="IS5" s="545"/>
      <c r="IT5" s="545"/>
      <c r="IU5" s="545"/>
      <c r="IV5" s="545"/>
    </row>
    <row r="6" spans="1:256" ht="39" customHeight="1">
      <c r="A6" s="545"/>
      <c r="B6" s="702" t="s">
        <v>40</v>
      </c>
      <c r="C6" s="703"/>
      <c r="D6" s="704"/>
      <c r="E6" s="548" t="s">
        <v>33</v>
      </c>
      <c r="F6" s="549" t="s">
        <v>1</v>
      </c>
      <c r="G6" s="549" t="s">
        <v>2</v>
      </c>
      <c r="H6" s="549" t="s">
        <v>3</v>
      </c>
      <c r="I6" s="549" t="s">
        <v>4</v>
      </c>
      <c r="J6" s="549" t="s">
        <v>5</v>
      </c>
      <c r="K6" s="549" t="s">
        <v>6</v>
      </c>
      <c r="L6" s="549" t="s">
        <v>7</v>
      </c>
      <c r="M6" s="549" t="s">
        <v>8</v>
      </c>
      <c r="N6" s="549" t="s">
        <v>9</v>
      </c>
      <c r="O6" s="549" t="s">
        <v>10</v>
      </c>
      <c r="P6" s="549" t="s">
        <v>11</v>
      </c>
      <c r="Q6" s="550" t="s">
        <v>12</v>
      </c>
      <c r="R6" s="551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5"/>
      <c r="CF6" s="545"/>
      <c r="CG6" s="545"/>
      <c r="CH6" s="545"/>
      <c r="CI6" s="545"/>
      <c r="CJ6" s="545"/>
      <c r="CK6" s="545"/>
      <c r="CL6" s="545"/>
      <c r="CM6" s="545"/>
      <c r="CN6" s="545"/>
      <c r="CO6" s="545"/>
      <c r="CP6" s="545"/>
      <c r="CQ6" s="545"/>
      <c r="CR6" s="545"/>
      <c r="CS6" s="545"/>
      <c r="CT6" s="545"/>
      <c r="CU6" s="545"/>
      <c r="CV6" s="545"/>
      <c r="CW6" s="545"/>
      <c r="CX6" s="545"/>
      <c r="CY6" s="545"/>
      <c r="CZ6" s="545"/>
      <c r="DA6" s="545"/>
      <c r="DB6" s="545"/>
      <c r="DC6" s="545"/>
      <c r="DD6" s="545"/>
      <c r="DE6" s="545"/>
      <c r="DF6" s="545"/>
      <c r="DG6" s="545"/>
      <c r="DH6" s="545"/>
      <c r="DI6" s="545"/>
      <c r="DJ6" s="545"/>
      <c r="DK6" s="545"/>
      <c r="DL6" s="545"/>
      <c r="DM6" s="545"/>
      <c r="DN6" s="545"/>
      <c r="DO6" s="545"/>
      <c r="DP6" s="545"/>
      <c r="DQ6" s="545"/>
      <c r="DR6" s="545"/>
      <c r="DS6" s="545"/>
      <c r="DT6" s="545"/>
      <c r="DU6" s="545"/>
      <c r="DV6" s="545"/>
      <c r="DW6" s="545"/>
      <c r="DX6" s="545"/>
      <c r="DY6" s="545"/>
      <c r="DZ6" s="545"/>
      <c r="EA6" s="545"/>
      <c r="EB6" s="545"/>
      <c r="EC6" s="545"/>
      <c r="ED6" s="545"/>
      <c r="EE6" s="545"/>
      <c r="EF6" s="545"/>
      <c r="EG6" s="545"/>
      <c r="EH6" s="545"/>
      <c r="EI6" s="545"/>
      <c r="EJ6" s="545"/>
      <c r="EK6" s="545"/>
      <c r="EL6" s="545"/>
      <c r="EM6" s="545"/>
      <c r="EN6" s="545"/>
      <c r="EO6" s="545"/>
      <c r="EP6" s="545"/>
      <c r="EQ6" s="545"/>
      <c r="ER6" s="545"/>
      <c r="ES6" s="545"/>
      <c r="ET6" s="545"/>
      <c r="EU6" s="545"/>
      <c r="EV6" s="545"/>
      <c r="EW6" s="545"/>
      <c r="EX6" s="545"/>
      <c r="EY6" s="545"/>
      <c r="EZ6" s="545"/>
      <c r="FA6" s="545"/>
      <c r="FB6" s="545"/>
      <c r="FC6" s="545"/>
      <c r="FD6" s="545"/>
      <c r="FE6" s="545"/>
      <c r="FF6" s="545"/>
      <c r="FG6" s="545"/>
      <c r="FH6" s="545"/>
      <c r="FI6" s="545"/>
      <c r="FJ6" s="545"/>
      <c r="FK6" s="545"/>
      <c r="FL6" s="545"/>
      <c r="FM6" s="545"/>
      <c r="FN6" s="545"/>
      <c r="FO6" s="545"/>
      <c r="FP6" s="545"/>
      <c r="FQ6" s="545"/>
      <c r="FR6" s="545"/>
      <c r="FS6" s="545"/>
      <c r="FT6" s="545"/>
      <c r="FU6" s="545"/>
      <c r="FV6" s="545"/>
      <c r="FW6" s="545"/>
      <c r="FX6" s="545"/>
      <c r="FY6" s="545"/>
      <c r="FZ6" s="545"/>
      <c r="GA6" s="545"/>
      <c r="GB6" s="545"/>
      <c r="GC6" s="545"/>
      <c r="GD6" s="545"/>
      <c r="GE6" s="545"/>
      <c r="GF6" s="545"/>
      <c r="GG6" s="545"/>
      <c r="GH6" s="545"/>
      <c r="GI6" s="545"/>
      <c r="GJ6" s="545"/>
      <c r="GK6" s="545"/>
      <c r="GL6" s="545"/>
      <c r="GM6" s="545"/>
      <c r="GN6" s="545"/>
      <c r="GO6" s="545"/>
      <c r="GP6" s="545"/>
      <c r="GQ6" s="545"/>
      <c r="GR6" s="545"/>
      <c r="GS6" s="545"/>
      <c r="GT6" s="545"/>
      <c r="GU6" s="545"/>
      <c r="GV6" s="545"/>
      <c r="GW6" s="545"/>
      <c r="GX6" s="545"/>
      <c r="GY6" s="545"/>
      <c r="GZ6" s="545"/>
      <c r="HA6" s="545"/>
      <c r="HB6" s="545"/>
      <c r="HC6" s="545"/>
      <c r="HD6" s="545"/>
      <c r="HE6" s="545"/>
      <c r="HF6" s="545"/>
      <c r="HG6" s="545"/>
      <c r="HH6" s="545"/>
      <c r="HI6" s="545"/>
      <c r="HJ6" s="545"/>
      <c r="HK6" s="545"/>
      <c r="HL6" s="545"/>
      <c r="HM6" s="545"/>
      <c r="HN6" s="545"/>
      <c r="HO6" s="545"/>
      <c r="HP6" s="545"/>
      <c r="HQ6" s="545"/>
      <c r="HR6" s="545"/>
      <c r="HS6" s="545"/>
      <c r="HT6" s="545"/>
      <c r="HU6" s="545"/>
      <c r="HV6" s="545"/>
      <c r="HW6" s="545"/>
      <c r="HX6" s="545"/>
      <c r="HY6" s="545"/>
      <c r="HZ6" s="545"/>
      <c r="IA6" s="545"/>
      <c r="IB6" s="545"/>
      <c r="IC6" s="545"/>
      <c r="ID6" s="545"/>
      <c r="IE6" s="545"/>
      <c r="IF6" s="545"/>
      <c r="IG6" s="545"/>
      <c r="IH6" s="545"/>
      <c r="II6" s="545"/>
      <c r="IJ6" s="545"/>
      <c r="IK6" s="545"/>
      <c r="IL6" s="545"/>
      <c r="IM6" s="545"/>
      <c r="IN6" s="545"/>
      <c r="IO6" s="545"/>
      <c r="IP6" s="545"/>
      <c r="IQ6" s="545"/>
      <c r="IR6" s="545"/>
      <c r="IS6" s="545"/>
      <c r="IT6" s="545"/>
      <c r="IU6" s="545"/>
      <c r="IV6" s="545"/>
    </row>
    <row r="7" spans="1:256" s="558" customFormat="1" ht="15">
      <c r="A7" s="547"/>
      <c r="B7" s="552"/>
      <c r="C7" s="547"/>
      <c r="D7" s="553"/>
      <c r="E7" s="554"/>
      <c r="F7" s="555"/>
      <c r="G7" s="555"/>
      <c r="H7" s="555"/>
      <c r="I7" s="555"/>
      <c r="J7" s="555"/>
      <c r="K7" s="556"/>
      <c r="L7" s="556"/>
      <c r="M7" s="556"/>
      <c r="N7" s="556"/>
      <c r="O7" s="555"/>
      <c r="P7" s="555"/>
      <c r="Q7" s="555"/>
      <c r="R7" s="55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7"/>
      <c r="BC7" s="547"/>
      <c r="BD7" s="547"/>
      <c r="BE7" s="547"/>
      <c r="BF7" s="547"/>
      <c r="BG7" s="547"/>
      <c r="BH7" s="547"/>
      <c r="BI7" s="547"/>
      <c r="BJ7" s="547"/>
      <c r="BK7" s="547"/>
      <c r="BL7" s="547"/>
      <c r="BM7" s="547"/>
      <c r="BN7" s="547"/>
      <c r="BO7" s="547"/>
      <c r="BP7" s="547"/>
      <c r="BQ7" s="547"/>
      <c r="BR7" s="547"/>
      <c r="BS7" s="547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7"/>
      <c r="DF7" s="547"/>
      <c r="DG7" s="547"/>
      <c r="DH7" s="547"/>
      <c r="DI7" s="547"/>
      <c r="DJ7" s="547"/>
      <c r="DK7" s="547"/>
      <c r="DL7" s="547"/>
      <c r="DM7" s="547"/>
      <c r="DN7" s="547"/>
      <c r="DO7" s="547"/>
      <c r="DP7" s="547"/>
      <c r="DQ7" s="547"/>
      <c r="DR7" s="547"/>
      <c r="DS7" s="547"/>
      <c r="DT7" s="547"/>
      <c r="DU7" s="547"/>
      <c r="DV7" s="547"/>
      <c r="DW7" s="547"/>
      <c r="DX7" s="547"/>
      <c r="DY7" s="547"/>
      <c r="DZ7" s="547"/>
      <c r="EA7" s="547"/>
      <c r="EB7" s="547"/>
      <c r="EC7" s="547"/>
      <c r="ED7" s="547"/>
      <c r="EE7" s="547"/>
      <c r="EF7" s="547"/>
      <c r="EG7" s="547"/>
      <c r="EH7" s="547"/>
      <c r="EI7" s="547"/>
      <c r="EJ7" s="547"/>
      <c r="EK7" s="547"/>
      <c r="EL7" s="547"/>
      <c r="EM7" s="547"/>
      <c r="EN7" s="547"/>
      <c r="EO7" s="547"/>
      <c r="EP7" s="547"/>
      <c r="EQ7" s="547"/>
      <c r="ER7" s="547"/>
      <c r="ES7" s="547"/>
      <c r="ET7" s="547"/>
      <c r="EU7" s="547"/>
      <c r="EV7" s="547"/>
      <c r="EW7" s="547"/>
      <c r="EX7" s="547"/>
      <c r="EY7" s="547"/>
      <c r="EZ7" s="547"/>
      <c r="FA7" s="547"/>
      <c r="FB7" s="547"/>
      <c r="FC7" s="547"/>
      <c r="FD7" s="547"/>
      <c r="FE7" s="547"/>
      <c r="FF7" s="547"/>
      <c r="FG7" s="547"/>
      <c r="FH7" s="547"/>
      <c r="FI7" s="547"/>
      <c r="FJ7" s="547"/>
      <c r="FK7" s="547"/>
      <c r="FL7" s="547"/>
      <c r="FM7" s="547"/>
      <c r="FN7" s="547"/>
      <c r="FO7" s="547"/>
      <c r="FP7" s="547"/>
      <c r="FQ7" s="547"/>
      <c r="FR7" s="547"/>
      <c r="FS7" s="547"/>
      <c r="FT7" s="547"/>
      <c r="FU7" s="547"/>
      <c r="FV7" s="547"/>
      <c r="FW7" s="547"/>
      <c r="FX7" s="547"/>
      <c r="FY7" s="547"/>
      <c r="FZ7" s="547"/>
      <c r="GA7" s="547"/>
      <c r="GB7" s="547"/>
      <c r="GC7" s="547"/>
      <c r="GD7" s="547"/>
      <c r="GE7" s="547"/>
      <c r="GF7" s="547"/>
      <c r="GG7" s="547"/>
      <c r="GH7" s="547"/>
      <c r="GI7" s="547"/>
      <c r="GJ7" s="547"/>
      <c r="GK7" s="547"/>
      <c r="GL7" s="547"/>
      <c r="GM7" s="547"/>
      <c r="GN7" s="547"/>
      <c r="GO7" s="547"/>
      <c r="GP7" s="547"/>
      <c r="GQ7" s="547"/>
      <c r="GR7" s="547"/>
      <c r="GS7" s="547"/>
      <c r="GT7" s="547"/>
      <c r="GU7" s="547"/>
      <c r="GV7" s="547"/>
      <c r="GW7" s="547"/>
      <c r="GX7" s="547"/>
      <c r="GY7" s="547"/>
      <c r="GZ7" s="547"/>
      <c r="HA7" s="547"/>
      <c r="HB7" s="547"/>
      <c r="HC7" s="547"/>
      <c r="HD7" s="547"/>
      <c r="HE7" s="547"/>
      <c r="HF7" s="547"/>
      <c r="HG7" s="547"/>
      <c r="HH7" s="547"/>
      <c r="HI7" s="547"/>
      <c r="HJ7" s="547"/>
      <c r="HK7" s="547"/>
      <c r="HL7" s="547"/>
      <c r="HM7" s="547"/>
      <c r="HN7" s="547"/>
      <c r="HO7" s="547"/>
      <c r="HP7" s="547"/>
      <c r="HQ7" s="547"/>
      <c r="HR7" s="547"/>
      <c r="HS7" s="547"/>
      <c r="HT7" s="547"/>
      <c r="HU7" s="547"/>
      <c r="HV7" s="547"/>
      <c r="HW7" s="547"/>
      <c r="HX7" s="547"/>
      <c r="HY7" s="547"/>
      <c r="HZ7" s="547"/>
      <c r="IA7" s="547"/>
      <c r="IB7" s="547"/>
      <c r="IC7" s="547"/>
      <c r="ID7" s="547"/>
      <c r="IE7" s="547"/>
      <c r="IF7" s="547"/>
      <c r="IG7" s="547"/>
      <c r="IH7" s="547"/>
      <c r="II7" s="547"/>
      <c r="IJ7" s="547"/>
      <c r="IK7" s="547"/>
      <c r="IL7" s="547"/>
      <c r="IM7" s="547"/>
      <c r="IN7" s="547"/>
      <c r="IO7" s="547"/>
      <c r="IP7" s="547"/>
      <c r="IQ7" s="547"/>
      <c r="IR7" s="547"/>
      <c r="IS7" s="547"/>
      <c r="IT7" s="547"/>
      <c r="IU7" s="547"/>
      <c r="IV7" s="547"/>
    </row>
    <row r="8" spans="1:256" ht="15">
      <c r="A8" s="545"/>
      <c r="B8" s="700" t="s">
        <v>33</v>
      </c>
      <c r="C8" s="701"/>
      <c r="D8" s="701"/>
      <c r="E8" s="559">
        <f aca="true" t="shared" si="0" ref="E8:Q8">+E10+E24+E42+E52+E58</f>
        <v>29920.119551</v>
      </c>
      <c r="F8" s="560">
        <f t="shared" si="0"/>
        <v>1359.353304</v>
      </c>
      <c r="G8" s="560">
        <f t="shared" si="0"/>
        <v>2263.873625</v>
      </c>
      <c r="H8" s="560">
        <f t="shared" si="0"/>
        <v>1895.2280950000004</v>
      </c>
      <c r="I8" s="560">
        <f t="shared" si="0"/>
        <v>1626.1678060000002</v>
      </c>
      <c r="J8" s="560">
        <f t="shared" si="0"/>
        <v>2338.5974480000004</v>
      </c>
      <c r="K8" s="560">
        <f t="shared" si="0"/>
        <v>3402.6759159999997</v>
      </c>
      <c r="L8" s="560">
        <f t="shared" si="0"/>
        <v>2511.3280500000005</v>
      </c>
      <c r="M8" s="560">
        <f t="shared" si="0"/>
        <v>2577.5437309999993</v>
      </c>
      <c r="N8" s="560">
        <f t="shared" si="0"/>
        <v>2732.494291</v>
      </c>
      <c r="O8" s="560">
        <f t="shared" si="0"/>
        <v>3333.0039719999995</v>
      </c>
      <c r="P8" s="560">
        <f t="shared" si="0"/>
        <v>2457.274535</v>
      </c>
      <c r="Q8" s="560">
        <f t="shared" si="0"/>
        <v>3422.578778</v>
      </c>
      <c r="R8" s="561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J8" s="545"/>
      <c r="EK8" s="545"/>
      <c r="EL8" s="545"/>
      <c r="EM8" s="545"/>
      <c r="EN8" s="545"/>
      <c r="EO8" s="545"/>
      <c r="EP8" s="545"/>
      <c r="EQ8" s="545"/>
      <c r="ER8" s="545"/>
      <c r="ES8" s="545"/>
      <c r="ET8" s="545"/>
      <c r="EU8" s="545"/>
      <c r="EV8" s="545"/>
      <c r="EW8" s="545"/>
      <c r="EX8" s="545"/>
      <c r="EY8" s="545"/>
      <c r="EZ8" s="545"/>
      <c r="FA8" s="545"/>
      <c r="FB8" s="545"/>
      <c r="FC8" s="545"/>
      <c r="FD8" s="545"/>
      <c r="FE8" s="545"/>
      <c r="FF8" s="545"/>
      <c r="FG8" s="545"/>
      <c r="FH8" s="545"/>
      <c r="FI8" s="545"/>
      <c r="FJ8" s="545"/>
      <c r="FK8" s="545"/>
      <c r="FL8" s="545"/>
      <c r="FM8" s="545"/>
      <c r="FN8" s="545"/>
      <c r="FO8" s="545"/>
      <c r="FP8" s="545"/>
      <c r="FQ8" s="545"/>
      <c r="FR8" s="545"/>
      <c r="FS8" s="545"/>
      <c r="FT8" s="545"/>
      <c r="FU8" s="545"/>
      <c r="FV8" s="545"/>
      <c r="FW8" s="545"/>
      <c r="FX8" s="545"/>
      <c r="FY8" s="545"/>
      <c r="FZ8" s="545"/>
      <c r="GA8" s="545"/>
      <c r="GB8" s="545"/>
      <c r="GC8" s="545"/>
      <c r="GD8" s="545"/>
      <c r="GE8" s="545"/>
      <c r="GF8" s="545"/>
      <c r="GG8" s="545"/>
      <c r="GH8" s="545"/>
      <c r="GI8" s="545"/>
      <c r="GJ8" s="545"/>
      <c r="GK8" s="545"/>
      <c r="GL8" s="545"/>
      <c r="GM8" s="545"/>
      <c r="GN8" s="545"/>
      <c r="GO8" s="545"/>
      <c r="GP8" s="545"/>
      <c r="GQ8" s="545"/>
      <c r="GR8" s="545"/>
      <c r="GS8" s="545"/>
      <c r="GT8" s="545"/>
      <c r="GU8" s="545"/>
      <c r="GV8" s="545"/>
      <c r="GW8" s="545"/>
      <c r="GX8" s="545"/>
      <c r="GY8" s="545"/>
      <c r="GZ8" s="545"/>
      <c r="HA8" s="545"/>
      <c r="HB8" s="545"/>
      <c r="HC8" s="545"/>
      <c r="HD8" s="545"/>
      <c r="HE8" s="545"/>
      <c r="HF8" s="545"/>
      <c r="HG8" s="545"/>
      <c r="HH8" s="545"/>
      <c r="HI8" s="545"/>
      <c r="HJ8" s="545"/>
      <c r="HK8" s="545"/>
      <c r="HL8" s="545"/>
      <c r="HM8" s="545"/>
      <c r="HN8" s="545"/>
      <c r="HO8" s="545"/>
      <c r="HP8" s="545"/>
      <c r="HQ8" s="545"/>
      <c r="HR8" s="545"/>
      <c r="HS8" s="545"/>
      <c r="HT8" s="545"/>
      <c r="HU8" s="545"/>
      <c r="HV8" s="545"/>
      <c r="HW8" s="545"/>
      <c r="HX8" s="545"/>
      <c r="HY8" s="545"/>
      <c r="HZ8" s="545"/>
      <c r="IA8" s="545"/>
      <c r="IB8" s="545"/>
      <c r="IC8" s="545"/>
      <c r="ID8" s="545"/>
      <c r="IE8" s="545"/>
      <c r="IF8" s="545"/>
      <c r="IG8" s="545"/>
      <c r="IH8" s="545"/>
      <c r="II8" s="545"/>
      <c r="IJ8" s="545"/>
      <c r="IK8" s="545"/>
      <c r="IL8" s="545"/>
      <c r="IM8" s="545"/>
      <c r="IN8" s="545"/>
      <c r="IO8" s="545"/>
      <c r="IP8" s="545"/>
      <c r="IQ8" s="545"/>
      <c r="IR8" s="545"/>
      <c r="IS8" s="545"/>
      <c r="IT8" s="545"/>
      <c r="IU8" s="545"/>
      <c r="IV8" s="545"/>
    </row>
    <row r="9" spans="2:18" s="562" customFormat="1" ht="15">
      <c r="B9" s="563"/>
      <c r="E9" s="564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6"/>
    </row>
    <row r="10" spans="2:18" ht="15">
      <c r="B10" s="567"/>
      <c r="C10" s="568" t="s">
        <v>66</v>
      </c>
      <c r="D10" s="569"/>
      <c r="E10" s="559">
        <f aca="true" t="shared" si="1" ref="E10:Q10">SUM(E12:E21)</f>
        <v>18212.943908999998</v>
      </c>
      <c r="F10" s="560">
        <f t="shared" si="1"/>
        <v>784.9348369999999</v>
      </c>
      <c r="G10" s="560">
        <f t="shared" si="1"/>
        <v>1155.6350080000002</v>
      </c>
      <c r="H10" s="560">
        <f t="shared" si="1"/>
        <v>1053.9738800000002</v>
      </c>
      <c r="I10" s="560">
        <f t="shared" si="1"/>
        <v>832.064467</v>
      </c>
      <c r="J10" s="560">
        <f t="shared" si="1"/>
        <v>1313.602956</v>
      </c>
      <c r="K10" s="560">
        <f t="shared" si="1"/>
        <v>1805.934378</v>
      </c>
      <c r="L10" s="560">
        <f t="shared" si="1"/>
        <v>1897.0148780000002</v>
      </c>
      <c r="M10" s="560">
        <f t="shared" si="1"/>
        <v>1951.0818609999997</v>
      </c>
      <c r="N10" s="560">
        <f t="shared" si="1"/>
        <v>1712.446872</v>
      </c>
      <c r="O10" s="560">
        <f t="shared" si="1"/>
        <v>2221.903225</v>
      </c>
      <c r="P10" s="560">
        <f t="shared" si="1"/>
        <v>1384.148874</v>
      </c>
      <c r="Q10" s="560">
        <f t="shared" si="1"/>
        <v>2100.202673</v>
      </c>
      <c r="R10" s="561"/>
    </row>
    <row r="11" spans="2:18" ht="15">
      <c r="B11" s="570"/>
      <c r="C11" s="571"/>
      <c r="E11" s="572"/>
      <c r="F11" s="573" t="s">
        <v>32</v>
      </c>
      <c r="G11" s="573" t="s">
        <v>32</v>
      </c>
      <c r="H11" s="573" t="s">
        <v>32</v>
      </c>
      <c r="I11" s="574" t="s">
        <v>32</v>
      </c>
      <c r="J11" s="574" t="s">
        <v>32</v>
      </c>
      <c r="K11" s="573" t="s">
        <v>32</v>
      </c>
      <c r="L11" s="573" t="s">
        <v>32</v>
      </c>
      <c r="M11" s="573" t="s">
        <v>32</v>
      </c>
      <c r="N11" s="573" t="s">
        <v>32</v>
      </c>
      <c r="O11" s="573" t="s">
        <v>32</v>
      </c>
      <c r="P11" s="573" t="s">
        <v>32</v>
      </c>
      <c r="Q11" s="575" t="s">
        <v>32</v>
      </c>
      <c r="R11" s="576"/>
    </row>
    <row r="12" spans="2:18" ht="14.25">
      <c r="B12" s="570"/>
      <c r="C12" s="571"/>
      <c r="D12" s="577" t="s">
        <v>121</v>
      </c>
      <c r="E12" s="578">
        <f aca="true" t="shared" si="2" ref="E12:E21">SUM(F12:Q12)</f>
        <v>5356.098647</v>
      </c>
      <c r="F12" s="631">
        <v>107.37671999999999</v>
      </c>
      <c r="G12" s="631">
        <v>286.59833</v>
      </c>
      <c r="H12" s="631">
        <v>457.12238700000006</v>
      </c>
      <c r="I12" s="631">
        <v>364.64035100000007</v>
      </c>
      <c r="J12" s="631">
        <v>540.551689</v>
      </c>
      <c r="K12" s="631">
        <v>474.279974</v>
      </c>
      <c r="L12" s="631">
        <v>638.4592499999998</v>
      </c>
      <c r="M12" s="631">
        <v>701.05324</v>
      </c>
      <c r="N12" s="631">
        <v>337.305674</v>
      </c>
      <c r="O12" s="631">
        <v>550.191921</v>
      </c>
      <c r="P12" s="631">
        <v>248.57873099999992</v>
      </c>
      <c r="Q12" s="631">
        <v>649.9403799999999</v>
      </c>
      <c r="R12" s="576"/>
    </row>
    <row r="13" spans="2:18" ht="14.25">
      <c r="B13" s="570"/>
      <c r="C13" s="571"/>
      <c r="D13" s="579" t="s">
        <v>125</v>
      </c>
      <c r="E13" s="578">
        <f t="shared" si="2"/>
        <v>4348.428341000001</v>
      </c>
      <c r="F13" s="631">
        <v>188.457753</v>
      </c>
      <c r="G13" s="631">
        <v>414.59962899999994</v>
      </c>
      <c r="H13" s="631">
        <v>308.001524</v>
      </c>
      <c r="I13" s="631">
        <v>336.60060100000004</v>
      </c>
      <c r="J13" s="631">
        <v>442.1036469999999</v>
      </c>
      <c r="K13" s="631">
        <v>558.888468</v>
      </c>
      <c r="L13" s="631">
        <v>194.89186599999996</v>
      </c>
      <c r="M13" s="631">
        <v>345.5617199999999</v>
      </c>
      <c r="N13" s="631">
        <v>577.4603930000001</v>
      </c>
      <c r="O13" s="631">
        <v>542.0563040000001</v>
      </c>
      <c r="P13" s="631">
        <v>268.14014299999997</v>
      </c>
      <c r="Q13" s="631">
        <v>171.666293</v>
      </c>
      <c r="R13" s="576"/>
    </row>
    <row r="14" spans="2:18" ht="14.25">
      <c r="B14" s="570"/>
      <c r="C14" s="571"/>
      <c r="D14" s="579" t="s">
        <v>128</v>
      </c>
      <c r="E14" s="578">
        <f t="shared" si="2"/>
        <v>491.89037499999995</v>
      </c>
      <c r="F14" s="631">
        <v>50.199297000000016</v>
      </c>
      <c r="G14" s="631">
        <v>20.266869</v>
      </c>
      <c r="H14" s="631" t="s">
        <v>32</v>
      </c>
      <c r="I14" s="631">
        <v>27.869208999999998</v>
      </c>
      <c r="J14" s="631">
        <v>20.66</v>
      </c>
      <c r="K14" s="631">
        <v>78.86</v>
      </c>
      <c r="L14" s="631" t="s">
        <v>32</v>
      </c>
      <c r="M14" s="631">
        <v>59.3</v>
      </c>
      <c r="N14" s="631">
        <v>17.57</v>
      </c>
      <c r="O14" s="631">
        <v>117.745</v>
      </c>
      <c r="P14" s="631" t="s">
        <v>32</v>
      </c>
      <c r="Q14" s="631">
        <v>99.41999999999999</v>
      </c>
      <c r="R14" s="576"/>
    </row>
    <row r="15" spans="2:18" ht="14.25">
      <c r="B15" s="570"/>
      <c r="C15" s="571"/>
      <c r="D15" s="579" t="s">
        <v>118</v>
      </c>
      <c r="E15" s="578">
        <f t="shared" si="2"/>
        <v>4017.945121</v>
      </c>
      <c r="F15" s="631">
        <v>424.644067</v>
      </c>
      <c r="G15" s="631">
        <v>351.86518</v>
      </c>
      <c r="H15" s="631">
        <v>270.79996900000003</v>
      </c>
      <c r="I15" s="631">
        <v>81.65</v>
      </c>
      <c r="J15" s="631">
        <v>256.93304099999995</v>
      </c>
      <c r="K15" s="631">
        <v>144.36039599999998</v>
      </c>
      <c r="L15" s="631">
        <v>451.90376200000026</v>
      </c>
      <c r="M15" s="631">
        <v>386.47190099999995</v>
      </c>
      <c r="N15" s="631">
        <v>331.32580499999995</v>
      </c>
      <c r="O15" s="631">
        <v>283.485</v>
      </c>
      <c r="P15" s="631">
        <v>413.35</v>
      </c>
      <c r="Q15" s="631">
        <v>621.156</v>
      </c>
      <c r="R15" s="576"/>
    </row>
    <row r="16" spans="2:18" ht="14.25">
      <c r="B16" s="570"/>
      <c r="C16" s="571"/>
      <c r="D16" s="579" t="s">
        <v>132</v>
      </c>
      <c r="E16" s="578">
        <f t="shared" si="2"/>
        <v>2768.7195789999996</v>
      </c>
      <c r="F16" s="631" t="s">
        <v>32</v>
      </c>
      <c r="G16" s="631">
        <v>44.785</v>
      </c>
      <c r="H16" s="631" t="s">
        <v>32</v>
      </c>
      <c r="I16" s="631">
        <v>21.3</v>
      </c>
      <c r="J16" s="631">
        <v>13.989579</v>
      </c>
      <c r="K16" s="631">
        <v>195.72000000000003</v>
      </c>
      <c r="L16" s="631">
        <v>430.47</v>
      </c>
      <c r="M16" s="631">
        <v>411.525</v>
      </c>
      <c r="N16" s="631">
        <v>351.8449999999999</v>
      </c>
      <c r="O16" s="631">
        <v>510.5200000000001</v>
      </c>
      <c r="P16" s="631">
        <v>434.66</v>
      </c>
      <c r="Q16" s="631">
        <v>353.905</v>
      </c>
      <c r="R16" s="576"/>
    </row>
    <row r="17" spans="2:18" ht="14.25">
      <c r="B17" s="570"/>
      <c r="C17" s="571"/>
      <c r="D17" s="579" t="s">
        <v>131</v>
      </c>
      <c r="E17" s="578">
        <f t="shared" si="2"/>
        <v>719.9200000000001</v>
      </c>
      <c r="F17" s="631" t="s">
        <v>32</v>
      </c>
      <c r="G17" s="631" t="s">
        <v>32</v>
      </c>
      <c r="H17" s="631" t="s">
        <v>32</v>
      </c>
      <c r="I17" s="631" t="s">
        <v>32</v>
      </c>
      <c r="J17" s="631" t="s">
        <v>32</v>
      </c>
      <c r="K17" s="631">
        <v>241.555</v>
      </c>
      <c r="L17" s="631">
        <v>126.63</v>
      </c>
      <c r="M17" s="631">
        <v>27.43</v>
      </c>
      <c r="N17" s="631">
        <v>54.27</v>
      </c>
      <c r="O17" s="631">
        <v>135.03500000000003</v>
      </c>
      <c r="P17" s="631" t="s">
        <v>32</v>
      </c>
      <c r="Q17" s="631">
        <v>135</v>
      </c>
      <c r="R17" s="576"/>
    </row>
    <row r="18" spans="2:18" ht="14.25">
      <c r="B18" s="570"/>
      <c r="C18" s="571"/>
      <c r="D18" s="579" t="s">
        <v>123</v>
      </c>
      <c r="E18" s="578">
        <f t="shared" si="2"/>
        <v>153.23000000000002</v>
      </c>
      <c r="F18" s="631" t="s">
        <v>32</v>
      </c>
      <c r="G18" s="631" t="s">
        <v>32</v>
      </c>
      <c r="H18" s="631" t="s">
        <v>32</v>
      </c>
      <c r="I18" s="631" t="s">
        <v>32</v>
      </c>
      <c r="J18" s="631" t="s">
        <v>32</v>
      </c>
      <c r="K18" s="631">
        <v>80.34</v>
      </c>
      <c r="L18" s="631">
        <v>23.240000000000002</v>
      </c>
      <c r="M18" s="631" t="s">
        <v>32</v>
      </c>
      <c r="N18" s="631" t="s">
        <v>32</v>
      </c>
      <c r="O18" s="631">
        <v>49.65</v>
      </c>
      <c r="P18" s="631" t="s">
        <v>32</v>
      </c>
      <c r="Q18" s="631" t="s">
        <v>32</v>
      </c>
      <c r="R18" s="576"/>
    </row>
    <row r="19" spans="2:21" ht="14.25">
      <c r="B19" s="570"/>
      <c r="C19" s="571"/>
      <c r="D19" s="579" t="s">
        <v>119</v>
      </c>
      <c r="E19" s="578">
        <f t="shared" si="2"/>
        <v>234.359306</v>
      </c>
      <c r="F19" s="631" t="s">
        <v>32</v>
      </c>
      <c r="G19" s="631">
        <v>17.88</v>
      </c>
      <c r="H19" s="631">
        <v>18.05</v>
      </c>
      <c r="I19" s="631">
        <v>0.004306</v>
      </c>
      <c r="J19" s="631">
        <v>21.395</v>
      </c>
      <c r="K19" s="631">
        <v>16.22</v>
      </c>
      <c r="L19" s="631">
        <v>31.419999999999998</v>
      </c>
      <c r="M19" s="631">
        <v>19.740000000000002</v>
      </c>
      <c r="N19" s="631">
        <v>42.669999999999995</v>
      </c>
      <c r="O19" s="631" t="s">
        <v>32</v>
      </c>
      <c r="P19" s="631">
        <v>19.42</v>
      </c>
      <c r="Q19" s="631">
        <v>47.56</v>
      </c>
      <c r="R19" s="576"/>
      <c r="U19" s="581"/>
    </row>
    <row r="20" spans="2:21" ht="14.25">
      <c r="B20" s="570"/>
      <c r="C20" s="571"/>
      <c r="D20" s="579" t="s">
        <v>129</v>
      </c>
      <c r="E20" s="578">
        <f t="shared" si="2"/>
        <v>19.64</v>
      </c>
      <c r="F20" s="580" t="s">
        <v>32</v>
      </c>
      <c r="G20" s="580">
        <v>19.64</v>
      </c>
      <c r="H20" s="580" t="s">
        <v>32</v>
      </c>
      <c r="I20" s="580" t="s">
        <v>32</v>
      </c>
      <c r="J20" s="580" t="s">
        <v>32</v>
      </c>
      <c r="K20" s="580" t="s">
        <v>32</v>
      </c>
      <c r="L20" s="580" t="s">
        <v>32</v>
      </c>
      <c r="M20" s="580" t="s">
        <v>32</v>
      </c>
      <c r="N20" s="580" t="s">
        <v>32</v>
      </c>
      <c r="O20" s="580" t="s">
        <v>32</v>
      </c>
      <c r="P20" s="580" t="s">
        <v>32</v>
      </c>
      <c r="Q20" s="580" t="s">
        <v>32</v>
      </c>
      <c r="R20" s="576"/>
      <c r="U20" s="582"/>
    </row>
    <row r="21" spans="2:21" ht="14.25">
      <c r="B21" s="570"/>
      <c r="C21" s="571"/>
      <c r="D21" s="579" t="s">
        <v>113</v>
      </c>
      <c r="E21" s="578">
        <f t="shared" si="2"/>
        <v>102.71253999999999</v>
      </c>
      <c r="F21" s="580">
        <v>14.256999999999998</v>
      </c>
      <c r="G21" s="580">
        <v>0</v>
      </c>
      <c r="H21" s="580">
        <v>0</v>
      </c>
      <c r="I21" s="580">
        <v>0</v>
      </c>
      <c r="J21" s="580">
        <v>17.97</v>
      </c>
      <c r="K21" s="580">
        <v>15.71054</v>
      </c>
      <c r="L21" s="580">
        <v>0</v>
      </c>
      <c r="M21" s="580">
        <v>0</v>
      </c>
      <c r="N21" s="580">
        <v>0</v>
      </c>
      <c r="O21" s="580">
        <v>33.22</v>
      </c>
      <c r="P21" s="580">
        <v>0</v>
      </c>
      <c r="Q21" s="580">
        <v>21.555</v>
      </c>
      <c r="R21" s="576"/>
      <c r="U21" s="583"/>
    </row>
    <row r="22" spans="2:18" ht="14.25">
      <c r="B22" s="584"/>
      <c r="C22" s="585"/>
      <c r="D22" s="586"/>
      <c r="E22" s="578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76"/>
    </row>
    <row r="23" spans="2:18" s="558" customFormat="1" ht="15">
      <c r="B23" s="588"/>
      <c r="C23" s="589"/>
      <c r="D23" s="589"/>
      <c r="E23" s="589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1"/>
    </row>
    <row r="24" spans="2:18" ht="15">
      <c r="B24" s="592"/>
      <c r="C24" s="568" t="s">
        <v>74</v>
      </c>
      <c r="D24" s="569"/>
      <c r="E24" s="559">
        <f aca="true" t="shared" si="3" ref="E24:Q24">SUM(E26:E40)</f>
        <v>10670.983657</v>
      </c>
      <c r="F24" s="560">
        <f t="shared" si="3"/>
        <v>502.518772</v>
      </c>
      <c r="G24" s="560">
        <f t="shared" si="3"/>
        <v>1016.432991</v>
      </c>
      <c r="H24" s="560">
        <f t="shared" si="3"/>
        <v>771.0342150000001</v>
      </c>
      <c r="I24" s="560">
        <f t="shared" si="3"/>
        <v>729.950403</v>
      </c>
      <c r="J24" s="560">
        <f t="shared" si="3"/>
        <v>932.6922150000001</v>
      </c>
      <c r="K24" s="560">
        <f t="shared" si="3"/>
        <v>1501.0261970000001</v>
      </c>
      <c r="L24" s="560">
        <f t="shared" si="3"/>
        <v>542.823966</v>
      </c>
      <c r="M24" s="560">
        <f t="shared" si="3"/>
        <v>540.652934</v>
      </c>
      <c r="N24" s="560">
        <f t="shared" si="3"/>
        <v>937.567419</v>
      </c>
      <c r="O24" s="560">
        <f t="shared" si="3"/>
        <v>1045.2357789999999</v>
      </c>
      <c r="P24" s="560">
        <f t="shared" si="3"/>
        <v>1018.4226610000001</v>
      </c>
      <c r="Q24" s="560">
        <f t="shared" si="3"/>
        <v>1132.6261050000003</v>
      </c>
      <c r="R24" s="593"/>
    </row>
    <row r="25" spans="2:18" ht="14.25">
      <c r="B25" s="584"/>
      <c r="C25" s="571"/>
      <c r="D25" s="571"/>
      <c r="E25" s="594" t="s">
        <v>25</v>
      </c>
      <c r="F25" s="573"/>
      <c r="G25" s="573"/>
      <c r="H25" s="573"/>
      <c r="I25" s="574"/>
      <c r="J25" s="574"/>
      <c r="K25" s="573"/>
      <c r="L25" s="573"/>
      <c r="M25" s="573"/>
      <c r="N25" s="573"/>
      <c r="O25" s="573"/>
      <c r="P25" s="573"/>
      <c r="Q25" s="575"/>
      <c r="R25" s="576"/>
    </row>
    <row r="26" spans="2:18" ht="14.25">
      <c r="B26" s="570"/>
      <c r="C26" s="571"/>
      <c r="D26" s="577" t="s">
        <v>140</v>
      </c>
      <c r="E26" s="578">
        <f aca="true" t="shared" si="4" ref="E26:E40">SUM(F26:Q26)</f>
        <v>1848.1884599999998</v>
      </c>
      <c r="F26" s="580">
        <v>94.89000000000001</v>
      </c>
      <c r="G26" s="580">
        <v>271.19</v>
      </c>
      <c r="H26" s="580">
        <v>140.48000000000002</v>
      </c>
      <c r="I26" s="580">
        <v>113.07</v>
      </c>
      <c r="J26" s="580">
        <v>182.411</v>
      </c>
      <c r="K26" s="580">
        <v>132.17946</v>
      </c>
      <c r="L26" s="580">
        <v>108.92</v>
      </c>
      <c r="M26" s="580">
        <v>98.81299999999999</v>
      </c>
      <c r="N26" s="580">
        <v>241.22499999999997</v>
      </c>
      <c r="O26" s="580">
        <v>121.05</v>
      </c>
      <c r="P26" s="580">
        <v>115.13</v>
      </c>
      <c r="Q26" s="580">
        <v>228.82999999999998</v>
      </c>
      <c r="R26" s="576"/>
    </row>
    <row r="27" spans="2:18" ht="14.25">
      <c r="B27" s="570"/>
      <c r="C27" s="571"/>
      <c r="D27" s="577" t="s">
        <v>142</v>
      </c>
      <c r="E27" s="578">
        <f t="shared" si="4"/>
        <v>2224.3100000000004</v>
      </c>
      <c r="F27" s="580">
        <v>132.64</v>
      </c>
      <c r="G27" s="580">
        <v>213.5</v>
      </c>
      <c r="H27" s="580">
        <v>246.4</v>
      </c>
      <c r="I27" s="580">
        <v>105</v>
      </c>
      <c r="J27" s="580">
        <v>101.28999999999999</v>
      </c>
      <c r="K27" s="580">
        <v>284.73</v>
      </c>
      <c r="L27" s="580">
        <v>101.16</v>
      </c>
      <c r="M27" s="580">
        <v>54.83</v>
      </c>
      <c r="N27" s="580">
        <v>201.63000000000002</v>
      </c>
      <c r="O27" s="580">
        <v>231.19000000000003</v>
      </c>
      <c r="P27" s="580">
        <v>181.79999999999998</v>
      </c>
      <c r="Q27" s="580">
        <v>370.1400000000001</v>
      </c>
      <c r="R27" s="576"/>
    </row>
    <row r="28" spans="2:18" ht="14.25">
      <c r="B28" s="570"/>
      <c r="C28" s="571"/>
      <c r="D28" s="577" t="s">
        <v>159</v>
      </c>
      <c r="E28" s="578">
        <f t="shared" si="4"/>
        <v>750.5945000000002</v>
      </c>
      <c r="F28" s="580">
        <v>59.5</v>
      </c>
      <c r="G28" s="580" t="s">
        <v>32</v>
      </c>
      <c r="H28" s="580">
        <v>109.58500000000001</v>
      </c>
      <c r="I28" s="580">
        <v>89.347</v>
      </c>
      <c r="J28" s="580">
        <v>89.649</v>
      </c>
      <c r="K28" s="580" t="s">
        <v>32</v>
      </c>
      <c r="L28" s="580">
        <v>113.37750000000001</v>
      </c>
      <c r="M28" s="580" t="s">
        <v>32</v>
      </c>
      <c r="N28" s="580">
        <v>85.935</v>
      </c>
      <c r="O28" s="580" t="s">
        <v>32</v>
      </c>
      <c r="P28" s="580">
        <v>116.02100000000002</v>
      </c>
      <c r="Q28" s="580">
        <v>87.18</v>
      </c>
      <c r="R28" s="576"/>
    </row>
    <row r="29" spans="2:18" ht="14.25">
      <c r="B29" s="570"/>
      <c r="C29" s="571"/>
      <c r="D29" s="577" t="s">
        <v>134</v>
      </c>
      <c r="E29" s="578">
        <f t="shared" si="4"/>
        <v>1568.7383859999998</v>
      </c>
      <c r="F29" s="580">
        <v>67.549385</v>
      </c>
      <c r="G29" s="580">
        <v>102.39999999999999</v>
      </c>
      <c r="H29" s="580">
        <v>137.15076</v>
      </c>
      <c r="I29" s="580">
        <v>227.74251499999997</v>
      </c>
      <c r="J29" s="580">
        <v>187.53</v>
      </c>
      <c r="K29" s="580">
        <v>155.16289400000005</v>
      </c>
      <c r="L29" s="580">
        <v>65.008752</v>
      </c>
      <c r="M29" s="580">
        <v>131.82999999999998</v>
      </c>
      <c r="N29" s="580">
        <v>109.929205</v>
      </c>
      <c r="O29" s="580">
        <v>158.408025</v>
      </c>
      <c r="P29" s="580">
        <v>156.75685</v>
      </c>
      <c r="Q29" s="580">
        <v>69.27000000000001</v>
      </c>
      <c r="R29" s="576"/>
    </row>
    <row r="30" spans="2:18" ht="14.25">
      <c r="B30" s="570"/>
      <c r="C30" s="571"/>
      <c r="D30" s="577" t="s">
        <v>160</v>
      </c>
      <c r="E30" s="578">
        <f t="shared" si="4"/>
        <v>1407.16</v>
      </c>
      <c r="F30" s="580" t="s">
        <v>32</v>
      </c>
      <c r="G30" s="580">
        <v>199.67000000000002</v>
      </c>
      <c r="H30" s="580">
        <v>60.26</v>
      </c>
      <c r="I30" s="580" t="s">
        <v>32</v>
      </c>
      <c r="J30" s="580">
        <v>78.33000000000001</v>
      </c>
      <c r="K30" s="580">
        <v>178.77999999999997</v>
      </c>
      <c r="L30" s="580" t="s">
        <v>32</v>
      </c>
      <c r="M30" s="580">
        <v>127.60000000000001</v>
      </c>
      <c r="N30" s="580">
        <v>175.34</v>
      </c>
      <c r="O30" s="580">
        <v>331.73</v>
      </c>
      <c r="P30" s="580">
        <v>118.75</v>
      </c>
      <c r="Q30" s="580">
        <v>136.7</v>
      </c>
      <c r="R30" s="576"/>
    </row>
    <row r="31" spans="2:18" ht="14.25">
      <c r="B31" s="570"/>
      <c r="C31" s="571"/>
      <c r="D31" s="577" t="s">
        <v>161</v>
      </c>
      <c r="E31" s="578">
        <f t="shared" si="4"/>
        <v>796.14</v>
      </c>
      <c r="F31" s="580" t="s">
        <v>32</v>
      </c>
      <c r="G31" s="580">
        <v>107.36</v>
      </c>
      <c r="H31" s="580" t="s">
        <v>32</v>
      </c>
      <c r="I31" s="580" t="s">
        <v>32</v>
      </c>
      <c r="J31" s="580">
        <v>108.34</v>
      </c>
      <c r="K31" s="580">
        <v>236.48000000000002</v>
      </c>
      <c r="L31" s="580">
        <v>107.5</v>
      </c>
      <c r="M31" s="580" t="s">
        <v>32</v>
      </c>
      <c r="N31" s="580">
        <v>21.4</v>
      </c>
      <c r="O31" s="580">
        <v>107.55</v>
      </c>
      <c r="P31" s="580" t="s">
        <v>32</v>
      </c>
      <c r="Q31" s="580">
        <v>107.51</v>
      </c>
      <c r="R31" s="576"/>
    </row>
    <row r="32" spans="2:18" ht="14.25">
      <c r="B32" s="570"/>
      <c r="C32" s="571"/>
      <c r="D32" s="577" t="s">
        <v>162</v>
      </c>
      <c r="E32" s="578">
        <f t="shared" si="4"/>
        <v>200.53</v>
      </c>
      <c r="F32" s="580" t="s">
        <v>32</v>
      </c>
      <c r="G32" s="580" t="s">
        <v>32</v>
      </c>
      <c r="H32" s="580">
        <v>26.33</v>
      </c>
      <c r="I32" s="580" t="s">
        <v>32</v>
      </c>
      <c r="J32" s="580">
        <v>63.01</v>
      </c>
      <c r="K32" s="580" t="s">
        <v>32</v>
      </c>
      <c r="L32" s="580">
        <v>26.57</v>
      </c>
      <c r="M32" s="580">
        <v>42.15</v>
      </c>
      <c r="N32" s="580" t="s">
        <v>32</v>
      </c>
      <c r="O32" s="580" t="s">
        <v>32</v>
      </c>
      <c r="P32" s="580">
        <v>42.47</v>
      </c>
      <c r="Q32" s="580" t="s">
        <v>32</v>
      </c>
      <c r="R32" s="576"/>
    </row>
    <row r="33" spans="2:18" ht="14.25">
      <c r="B33" s="570"/>
      <c r="C33" s="571"/>
      <c r="D33" s="577" t="s">
        <v>137</v>
      </c>
      <c r="E33" s="578">
        <f t="shared" si="4"/>
        <v>985.77</v>
      </c>
      <c r="F33" s="580">
        <v>85.86</v>
      </c>
      <c r="G33" s="580">
        <v>107.36000000000001</v>
      </c>
      <c r="H33" s="580">
        <v>21.43</v>
      </c>
      <c r="I33" s="580">
        <v>162.06</v>
      </c>
      <c r="J33" s="580">
        <v>87.21000000000001</v>
      </c>
      <c r="K33" s="580">
        <v>36.94</v>
      </c>
      <c r="L33" s="580" t="s">
        <v>32</v>
      </c>
      <c r="M33" s="580">
        <v>21.94</v>
      </c>
      <c r="N33" s="580">
        <v>87.49000000000001</v>
      </c>
      <c r="O33" s="580">
        <v>22.03</v>
      </c>
      <c r="P33" s="580">
        <v>244.42999999999998</v>
      </c>
      <c r="Q33" s="580">
        <v>109.02000000000001</v>
      </c>
      <c r="R33" s="576"/>
    </row>
    <row r="34" spans="2:18" ht="14.25">
      <c r="B34" s="570"/>
      <c r="C34" s="571"/>
      <c r="D34" s="577" t="s">
        <v>141</v>
      </c>
      <c r="E34" s="578">
        <f t="shared" si="4"/>
        <v>185.04710400000002</v>
      </c>
      <c r="F34" s="580">
        <v>1.490108</v>
      </c>
      <c r="G34" s="580">
        <v>0.793778</v>
      </c>
      <c r="H34" s="580">
        <v>1.332713</v>
      </c>
      <c r="I34" s="580">
        <v>20.521615999999998</v>
      </c>
      <c r="J34" s="580">
        <v>3.9494580000000004</v>
      </c>
      <c r="K34" s="580">
        <v>34.178843</v>
      </c>
      <c r="L34" s="580">
        <v>20.278415</v>
      </c>
      <c r="M34" s="580">
        <v>43.574934000000006</v>
      </c>
      <c r="N34" s="580">
        <v>1.077911</v>
      </c>
      <c r="O34" s="580">
        <v>54.317753999999994</v>
      </c>
      <c r="P34" s="580">
        <v>3.378558</v>
      </c>
      <c r="Q34" s="580">
        <v>0.15301599999999999</v>
      </c>
      <c r="R34" s="576"/>
    </row>
    <row r="35" spans="2:18" ht="14.25">
      <c r="B35" s="570"/>
      <c r="C35" s="571"/>
      <c r="D35" s="579" t="s">
        <v>136</v>
      </c>
      <c r="E35" s="578">
        <f t="shared" si="4"/>
        <v>9.219999999999999</v>
      </c>
      <c r="F35" s="580" t="s">
        <v>32</v>
      </c>
      <c r="G35" s="580" t="s">
        <v>32</v>
      </c>
      <c r="H35" s="580">
        <v>9.219999999999999</v>
      </c>
      <c r="I35" s="580" t="s">
        <v>32</v>
      </c>
      <c r="J35" s="580" t="s">
        <v>32</v>
      </c>
      <c r="K35" s="580" t="s">
        <v>32</v>
      </c>
      <c r="L35" s="580" t="s">
        <v>32</v>
      </c>
      <c r="M35" s="580" t="s">
        <v>32</v>
      </c>
      <c r="N35" s="580" t="s">
        <v>32</v>
      </c>
      <c r="O35" s="580" t="s">
        <v>32</v>
      </c>
      <c r="P35" s="580" t="s">
        <v>32</v>
      </c>
      <c r="Q35" s="580" t="s">
        <v>32</v>
      </c>
      <c r="R35" s="576"/>
    </row>
    <row r="36" spans="2:18" ht="14.25">
      <c r="B36" s="570"/>
      <c r="C36" s="571"/>
      <c r="D36" s="579" t="s">
        <v>144</v>
      </c>
      <c r="E36" s="578">
        <f t="shared" si="4"/>
        <v>0</v>
      </c>
      <c r="F36" s="580" t="s">
        <v>32</v>
      </c>
      <c r="G36" s="580" t="s">
        <v>32</v>
      </c>
      <c r="H36" s="580" t="s">
        <v>32</v>
      </c>
      <c r="I36" s="580" t="s">
        <v>32</v>
      </c>
      <c r="J36" s="580" t="s">
        <v>32</v>
      </c>
      <c r="K36" s="580" t="s">
        <v>32</v>
      </c>
      <c r="L36" s="580" t="s">
        <v>32</v>
      </c>
      <c r="M36" s="580" t="s">
        <v>32</v>
      </c>
      <c r="N36" s="580" t="s">
        <v>32</v>
      </c>
      <c r="O36" s="580" t="s">
        <v>32</v>
      </c>
      <c r="P36" s="580" t="s">
        <v>32</v>
      </c>
      <c r="Q36" s="580" t="s">
        <v>32</v>
      </c>
      <c r="R36" s="576"/>
    </row>
    <row r="37" spans="2:18" ht="14.25">
      <c r="B37" s="570"/>
      <c r="C37" s="571"/>
      <c r="D37" s="579" t="s">
        <v>135</v>
      </c>
      <c r="E37" s="578">
        <f t="shared" si="4"/>
        <v>153.44886599999998</v>
      </c>
      <c r="F37" s="580">
        <v>34.019279</v>
      </c>
      <c r="G37" s="580">
        <v>14.159213000000001</v>
      </c>
      <c r="H37" s="580">
        <v>18.84</v>
      </c>
      <c r="I37" s="580">
        <v>12.209272</v>
      </c>
      <c r="J37" s="580">
        <v>10.052757</v>
      </c>
      <c r="K37" s="580" t="s">
        <v>32</v>
      </c>
      <c r="L37" s="580" t="s">
        <v>32</v>
      </c>
      <c r="M37" s="580" t="s">
        <v>32</v>
      </c>
      <c r="N37" s="580">
        <v>13.539295</v>
      </c>
      <c r="O37" s="580">
        <v>18.96</v>
      </c>
      <c r="P37" s="580">
        <v>12.496</v>
      </c>
      <c r="Q37" s="580">
        <v>19.17305</v>
      </c>
      <c r="R37" s="576"/>
    </row>
    <row r="38" spans="2:18" ht="14.25">
      <c r="B38" s="595"/>
      <c r="C38" s="571"/>
      <c r="D38" s="579" t="s">
        <v>163</v>
      </c>
      <c r="E38" s="578">
        <f t="shared" si="4"/>
        <v>80.29</v>
      </c>
      <c r="F38" s="580">
        <v>26.57</v>
      </c>
      <c r="G38" s="580" t="s">
        <v>32</v>
      </c>
      <c r="H38" s="580" t="s">
        <v>32</v>
      </c>
      <c r="I38" s="580" t="s">
        <v>32</v>
      </c>
      <c r="J38" s="580" t="s">
        <v>32</v>
      </c>
      <c r="K38" s="580">
        <v>26.530000000000005</v>
      </c>
      <c r="L38" s="580" t="s">
        <v>32</v>
      </c>
      <c r="M38" s="580" t="s">
        <v>32</v>
      </c>
      <c r="N38" s="580" t="s">
        <v>32</v>
      </c>
      <c r="O38" s="580" t="s">
        <v>32</v>
      </c>
      <c r="P38" s="580">
        <v>27.19</v>
      </c>
      <c r="Q38" s="580" t="s">
        <v>32</v>
      </c>
      <c r="R38" s="576"/>
    </row>
    <row r="39" spans="2:18" ht="14.25">
      <c r="B39" s="595"/>
      <c r="C39" s="571"/>
      <c r="D39" s="579" t="s">
        <v>184</v>
      </c>
      <c r="E39" s="578">
        <f t="shared" si="4"/>
        <v>0</v>
      </c>
      <c r="F39" s="580" t="s">
        <v>32</v>
      </c>
      <c r="G39" s="580" t="s">
        <v>32</v>
      </c>
      <c r="H39" s="580" t="s">
        <v>32</v>
      </c>
      <c r="I39" s="580" t="s">
        <v>32</v>
      </c>
      <c r="J39" s="580" t="s">
        <v>32</v>
      </c>
      <c r="K39" s="580" t="s">
        <v>32</v>
      </c>
      <c r="L39" s="580" t="s">
        <v>32</v>
      </c>
      <c r="M39" s="580" t="s">
        <v>32</v>
      </c>
      <c r="N39" s="580" t="s">
        <v>32</v>
      </c>
      <c r="O39" s="580" t="s">
        <v>32</v>
      </c>
      <c r="P39" s="580" t="s">
        <v>32</v>
      </c>
      <c r="Q39" s="580" t="s">
        <v>32</v>
      </c>
      <c r="R39" s="576"/>
    </row>
    <row r="40" spans="2:18" ht="14.25">
      <c r="B40" s="595"/>
      <c r="C40" s="571"/>
      <c r="D40" s="579" t="s">
        <v>113</v>
      </c>
      <c r="E40" s="578">
        <f t="shared" si="4"/>
        <v>461.5463410000001</v>
      </c>
      <c r="F40" s="596">
        <v>0</v>
      </c>
      <c r="G40" s="596">
        <v>0</v>
      </c>
      <c r="H40" s="596">
        <v>0.005742</v>
      </c>
      <c r="I40" s="596">
        <v>0</v>
      </c>
      <c r="J40" s="596">
        <v>20.92</v>
      </c>
      <c r="K40" s="596">
        <v>416.0450000000001</v>
      </c>
      <c r="L40" s="596">
        <v>0.009299</v>
      </c>
      <c r="M40" s="596">
        <v>19.915</v>
      </c>
      <c r="N40" s="596">
        <v>0.001008</v>
      </c>
      <c r="O40" s="596">
        <v>0</v>
      </c>
      <c r="P40" s="596">
        <v>0.000253</v>
      </c>
      <c r="Q40" s="596">
        <v>4.6500390000000005</v>
      </c>
      <c r="R40" s="576"/>
    </row>
    <row r="41" spans="2:19" ht="15">
      <c r="B41" s="597"/>
      <c r="C41" s="589"/>
      <c r="D41" s="589"/>
      <c r="E41" s="589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76"/>
      <c r="S41" s="227"/>
    </row>
    <row r="42" spans="2:18" ht="15">
      <c r="B42" s="567"/>
      <c r="C42" s="568" t="s">
        <v>75</v>
      </c>
      <c r="D42" s="569"/>
      <c r="E42" s="559">
        <f aca="true" t="shared" si="5" ref="E42:Q42">SUM(E44:E50)</f>
        <v>835.949809</v>
      </c>
      <c r="F42" s="560">
        <f t="shared" si="5"/>
        <v>71.89969500000001</v>
      </c>
      <c r="G42" s="560">
        <f t="shared" si="5"/>
        <v>71.64664</v>
      </c>
      <c r="H42" s="560">
        <f t="shared" si="5"/>
        <v>70.22</v>
      </c>
      <c r="I42" s="560">
        <f t="shared" si="5"/>
        <v>38.012935999999996</v>
      </c>
      <c r="J42" s="560">
        <f t="shared" si="5"/>
        <v>90.234277</v>
      </c>
      <c r="K42" s="560">
        <f t="shared" si="5"/>
        <v>50.495340999999996</v>
      </c>
      <c r="L42" s="560">
        <f t="shared" si="5"/>
        <v>46.434016</v>
      </c>
      <c r="M42" s="560">
        <f t="shared" si="5"/>
        <v>59.938936</v>
      </c>
      <c r="N42" s="560">
        <f t="shared" si="5"/>
        <v>56.510000000000005</v>
      </c>
      <c r="O42" s="560">
        <f t="shared" si="5"/>
        <v>57.36496799999999</v>
      </c>
      <c r="P42" s="560">
        <f t="shared" si="5"/>
        <v>35.573</v>
      </c>
      <c r="Q42" s="560">
        <f t="shared" si="5"/>
        <v>187.61999999999998</v>
      </c>
      <c r="R42" s="561"/>
    </row>
    <row r="43" spans="2:18" ht="14.25">
      <c r="B43" s="570"/>
      <c r="C43" s="571"/>
      <c r="D43" s="571"/>
      <c r="E43" s="578"/>
      <c r="F43" s="573"/>
      <c r="G43" s="573"/>
      <c r="H43" s="573"/>
      <c r="I43" s="574"/>
      <c r="J43" s="574"/>
      <c r="K43" s="573"/>
      <c r="L43" s="573"/>
      <c r="M43" s="573"/>
      <c r="N43" s="573"/>
      <c r="O43" s="573"/>
      <c r="P43" s="573"/>
      <c r="Q43" s="575"/>
      <c r="R43" s="576"/>
    </row>
    <row r="44" spans="2:18" ht="14.25">
      <c r="B44" s="570"/>
      <c r="C44" s="571"/>
      <c r="D44" s="579" t="s">
        <v>148</v>
      </c>
      <c r="E44" s="578">
        <f aca="true" t="shared" si="6" ref="E44:E50">SUM(F44:Q44)</f>
        <v>323.6464919999999</v>
      </c>
      <c r="F44" s="580">
        <v>36.939695</v>
      </c>
      <c r="G44" s="580">
        <v>24.95664</v>
      </c>
      <c r="H44" s="580">
        <v>8.31</v>
      </c>
      <c r="I44" s="580">
        <v>38.012935999999996</v>
      </c>
      <c r="J44" s="580">
        <v>52.664277</v>
      </c>
      <c r="K44" s="580">
        <v>16.607024</v>
      </c>
      <c r="L44" s="580">
        <v>46.434016</v>
      </c>
      <c r="M44" s="580">
        <v>21.488936000000002</v>
      </c>
      <c r="N44" s="580" t="s">
        <v>32</v>
      </c>
      <c r="O44" s="580">
        <v>43.39496799999999</v>
      </c>
      <c r="P44" s="580">
        <v>15.133000000000001</v>
      </c>
      <c r="Q44" s="580">
        <v>19.705</v>
      </c>
      <c r="R44" s="576"/>
    </row>
    <row r="45" spans="2:18" ht="14.25">
      <c r="B45" s="570"/>
      <c r="C45" s="571"/>
      <c r="D45" s="579" t="s">
        <v>177</v>
      </c>
      <c r="E45" s="578">
        <f t="shared" si="6"/>
        <v>265.67999999999995</v>
      </c>
      <c r="F45" s="580">
        <v>34.96</v>
      </c>
      <c r="G45" s="580">
        <v>46.690000000000005</v>
      </c>
      <c r="H45" s="580">
        <v>61.910000000000004</v>
      </c>
      <c r="I45" s="580" t="s">
        <v>32</v>
      </c>
      <c r="J45" s="580">
        <v>9.64</v>
      </c>
      <c r="K45" s="580" t="s">
        <v>32</v>
      </c>
      <c r="L45" s="580" t="s">
        <v>32</v>
      </c>
      <c r="M45" s="580">
        <v>38.449999999999996</v>
      </c>
      <c r="N45" s="580">
        <v>56.510000000000005</v>
      </c>
      <c r="O45" s="580" t="s">
        <v>32</v>
      </c>
      <c r="P45" s="580">
        <v>17.52</v>
      </c>
      <c r="Q45" s="580" t="s">
        <v>32</v>
      </c>
      <c r="R45" s="576"/>
    </row>
    <row r="46" spans="2:18" ht="16.5" customHeight="1">
      <c r="B46" s="570"/>
      <c r="C46" s="571"/>
      <c r="D46" s="579" t="s">
        <v>150</v>
      </c>
      <c r="E46" s="578">
        <f t="shared" si="6"/>
        <v>0</v>
      </c>
      <c r="F46" s="580" t="s">
        <v>32</v>
      </c>
      <c r="G46" s="580" t="s">
        <v>32</v>
      </c>
      <c r="H46" s="580" t="s">
        <v>32</v>
      </c>
      <c r="I46" s="580" t="s">
        <v>32</v>
      </c>
      <c r="J46" s="580" t="s">
        <v>32</v>
      </c>
      <c r="K46" s="580" t="s">
        <v>32</v>
      </c>
      <c r="L46" s="580" t="s">
        <v>32</v>
      </c>
      <c r="M46" s="580" t="s">
        <v>32</v>
      </c>
      <c r="N46" s="580" t="s">
        <v>32</v>
      </c>
      <c r="O46" s="580" t="s">
        <v>32</v>
      </c>
      <c r="P46" s="580" t="s">
        <v>32</v>
      </c>
      <c r="Q46" s="580" t="s">
        <v>32</v>
      </c>
      <c r="R46" s="576"/>
    </row>
    <row r="47" spans="2:18" ht="16.5" customHeight="1">
      <c r="B47" s="570"/>
      <c r="C47" s="571"/>
      <c r="D47" s="579" t="s">
        <v>146</v>
      </c>
      <c r="E47" s="578">
        <f t="shared" si="6"/>
        <v>134.88</v>
      </c>
      <c r="F47" s="580" t="s">
        <v>32</v>
      </c>
      <c r="G47" s="580" t="s">
        <v>32</v>
      </c>
      <c r="H47" s="580" t="s">
        <v>32</v>
      </c>
      <c r="I47" s="580" t="s">
        <v>32</v>
      </c>
      <c r="J47" s="580" t="s">
        <v>32</v>
      </c>
      <c r="K47" s="580" t="s">
        <v>32</v>
      </c>
      <c r="L47" s="580" t="s">
        <v>32</v>
      </c>
      <c r="M47" s="580" t="s">
        <v>32</v>
      </c>
      <c r="N47" s="580" t="s">
        <v>32</v>
      </c>
      <c r="O47" s="580" t="s">
        <v>32</v>
      </c>
      <c r="P47" s="580" t="s">
        <v>32</v>
      </c>
      <c r="Q47" s="580">
        <v>134.88</v>
      </c>
      <c r="R47" s="576"/>
    </row>
    <row r="48" spans="2:18" ht="16.5" customHeight="1">
      <c r="B48" s="570"/>
      <c r="C48" s="585"/>
      <c r="D48" s="598" t="s">
        <v>176</v>
      </c>
      <c r="E48" s="578">
        <f t="shared" si="6"/>
        <v>10.76</v>
      </c>
      <c r="F48" s="596" t="s">
        <v>32</v>
      </c>
      <c r="G48" s="596" t="s">
        <v>32</v>
      </c>
      <c r="H48" s="596" t="s">
        <v>32</v>
      </c>
      <c r="I48" s="596" t="s">
        <v>32</v>
      </c>
      <c r="J48" s="596">
        <v>3.98</v>
      </c>
      <c r="K48" s="596" t="s">
        <v>32</v>
      </c>
      <c r="L48" s="596" t="s">
        <v>32</v>
      </c>
      <c r="M48" s="596" t="s">
        <v>32</v>
      </c>
      <c r="N48" s="596" t="s">
        <v>32</v>
      </c>
      <c r="O48" s="596">
        <v>3.86</v>
      </c>
      <c r="P48" s="596">
        <v>2.92</v>
      </c>
      <c r="Q48" s="596" t="s">
        <v>32</v>
      </c>
      <c r="R48" s="576"/>
    </row>
    <row r="49" spans="2:18" ht="16.5" customHeight="1">
      <c r="B49" s="570"/>
      <c r="C49" s="585"/>
      <c r="D49" s="598" t="s">
        <v>183</v>
      </c>
      <c r="E49" s="578">
        <f t="shared" si="6"/>
        <v>0</v>
      </c>
      <c r="F49" s="596" t="s">
        <v>32</v>
      </c>
      <c r="G49" s="596" t="s">
        <v>32</v>
      </c>
      <c r="H49" s="596" t="s">
        <v>32</v>
      </c>
      <c r="I49" s="596" t="s">
        <v>32</v>
      </c>
      <c r="J49" s="596" t="s">
        <v>32</v>
      </c>
      <c r="K49" s="596" t="s">
        <v>32</v>
      </c>
      <c r="L49" s="596" t="s">
        <v>32</v>
      </c>
      <c r="M49" s="596" t="s">
        <v>32</v>
      </c>
      <c r="N49" s="596" t="s">
        <v>32</v>
      </c>
      <c r="O49" s="596" t="s">
        <v>32</v>
      </c>
      <c r="P49" s="596" t="s">
        <v>32</v>
      </c>
      <c r="Q49" s="596" t="s">
        <v>32</v>
      </c>
      <c r="R49" s="576"/>
    </row>
    <row r="50" spans="2:18" ht="16.5" customHeight="1">
      <c r="B50" s="570"/>
      <c r="C50" s="585"/>
      <c r="D50" s="579" t="s">
        <v>113</v>
      </c>
      <c r="E50" s="578">
        <f t="shared" si="6"/>
        <v>100.983317</v>
      </c>
      <c r="F50" s="596">
        <v>0</v>
      </c>
      <c r="G50" s="596">
        <v>0</v>
      </c>
      <c r="H50" s="596">
        <v>0</v>
      </c>
      <c r="I50" s="596">
        <v>0</v>
      </c>
      <c r="J50" s="596">
        <v>23.95</v>
      </c>
      <c r="K50" s="596">
        <v>33.888317</v>
      </c>
      <c r="L50" s="596">
        <v>0</v>
      </c>
      <c r="M50" s="596">
        <v>0</v>
      </c>
      <c r="N50" s="596">
        <v>0</v>
      </c>
      <c r="O50" s="596">
        <v>10.11</v>
      </c>
      <c r="P50" s="596">
        <v>0</v>
      </c>
      <c r="Q50" s="596">
        <v>33.035</v>
      </c>
      <c r="R50" s="576"/>
    </row>
    <row r="51" spans="2:18" ht="15">
      <c r="B51" s="597"/>
      <c r="C51" s="589"/>
      <c r="D51" s="589"/>
      <c r="E51" s="589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76"/>
    </row>
    <row r="52" spans="2:18" ht="15">
      <c r="B52" s="567"/>
      <c r="C52" s="568" t="s">
        <v>79</v>
      </c>
      <c r="D52" s="569"/>
      <c r="E52" s="559">
        <f aca="true" t="shared" si="7" ref="E52:Q52">SUM(E54:E56)</f>
        <v>5.946175</v>
      </c>
      <c r="F52" s="560">
        <f t="shared" si="7"/>
        <v>0</v>
      </c>
      <c r="G52" s="560">
        <f t="shared" si="7"/>
        <v>0</v>
      </c>
      <c r="H52" s="560">
        <f t="shared" si="7"/>
        <v>0</v>
      </c>
      <c r="I52" s="560">
        <f t="shared" si="7"/>
        <v>0</v>
      </c>
      <c r="J52" s="560">
        <f t="shared" si="7"/>
        <v>0</v>
      </c>
      <c r="K52" s="560">
        <f t="shared" si="7"/>
        <v>0</v>
      </c>
      <c r="L52" s="560">
        <f t="shared" si="7"/>
        <v>5.946175</v>
      </c>
      <c r="M52" s="560">
        <f t="shared" si="7"/>
        <v>0</v>
      </c>
      <c r="N52" s="560">
        <f t="shared" si="7"/>
        <v>0</v>
      </c>
      <c r="O52" s="560">
        <f t="shared" si="7"/>
        <v>0</v>
      </c>
      <c r="P52" s="560">
        <f t="shared" si="7"/>
        <v>0</v>
      </c>
      <c r="Q52" s="560">
        <f t="shared" si="7"/>
        <v>0</v>
      </c>
      <c r="R52" s="561"/>
    </row>
    <row r="53" spans="2:18" ht="14.25">
      <c r="B53" s="570"/>
      <c r="C53" s="571"/>
      <c r="D53" s="571"/>
      <c r="E53" s="594"/>
      <c r="F53" s="573"/>
      <c r="G53" s="573"/>
      <c r="H53" s="573"/>
      <c r="I53" s="574"/>
      <c r="J53" s="574"/>
      <c r="K53" s="573"/>
      <c r="L53" s="573"/>
      <c r="M53" s="573"/>
      <c r="N53" s="573"/>
      <c r="O53" s="573"/>
      <c r="P53" s="573"/>
      <c r="Q53" s="573"/>
      <c r="R53" s="576"/>
    </row>
    <row r="54" spans="2:18" ht="14.25">
      <c r="B54" s="570"/>
      <c r="C54" s="571"/>
      <c r="D54" s="577" t="s">
        <v>157</v>
      </c>
      <c r="E54" s="578">
        <f>SUM(F54:Q54)</f>
        <v>0</v>
      </c>
      <c r="F54" s="596" t="s">
        <v>32</v>
      </c>
      <c r="G54" s="596" t="s">
        <v>32</v>
      </c>
      <c r="H54" s="596" t="s">
        <v>32</v>
      </c>
      <c r="I54" s="596" t="s">
        <v>32</v>
      </c>
      <c r="J54" s="596" t="s">
        <v>32</v>
      </c>
      <c r="K54" s="596" t="s">
        <v>32</v>
      </c>
      <c r="L54" s="596" t="s">
        <v>32</v>
      </c>
      <c r="M54" s="596" t="s">
        <v>32</v>
      </c>
      <c r="N54" s="596" t="s">
        <v>32</v>
      </c>
      <c r="O54" s="596" t="s">
        <v>32</v>
      </c>
      <c r="P54" s="596" t="s">
        <v>32</v>
      </c>
      <c r="Q54" s="596" t="s">
        <v>32</v>
      </c>
      <c r="R54" s="576"/>
    </row>
    <row r="55" spans="2:18" ht="14.25">
      <c r="B55" s="570"/>
      <c r="C55" s="571"/>
      <c r="D55" s="579" t="s">
        <v>182</v>
      </c>
      <c r="E55" s="578">
        <f>SUM(F55:Q55)</f>
        <v>0</v>
      </c>
      <c r="F55" s="596" t="s">
        <v>32</v>
      </c>
      <c r="G55" s="596" t="s">
        <v>32</v>
      </c>
      <c r="H55" s="596" t="s">
        <v>32</v>
      </c>
      <c r="I55" s="596" t="s">
        <v>32</v>
      </c>
      <c r="J55" s="596" t="s">
        <v>32</v>
      </c>
      <c r="K55" s="596" t="s">
        <v>32</v>
      </c>
      <c r="L55" s="596" t="s">
        <v>32</v>
      </c>
      <c r="M55" s="596" t="s">
        <v>32</v>
      </c>
      <c r="N55" s="596" t="s">
        <v>32</v>
      </c>
      <c r="O55" s="596" t="s">
        <v>32</v>
      </c>
      <c r="P55" s="596" t="s">
        <v>32</v>
      </c>
      <c r="Q55" s="596" t="s">
        <v>32</v>
      </c>
      <c r="R55" s="576"/>
    </row>
    <row r="56" spans="2:18" ht="14.25">
      <c r="B56" s="570"/>
      <c r="C56" s="571"/>
      <c r="D56" s="579" t="s">
        <v>113</v>
      </c>
      <c r="E56" s="578">
        <f>SUM(F56:Q56)</f>
        <v>5.946175</v>
      </c>
      <c r="F56" s="596" t="s">
        <v>32</v>
      </c>
      <c r="G56" s="596" t="s">
        <v>32</v>
      </c>
      <c r="H56" s="596" t="s">
        <v>32</v>
      </c>
      <c r="I56" s="596" t="s">
        <v>32</v>
      </c>
      <c r="J56" s="596" t="s">
        <v>32</v>
      </c>
      <c r="K56" s="596" t="s">
        <v>32</v>
      </c>
      <c r="L56" s="596">
        <v>5.946175</v>
      </c>
      <c r="M56" s="596" t="s">
        <v>32</v>
      </c>
      <c r="N56" s="596" t="s">
        <v>32</v>
      </c>
      <c r="O56" s="596" t="s">
        <v>32</v>
      </c>
      <c r="P56" s="596" t="s">
        <v>32</v>
      </c>
      <c r="Q56" s="596" t="s">
        <v>32</v>
      </c>
      <c r="R56" s="576"/>
    </row>
    <row r="57" spans="2:18" s="558" customFormat="1" ht="15" customHeight="1">
      <c r="B57" s="597"/>
      <c r="C57" s="589"/>
      <c r="D57" s="589"/>
      <c r="E57" s="589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1"/>
    </row>
    <row r="58" spans="2:18" ht="15">
      <c r="B58" s="567"/>
      <c r="C58" s="568" t="s">
        <v>76</v>
      </c>
      <c r="D58" s="569"/>
      <c r="E58" s="559">
        <f aca="true" t="shared" si="8" ref="E58:Q58">SUM(E60:E62)</f>
        <v>194.296001</v>
      </c>
      <c r="F58" s="560">
        <f t="shared" si="8"/>
        <v>0</v>
      </c>
      <c r="G58" s="560">
        <f t="shared" si="8"/>
        <v>20.158986</v>
      </c>
      <c r="H58" s="560">
        <f t="shared" si="8"/>
        <v>0</v>
      </c>
      <c r="I58" s="560">
        <f t="shared" si="8"/>
        <v>26.14</v>
      </c>
      <c r="J58" s="560">
        <f t="shared" si="8"/>
        <v>2.0679999999999996</v>
      </c>
      <c r="K58" s="560">
        <f t="shared" si="8"/>
        <v>45.22</v>
      </c>
      <c r="L58" s="560">
        <f t="shared" si="8"/>
        <v>19.109015</v>
      </c>
      <c r="M58" s="560">
        <f t="shared" si="8"/>
        <v>25.87</v>
      </c>
      <c r="N58" s="560">
        <f t="shared" si="8"/>
        <v>25.97</v>
      </c>
      <c r="O58" s="560">
        <f t="shared" si="8"/>
        <v>8.5</v>
      </c>
      <c r="P58" s="560">
        <f t="shared" si="8"/>
        <v>19.130000000000003</v>
      </c>
      <c r="Q58" s="560">
        <f t="shared" si="8"/>
        <v>2.1300000000000003</v>
      </c>
      <c r="R58" s="599"/>
    </row>
    <row r="59" spans="2:18" ht="14.25">
      <c r="B59" s="570"/>
      <c r="C59" s="571"/>
      <c r="D59" s="571"/>
      <c r="E59" s="594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6"/>
    </row>
    <row r="60" spans="2:18" ht="14.25">
      <c r="B60" s="570"/>
      <c r="C60" s="571"/>
      <c r="D60" s="579" t="s">
        <v>166</v>
      </c>
      <c r="E60" s="578">
        <f>SUM(F60:Q60)</f>
        <v>181.59800099999998</v>
      </c>
      <c r="F60" s="596" t="s">
        <v>32</v>
      </c>
      <c r="G60" s="596">
        <v>20.158986</v>
      </c>
      <c r="H60" s="596" t="s">
        <v>32</v>
      </c>
      <c r="I60" s="596">
        <v>26.14</v>
      </c>
      <c r="J60" s="596" t="s">
        <v>32</v>
      </c>
      <c r="K60" s="596">
        <v>45.22</v>
      </c>
      <c r="L60" s="596">
        <v>19.109015</v>
      </c>
      <c r="M60" s="596">
        <v>25.87</v>
      </c>
      <c r="N60" s="596">
        <v>25.97</v>
      </c>
      <c r="O60" s="596" t="s">
        <v>32</v>
      </c>
      <c r="P60" s="596">
        <v>19.130000000000003</v>
      </c>
      <c r="Q60" s="596" t="s">
        <v>32</v>
      </c>
      <c r="R60" s="576"/>
    </row>
    <row r="61" spans="2:18" ht="14.25">
      <c r="B61" s="570"/>
      <c r="C61" s="571"/>
      <c r="D61" s="579" t="s">
        <v>181</v>
      </c>
      <c r="E61" s="578">
        <f>SUM(F61:Q61)</f>
        <v>0</v>
      </c>
      <c r="F61" s="596" t="s">
        <v>32</v>
      </c>
      <c r="G61" s="596" t="s">
        <v>32</v>
      </c>
      <c r="H61" s="596" t="s">
        <v>32</v>
      </c>
      <c r="I61" s="596" t="s">
        <v>32</v>
      </c>
      <c r="J61" s="596" t="s">
        <v>32</v>
      </c>
      <c r="K61" s="596" t="s">
        <v>32</v>
      </c>
      <c r="L61" s="596" t="s">
        <v>32</v>
      </c>
      <c r="M61" s="596" t="s">
        <v>32</v>
      </c>
      <c r="N61" s="596" t="s">
        <v>32</v>
      </c>
      <c r="O61" s="596" t="s">
        <v>32</v>
      </c>
      <c r="P61" s="596" t="s">
        <v>32</v>
      </c>
      <c r="Q61" s="596" t="s">
        <v>32</v>
      </c>
      <c r="R61" s="576"/>
    </row>
    <row r="62" spans="2:18" ht="14.25">
      <c r="B62" s="570"/>
      <c r="C62" s="571"/>
      <c r="D62" s="579" t="s">
        <v>113</v>
      </c>
      <c r="E62" s="578">
        <f>SUM(F62:Q62)</f>
        <v>12.698</v>
      </c>
      <c r="F62" s="596" t="s">
        <v>32</v>
      </c>
      <c r="G62" s="596" t="s">
        <v>32</v>
      </c>
      <c r="H62" s="596" t="s">
        <v>32</v>
      </c>
      <c r="I62" s="596" t="s">
        <v>32</v>
      </c>
      <c r="J62" s="596">
        <v>2.0679999999999996</v>
      </c>
      <c r="K62" s="596" t="s">
        <v>32</v>
      </c>
      <c r="L62" s="596" t="s">
        <v>32</v>
      </c>
      <c r="M62" s="596" t="s">
        <v>32</v>
      </c>
      <c r="N62" s="596" t="s">
        <v>32</v>
      </c>
      <c r="O62" s="596">
        <v>8.5</v>
      </c>
      <c r="P62" s="596" t="s">
        <v>32</v>
      </c>
      <c r="Q62" s="596">
        <v>2.1300000000000003</v>
      </c>
      <c r="R62" s="576"/>
    </row>
    <row r="63" spans="2:18" ht="14.25">
      <c r="B63" s="228"/>
      <c r="C63" s="229"/>
      <c r="E63" s="594"/>
      <c r="F63" s="573"/>
      <c r="G63" s="573"/>
      <c r="H63" s="573"/>
      <c r="I63" s="574"/>
      <c r="J63" s="574"/>
      <c r="K63" s="600"/>
      <c r="L63" s="600"/>
      <c r="M63" s="600"/>
      <c r="N63" s="600"/>
      <c r="O63" s="600"/>
      <c r="P63" s="600"/>
      <c r="Q63" s="600"/>
      <c r="R63" s="601"/>
    </row>
    <row r="64" spans="4:10" ht="6.75" customHeight="1">
      <c r="D64" s="602"/>
      <c r="E64" s="603"/>
      <c r="F64" s="602"/>
      <c r="G64" s="602"/>
      <c r="H64" s="602"/>
      <c r="I64" s="604"/>
      <c r="J64" s="604"/>
    </row>
    <row r="65" spans="2:10" ht="13.5" customHeight="1">
      <c r="B65" s="226" t="s">
        <v>188</v>
      </c>
      <c r="D65" s="227"/>
      <c r="E65" s="605"/>
      <c r="F65" s="227"/>
      <c r="G65" s="227"/>
      <c r="H65" s="227"/>
      <c r="I65" s="606"/>
      <c r="J65" s="606"/>
    </row>
    <row r="66" spans="2:10" ht="15">
      <c r="B66" s="177" t="s">
        <v>39</v>
      </c>
      <c r="D66" s="227"/>
      <c r="E66" s="605"/>
      <c r="F66" s="227"/>
      <c r="G66" s="227"/>
      <c r="H66" s="227"/>
      <c r="I66" s="606"/>
      <c r="J66" s="606"/>
    </row>
    <row r="67" spans="4:10" ht="15">
      <c r="D67" s="227"/>
      <c r="E67" s="605"/>
      <c r="F67" s="227"/>
      <c r="G67" s="227"/>
      <c r="H67" s="227"/>
      <c r="I67" s="606"/>
      <c r="J67" s="606"/>
    </row>
    <row r="68" spans="2:18" ht="15">
      <c r="B68" s="607"/>
      <c r="D68" s="608"/>
      <c r="E68" s="609"/>
      <c r="F68" s="608"/>
      <c r="G68" s="608"/>
      <c r="H68" s="608"/>
      <c r="I68" s="608"/>
      <c r="J68" s="608"/>
      <c r="K68" s="610"/>
      <c r="L68" s="610"/>
      <c r="M68" s="610"/>
      <c r="N68" s="610"/>
      <c r="O68" s="610"/>
      <c r="P68" s="610"/>
      <c r="Q68" s="610"/>
      <c r="R68" s="610"/>
    </row>
    <row r="69" spans="2:19" ht="15">
      <c r="B69" s="607"/>
      <c r="D69" s="608"/>
      <c r="E69" s="609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227"/>
    </row>
    <row r="70" spans="2:19" ht="15">
      <c r="B70" s="607"/>
      <c r="D70" s="608"/>
      <c r="E70" s="609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227"/>
    </row>
    <row r="71" spans="2:19" ht="15">
      <c r="B71" s="607"/>
      <c r="D71" s="608"/>
      <c r="E71" s="609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227"/>
    </row>
    <row r="72" spans="4:19" ht="15">
      <c r="D72" s="608"/>
      <c r="E72" s="609"/>
      <c r="F72" s="608"/>
      <c r="G72" s="608"/>
      <c r="H72" s="608"/>
      <c r="I72" s="608"/>
      <c r="J72" s="608"/>
      <c r="K72" s="608"/>
      <c r="L72" s="608"/>
      <c r="M72" s="608"/>
      <c r="N72" s="608"/>
      <c r="O72" s="608"/>
      <c r="P72" s="608"/>
      <c r="Q72" s="608"/>
      <c r="R72" s="608"/>
      <c r="S72" s="227"/>
    </row>
    <row r="73" spans="4:19" ht="15">
      <c r="D73" s="608"/>
      <c r="E73" s="609"/>
      <c r="F73" s="608"/>
      <c r="G73" s="608"/>
      <c r="H73" s="608"/>
      <c r="I73" s="608"/>
      <c r="J73" s="608"/>
      <c r="K73" s="611"/>
      <c r="L73" s="611"/>
      <c r="M73" s="608"/>
      <c r="N73" s="608"/>
      <c r="O73" s="608"/>
      <c r="P73" s="608"/>
      <c r="Q73" s="608"/>
      <c r="R73" s="608"/>
      <c r="S73" s="227"/>
    </row>
    <row r="74" spans="4:19" s="612" customFormat="1" ht="15">
      <c r="D74" s="611"/>
      <c r="E74" s="613"/>
      <c r="F74" s="611"/>
      <c r="G74" s="611"/>
      <c r="H74" s="611"/>
      <c r="I74" s="611"/>
      <c r="J74" s="611"/>
      <c r="K74" s="614"/>
      <c r="L74" s="614"/>
      <c r="M74" s="611"/>
      <c r="N74" s="611"/>
      <c r="O74" s="611"/>
      <c r="P74" s="611"/>
      <c r="Q74" s="611"/>
      <c r="R74" s="611"/>
      <c r="S74" s="615"/>
    </row>
    <row r="75" spans="4:19" s="612" customFormat="1" ht="15">
      <c r="D75" s="611"/>
      <c r="E75" s="613"/>
      <c r="F75" s="611"/>
      <c r="G75" s="611"/>
      <c r="H75" s="611"/>
      <c r="I75" s="611"/>
      <c r="J75" s="611"/>
      <c r="K75" s="614"/>
      <c r="L75" s="614"/>
      <c r="M75" s="611"/>
      <c r="N75" s="611"/>
      <c r="O75" s="611"/>
      <c r="P75" s="611"/>
      <c r="Q75" s="611"/>
      <c r="R75" s="611"/>
      <c r="S75" s="615"/>
    </row>
    <row r="76" spans="4:19" s="612" customFormat="1" ht="15">
      <c r="D76" s="611"/>
      <c r="E76" s="613"/>
      <c r="F76" s="611"/>
      <c r="G76" s="611"/>
      <c r="H76" s="611"/>
      <c r="I76" s="611"/>
      <c r="J76" s="611"/>
      <c r="K76" s="614"/>
      <c r="L76" s="616">
        <f>SUM(L77:L83)</f>
        <v>29920.119551</v>
      </c>
      <c r="M76" s="611"/>
      <c r="N76" s="611"/>
      <c r="O76" s="611"/>
      <c r="P76" s="611"/>
      <c r="Q76" s="611"/>
      <c r="R76" s="611"/>
      <c r="S76" s="615"/>
    </row>
    <row r="77" spans="4:19" s="612" customFormat="1" ht="15">
      <c r="D77" s="617"/>
      <c r="E77" s="613">
        <f>SUM(E78:E85)</f>
        <v>29920.119551</v>
      </c>
      <c r="F77" s="617"/>
      <c r="G77" s="611"/>
      <c r="H77" s="611"/>
      <c r="I77" s="611"/>
      <c r="J77" s="611"/>
      <c r="K77" s="618" t="s">
        <v>121</v>
      </c>
      <c r="L77" s="619">
        <f>+E12</f>
        <v>5356.098647</v>
      </c>
      <c r="M77" s="620"/>
      <c r="N77" s="621"/>
      <c r="O77" s="611"/>
      <c r="P77" s="611"/>
      <c r="Q77" s="611"/>
      <c r="R77" s="611"/>
      <c r="S77" s="615"/>
    </row>
    <row r="78" spans="4:19" s="612" customFormat="1" ht="15">
      <c r="D78" s="617" t="s">
        <v>66</v>
      </c>
      <c r="E78" s="613">
        <f>E10</f>
        <v>18212.943908999998</v>
      </c>
      <c r="F78" s="622">
        <f>+E78/$E$77*100</f>
        <v>60.871895508155745</v>
      </c>
      <c r="G78" s="611"/>
      <c r="H78" s="611"/>
      <c r="I78" s="611"/>
      <c r="J78" s="611"/>
      <c r="K78" s="618" t="s">
        <v>140</v>
      </c>
      <c r="L78" s="619">
        <f>+E26</f>
        <v>1848.1884599999998</v>
      </c>
      <c r="M78" s="620"/>
      <c r="N78" s="611"/>
      <c r="O78" s="611"/>
      <c r="P78" s="611"/>
      <c r="Q78" s="611"/>
      <c r="R78" s="611"/>
      <c r="S78" s="615"/>
    </row>
    <row r="79" spans="4:19" s="612" customFormat="1" ht="15">
      <c r="D79" s="617" t="s">
        <v>74</v>
      </c>
      <c r="E79" s="613">
        <f>E24</f>
        <v>10670.983657</v>
      </c>
      <c r="F79" s="622">
        <f>+E79/$E$77*100</f>
        <v>35.66490982367533</v>
      </c>
      <c r="G79" s="611"/>
      <c r="H79" s="611"/>
      <c r="I79" s="611"/>
      <c r="J79" s="611"/>
      <c r="K79" s="618" t="s">
        <v>125</v>
      </c>
      <c r="L79" s="619">
        <f>+E13</f>
        <v>4348.428341000001</v>
      </c>
      <c r="M79" s="620"/>
      <c r="N79" s="611"/>
      <c r="O79" s="611"/>
      <c r="P79" s="611"/>
      <c r="Q79" s="611"/>
      <c r="R79" s="611"/>
      <c r="S79" s="615"/>
    </row>
    <row r="80" spans="4:19" s="612" customFormat="1" ht="15">
      <c r="D80" s="617" t="s">
        <v>82</v>
      </c>
      <c r="E80" s="613">
        <f>E42</f>
        <v>835.949809</v>
      </c>
      <c r="F80" s="622">
        <f>+E80/$E$77*100</f>
        <v>2.793938732681503</v>
      </c>
      <c r="G80" s="611"/>
      <c r="H80" s="611"/>
      <c r="I80" s="611"/>
      <c r="J80" s="611"/>
      <c r="K80" s="618" t="s">
        <v>142</v>
      </c>
      <c r="L80" s="619">
        <f>+E27</f>
        <v>2224.3100000000004</v>
      </c>
      <c r="M80" s="620"/>
      <c r="N80" s="611"/>
      <c r="O80" s="611"/>
      <c r="P80" s="611"/>
      <c r="Q80" s="611"/>
      <c r="R80" s="611"/>
      <c r="S80" s="615"/>
    </row>
    <row r="81" spans="4:19" s="612" customFormat="1" ht="15">
      <c r="D81" s="617" t="s">
        <v>83</v>
      </c>
      <c r="E81" s="613">
        <f>E52</f>
        <v>5.946175</v>
      </c>
      <c r="F81" s="622">
        <f>+E81/$E$77*100</f>
        <v>0.019873500137138542</v>
      </c>
      <c r="G81" s="611"/>
      <c r="H81" s="611"/>
      <c r="I81" s="611"/>
      <c r="J81" s="611"/>
      <c r="K81" s="618" t="s">
        <v>159</v>
      </c>
      <c r="L81" s="619">
        <f>+E28</f>
        <v>750.5945000000002</v>
      </c>
      <c r="M81" s="620"/>
      <c r="N81" s="611"/>
      <c r="O81" s="611"/>
      <c r="P81" s="611"/>
      <c r="Q81" s="611"/>
      <c r="R81" s="611"/>
      <c r="S81" s="615"/>
    </row>
    <row r="82" spans="4:19" s="612" customFormat="1" ht="15">
      <c r="D82" s="617" t="s">
        <v>76</v>
      </c>
      <c r="E82" s="613">
        <f>E58</f>
        <v>194.296001</v>
      </c>
      <c r="F82" s="622">
        <f>+E82/$E$77*100</f>
        <v>0.6493824353502831</v>
      </c>
      <c r="G82" s="611"/>
      <c r="H82" s="611"/>
      <c r="I82" s="611"/>
      <c r="J82" s="611"/>
      <c r="K82" s="618" t="s">
        <v>134</v>
      </c>
      <c r="L82" s="619">
        <f>+E29</f>
        <v>1568.7383859999998</v>
      </c>
      <c r="M82" s="620"/>
      <c r="N82" s="611"/>
      <c r="O82" s="611"/>
      <c r="P82" s="611"/>
      <c r="Q82" s="611"/>
      <c r="R82" s="611"/>
      <c r="S82" s="615"/>
    </row>
    <row r="83" spans="4:19" s="612" customFormat="1" ht="15">
      <c r="D83" s="617"/>
      <c r="E83" s="613"/>
      <c r="F83" s="617"/>
      <c r="G83" s="611"/>
      <c r="H83" s="611"/>
      <c r="I83" s="611"/>
      <c r="J83" s="611"/>
      <c r="K83" s="614" t="s">
        <v>113</v>
      </c>
      <c r="L83" s="623">
        <f>+E8-SUM(L77:L82)</f>
        <v>13823.761217000001</v>
      </c>
      <c r="M83" s="620"/>
      <c r="N83" s="611"/>
      <c r="O83" s="611"/>
      <c r="P83" s="611"/>
      <c r="Q83" s="611"/>
      <c r="R83" s="611"/>
      <c r="S83" s="615"/>
    </row>
    <row r="84" spans="4:19" s="612" customFormat="1" ht="15">
      <c r="D84" s="617"/>
      <c r="E84" s="613"/>
      <c r="F84" s="617"/>
      <c r="G84" s="611"/>
      <c r="H84" s="611"/>
      <c r="I84" s="611"/>
      <c r="J84" s="611"/>
      <c r="K84" s="614"/>
      <c r="L84" s="624"/>
      <c r="M84" s="611"/>
      <c r="N84" s="611"/>
      <c r="O84" s="611"/>
      <c r="P84" s="611"/>
      <c r="Q84" s="611"/>
      <c r="R84" s="611"/>
      <c r="S84" s="615"/>
    </row>
    <row r="85" spans="4:19" s="612" customFormat="1" ht="15">
      <c r="D85" s="617"/>
      <c r="E85" s="613"/>
      <c r="F85" s="625"/>
      <c r="G85" s="611"/>
      <c r="H85" s="611"/>
      <c r="I85" s="611"/>
      <c r="J85" s="611"/>
      <c r="K85" s="614"/>
      <c r="L85" s="624"/>
      <c r="M85" s="611"/>
      <c r="N85" s="611"/>
      <c r="O85" s="611"/>
      <c r="P85" s="611"/>
      <c r="Q85" s="611"/>
      <c r="R85" s="611"/>
      <c r="S85" s="615"/>
    </row>
    <row r="86" spans="4:19" s="612" customFormat="1" ht="15">
      <c r="D86" s="617"/>
      <c r="E86" s="613"/>
      <c r="F86" s="625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5"/>
    </row>
    <row r="87" spans="4:19" s="612" customFormat="1" ht="15">
      <c r="D87" s="617"/>
      <c r="E87" s="613"/>
      <c r="F87" s="625"/>
      <c r="G87" s="611"/>
      <c r="H87" s="611"/>
      <c r="I87" s="611"/>
      <c r="J87" s="611"/>
      <c r="K87" s="611"/>
      <c r="L87" s="626"/>
      <c r="M87" s="611"/>
      <c r="N87" s="611"/>
      <c r="O87" s="611"/>
      <c r="P87" s="611"/>
      <c r="Q87" s="611"/>
      <c r="R87" s="611"/>
      <c r="S87" s="615"/>
    </row>
    <row r="88" spans="4:19" s="612" customFormat="1" ht="15">
      <c r="D88" s="617"/>
      <c r="E88" s="613"/>
      <c r="F88" s="625"/>
      <c r="G88" s="611"/>
      <c r="H88" s="611"/>
      <c r="I88" s="611"/>
      <c r="J88" s="611"/>
      <c r="K88" s="611"/>
      <c r="L88" s="626"/>
      <c r="M88" s="611"/>
      <c r="N88" s="611"/>
      <c r="O88" s="611"/>
      <c r="P88" s="611"/>
      <c r="Q88" s="611"/>
      <c r="R88" s="611"/>
      <c r="S88" s="615"/>
    </row>
    <row r="89" spans="4:19" s="612" customFormat="1" ht="15">
      <c r="D89" s="611"/>
      <c r="E89" s="613"/>
      <c r="F89" s="611"/>
      <c r="G89" s="611"/>
      <c r="H89" s="611"/>
      <c r="I89" s="611"/>
      <c r="J89" s="611"/>
      <c r="K89" s="611"/>
      <c r="L89" s="626"/>
      <c r="M89" s="611"/>
      <c r="N89" s="611"/>
      <c r="O89" s="611"/>
      <c r="P89" s="611"/>
      <c r="Q89" s="611"/>
      <c r="R89" s="611"/>
      <c r="S89" s="615"/>
    </row>
    <row r="90" spans="4:19" ht="15">
      <c r="D90" s="608"/>
      <c r="E90" s="609"/>
      <c r="F90" s="608"/>
      <c r="G90" s="608"/>
      <c r="H90" s="608"/>
      <c r="I90" s="608"/>
      <c r="J90" s="608"/>
      <c r="K90" s="611"/>
      <c r="L90" s="626"/>
      <c r="M90" s="608"/>
      <c r="N90" s="608"/>
      <c r="O90" s="608"/>
      <c r="P90" s="608"/>
      <c r="Q90" s="608"/>
      <c r="R90" s="608"/>
      <c r="S90" s="227"/>
    </row>
    <row r="91" spans="4:19" ht="15">
      <c r="D91" s="608"/>
      <c r="E91" s="609"/>
      <c r="F91" s="608"/>
      <c r="G91" s="608"/>
      <c r="H91" s="608"/>
      <c r="I91" s="608"/>
      <c r="J91" s="608"/>
      <c r="K91" s="611"/>
      <c r="L91" s="626"/>
      <c r="M91" s="608"/>
      <c r="N91" s="608"/>
      <c r="O91" s="608"/>
      <c r="P91" s="608"/>
      <c r="Q91" s="608"/>
      <c r="R91" s="608"/>
      <c r="S91" s="227"/>
    </row>
    <row r="92" spans="4:19" ht="15">
      <c r="D92" s="608"/>
      <c r="E92" s="609"/>
      <c r="F92" s="608"/>
      <c r="G92" s="608"/>
      <c r="H92" s="608"/>
      <c r="I92" s="608"/>
      <c r="J92" s="608"/>
      <c r="K92" s="611"/>
      <c r="L92" s="626"/>
      <c r="M92" s="608"/>
      <c r="N92" s="608"/>
      <c r="O92" s="608"/>
      <c r="P92" s="608"/>
      <c r="Q92" s="608"/>
      <c r="R92" s="608"/>
      <c r="S92" s="227"/>
    </row>
    <row r="93" spans="4:19" ht="15">
      <c r="D93" s="608"/>
      <c r="E93" s="609"/>
      <c r="F93" s="608"/>
      <c r="G93" s="608"/>
      <c r="H93" s="608"/>
      <c r="I93" s="608"/>
      <c r="J93" s="608"/>
      <c r="K93" s="611"/>
      <c r="L93" s="626"/>
      <c r="M93" s="608"/>
      <c r="N93" s="608"/>
      <c r="O93" s="608"/>
      <c r="P93" s="608"/>
      <c r="Q93" s="608"/>
      <c r="R93" s="608"/>
      <c r="S93" s="227"/>
    </row>
    <row r="94" spans="4:19" ht="15">
      <c r="D94" s="608"/>
      <c r="E94" s="609"/>
      <c r="F94" s="608"/>
      <c r="G94" s="608"/>
      <c r="H94" s="608"/>
      <c r="I94" s="608"/>
      <c r="J94" s="608"/>
      <c r="K94" s="608"/>
      <c r="L94" s="627"/>
      <c r="M94" s="608"/>
      <c r="N94" s="608"/>
      <c r="O94" s="608"/>
      <c r="P94" s="608"/>
      <c r="Q94" s="608"/>
      <c r="R94" s="608"/>
      <c r="S94" s="227"/>
    </row>
    <row r="95" spans="4:19" ht="15">
      <c r="D95" s="608"/>
      <c r="E95" s="609"/>
      <c r="F95" s="608"/>
      <c r="G95" s="608"/>
      <c r="H95" s="608"/>
      <c r="I95" s="608"/>
      <c r="J95" s="608"/>
      <c r="K95" s="608"/>
      <c r="L95" s="627"/>
      <c r="M95" s="608"/>
      <c r="N95" s="608"/>
      <c r="O95" s="608"/>
      <c r="P95" s="608"/>
      <c r="Q95" s="608"/>
      <c r="R95" s="608"/>
      <c r="S95" s="227"/>
    </row>
    <row r="96" spans="4:19" ht="15">
      <c r="D96" s="608"/>
      <c r="E96" s="609"/>
      <c r="F96" s="608"/>
      <c r="G96" s="608"/>
      <c r="H96" s="608"/>
      <c r="I96" s="608"/>
      <c r="J96" s="608"/>
      <c r="K96" s="608"/>
      <c r="L96" s="627"/>
      <c r="M96" s="608"/>
      <c r="N96" s="608"/>
      <c r="O96" s="608"/>
      <c r="P96" s="608"/>
      <c r="Q96" s="608"/>
      <c r="R96" s="608"/>
      <c r="S96" s="227"/>
    </row>
    <row r="97" spans="4:19" ht="15">
      <c r="D97" s="227"/>
      <c r="E97" s="605"/>
      <c r="F97" s="227"/>
      <c r="G97" s="227"/>
      <c r="H97" s="227"/>
      <c r="I97" s="606"/>
      <c r="J97" s="606"/>
      <c r="K97" s="227"/>
      <c r="L97" s="628"/>
      <c r="M97" s="227"/>
      <c r="N97" s="227"/>
      <c r="O97" s="227"/>
      <c r="P97" s="227"/>
      <c r="Q97" s="227"/>
      <c r="R97" s="227"/>
      <c r="S97" s="227"/>
    </row>
    <row r="98" spans="4:19" ht="15">
      <c r="D98" s="227"/>
      <c r="E98" s="605"/>
      <c r="F98" s="227"/>
      <c r="G98" s="227"/>
      <c r="H98" s="227"/>
      <c r="I98" s="606"/>
      <c r="J98" s="606"/>
      <c r="K98" s="227"/>
      <c r="L98" s="628"/>
      <c r="M98" s="227"/>
      <c r="N98" s="227"/>
      <c r="O98" s="227"/>
      <c r="P98" s="227"/>
      <c r="Q98" s="227"/>
      <c r="R98" s="227"/>
      <c r="S98" s="227"/>
    </row>
    <row r="99" spans="4:19" ht="15">
      <c r="D99" s="227"/>
      <c r="E99" s="605"/>
      <c r="F99" s="227"/>
      <c r="G99" s="227"/>
      <c r="H99" s="227"/>
      <c r="I99" s="606"/>
      <c r="J99" s="606"/>
      <c r="K99" s="227"/>
      <c r="L99" s="628"/>
      <c r="M99" s="227"/>
      <c r="N99" s="227"/>
      <c r="O99" s="227"/>
      <c r="P99" s="227"/>
      <c r="Q99" s="227"/>
      <c r="R99" s="227"/>
      <c r="S99" s="227"/>
    </row>
    <row r="100" spans="4:19" ht="15">
      <c r="D100" s="227"/>
      <c r="E100" s="605"/>
      <c r="F100" s="227"/>
      <c r="G100" s="227"/>
      <c r="H100" s="227"/>
      <c r="I100" s="606"/>
      <c r="J100" s="606"/>
      <c r="K100" s="227"/>
      <c r="L100" s="628"/>
      <c r="M100" s="227"/>
      <c r="N100" s="227"/>
      <c r="O100" s="227"/>
      <c r="P100" s="227"/>
      <c r="Q100" s="227"/>
      <c r="R100" s="227"/>
      <c r="S100" s="227"/>
    </row>
    <row r="101" spans="4:19" ht="15">
      <c r="D101" s="227"/>
      <c r="E101" s="605"/>
      <c r="F101" s="227"/>
      <c r="G101" s="227"/>
      <c r="H101" s="227"/>
      <c r="I101" s="606"/>
      <c r="J101" s="606"/>
      <c r="K101" s="227"/>
      <c r="L101" s="628"/>
      <c r="M101" s="227"/>
      <c r="N101" s="227"/>
      <c r="O101" s="227"/>
      <c r="P101" s="227"/>
      <c r="Q101" s="227"/>
      <c r="R101" s="227"/>
      <c r="S101" s="227"/>
    </row>
    <row r="102" spans="4:19" ht="15">
      <c r="D102" s="227"/>
      <c r="E102" s="605"/>
      <c r="F102" s="227"/>
      <c r="G102" s="227"/>
      <c r="H102" s="227"/>
      <c r="I102" s="606"/>
      <c r="J102" s="606"/>
      <c r="K102" s="227"/>
      <c r="L102" s="628"/>
      <c r="M102" s="227"/>
      <c r="N102" s="227"/>
      <c r="O102" s="227"/>
      <c r="P102" s="227"/>
      <c r="Q102" s="227"/>
      <c r="R102" s="227"/>
      <c r="S102" s="227"/>
    </row>
    <row r="103" spans="4:19" ht="15">
      <c r="D103" s="227"/>
      <c r="E103" s="605"/>
      <c r="F103" s="227"/>
      <c r="G103" s="227"/>
      <c r="H103" s="227"/>
      <c r="I103" s="606"/>
      <c r="J103" s="606"/>
      <c r="K103" s="227"/>
      <c r="L103" s="628"/>
      <c r="M103" s="227"/>
      <c r="N103" s="227"/>
      <c r="O103" s="227"/>
      <c r="P103" s="227"/>
      <c r="Q103" s="227"/>
      <c r="R103" s="227"/>
      <c r="S103" s="227"/>
    </row>
    <row r="104" ht="15">
      <c r="L104" s="629"/>
    </row>
    <row r="105" ht="15">
      <c r="L105" s="629"/>
    </row>
    <row r="106" ht="15">
      <c r="L106" s="629"/>
    </row>
    <row r="107" ht="15">
      <c r="L107" s="629"/>
    </row>
    <row r="108" ht="15">
      <c r="L108" s="629"/>
    </row>
    <row r="109" ht="15">
      <c r="L109" s="629"/>
    </row>
    <row r="110" ht="15">
      <c r="L110" s="629"/>
    </row>
    <row r="111" ht="15">
      <c r="L111" s="629"/>
    </row>
    <row r="112" ht="15">
      <c r="L112" s="629"/>
    </row>
    <row r="113" ht="15">
      <c r="L113" s="629"/>
    </row>
    <row r="114" ht="15">
      <c r="L114" s="629"/>
    </row>
    <row r="115" ht="15">
      <c r="L115" s="629"/>
    </row>
    <row r="116" ht="15">
      <c r="L116" s="629"/>
    </row>
    <row r="117" ht="15">
      <c r="L117" s="629"/>
    </row>
    <row r="127" spans="6:8" ht="15">
      <c r="F127" s="612" t="s">
        <v>115</v>
      </c>
      <c r="G127" s="612" t="s">
        <v>116</v>
      </c>
      <c r="H127" s="612"/>
    </row>
    <row r="128" spans="6:8" ht="15">
      <c r="F128" s="612" t="s">
        <v>56</v>
      </c>
      <c r="G128" s="630">
        <v>4179.064099000001</v>
      </c>
      <c r="H128" s="612"/>
    </row>
    <row r="129" spans="6:8" ht="15">
      <c r="F129" s="612" t="s">
        <v>62</v>
      </c>
      <c r="G129" s="630">
        <v>3485.676</v>
      </c>
      <c r="H129" s="612"/>
    </row>
    <row r="130" spans="6:8" ht="15">
      <c r="F130" s="612" t="s">
        <v>64</v>
      </c>
      <c r="G130" s="630">
        <v>2963.345</v>
      </c>
      <c r="H130" s="612"/>
    </row>
    <row r="131" spans="6:8" ht="15">
      <c r="F131" s="612" t="s">
        <v>68</v>
      </c>
      <c r="G131" s="630">
        <v>2880.74272</v>
      </c>
      <c r="H131" s="612"/>
    </row>
    <row r="132" spans="6:8" ht="15">
      <c r="F132" s="612" t="s">
        <v>59</v>
      </c>
      <c r="G132" s="630">
        <v>2836.04106</v>
      </c>
      <c r="H132" s="612"/>
    </row>
    <row r="133" spans="6:8" ht="15">
      <c r="F133" s="612" t="s">
        <v>61</v>
      </c>
      <c r="G133" s="630">
        <v>1579.0062930000001</v>
      </c>
      <c r="H133" s="612"/>
    </row>
    <row r="134" spans="6:8" ht="15">
      <c r="F134" s="612" t="s">
        <v>95</v>
      </c>
      <c r="G134" s="630">
        <v>1574.139794</v>
      </c>
      <c r="H134" s="612"/>
    </row>
    <row r="135" spans="6:8" ht="15">
      <c r="F135" s="612" t="s">
        <v>96</v>
      </c>
      <c r="G135" s="630">
        <v>1521.145</v>
      </c>
      <c r="H135" s="612"/>
    </row>
    <row r="136" spans="6:8" ht="15">
      <c r="F136" s="612" t="s">
        <v>94</v>
      </c>
      <c r="G136" s="630">
        <v>1452.713383</v>
      </c>
      <c r="H136" s="612"/>
    </row>
    <row r="137" spans="6:8" ht="15">
      <c r="F137" s="612" t="s">
        <v>69</v>
      </c>
      <c r="G137" s="630">
        <v>1252.5691769999999</v>
      </c>
      <c r="H137" s="612"/>
    </row>
    <row r="138" spans="6:8" ht="15">
      <c r="F138" s="612" t="s">
        <v>89</v>
      </c>
      <c r="G138" s="630">
        <v>783.657236</v>
      </c>
      <c r="H138" s="612"/>
    </row>
    <row r="139" spans="6:8" ht="15">
      <c r="F139" s="612" t="s">
        <v>73</v>
      </c>
      <c r="G139" s="630">
        <v>769.31</v>
      </c>
      <c r="H139" s="612"/>
    </row>
    <row r="140" spans="6:8" ht="15">
      <c r="F140" s="612" t="s">
        <v>72</v>
      </c>
      <c r="G140" s="630">
        <v>593.72</v>
      </c>
      <c r="H140" s="612"/>
    </row>
    <row r="141" spans="6:8" ht="15">
      <c r="F141" s="612" t="s">
        <v>92</v>
      </c>
      <c r="G141" s="630">
        <v>441.33467099999996</v>
      </c>
      <c r="H141" s="612"/>
    </row>
    <row r="142" spans="6:8" ht="15">
      <c r="F142" s="612" t="s">
        <v>65</v>
      </c>
      <c r="G142" s="630">
        <v>435.335457</v>
      </c>
      <c r="H142" s="612"/>
    </row>
    <row r="143" spans="6:8" ht="15">
      <c r="F143" s="612" t="s">
        <v>90</v>
      </c>
      <c r="G143" s="630">
        <v>371.79</v>
      </c>
      <c r="H143" s="612"/>
    </row>
    <row r="144" spans="6:8" ht="15">
      <c r="F144" s="612" t="s">
        <v>77</v>
      </c>
      <c r="G144" s="630">
        <v>349.170823</v>
      </c>
      <c r="H144" s="612"/>
    </row>
    <row r="145" spans="6:8" ht="15">
      <c r="F145" s="612" t="s">
        <v>60</v>
      </c>
      <c r="G145" s="630">
        <v>305.63490699999994</v>
      </c>
      <c r="H145" s="612"/>
    </row>
    <row r="146" spans="6:8" ht="15">
      <c r="F146" s="612" t="s">
        <v>80</v>
      </c>
      <c r="G146" s="630">
        <v>294.17582400000003</v>
      </c>
      <c r="H146" s="612"/>
    </row>
    <row r="147" spans="6:8" ht="15">
      <c r="F147" s="612" t="s">
        <v>67</v>
      </c>
      <c r="G147" s="630">
        <v>293.35499999999996</v>
      </c>
      <c r="H147" s="612"/>
    </row>
    <row r="148" spans="6:8" ht="15">
      <c r="F148" s="612" t="s">
        <v>63</v>
      </c>
      <c r="G148" s="630">
        <v>290.80500000000006</v>
      </c>
      <c r="H148" s="612"/>
    </row>
    <row r="149" spans="6:8" ht="15">
      <c r="F149" s="612" t="s">
        <v>57</v>
      </c>
      <c r="G149" s="630">
        <v>290.469443</v>
      </c>
      <c r="H149" s="612"/>
    </row>
    <row r="150" spans="6:8" ht="15">
      <c r="F150" s="612" t="s">
        <v>71</v>
      </c>
      <c r="G150" s="630">
        <v>274.127649</v>
      </c>
      <c r="H150" s="612"/>
    </row>
    <row r="151" spans="6:8" ht="15">
      <c r="F151" s="612" t="s">
        <v>78</v>
      </c>
      <c r="G151" s="630">
        <v>206.35190899999998</v>
      </c>
      <c r="H151" s="612"/>
    </row>
    <row r="152" spans="6:8" ht="15">
      <c r="F152" s="612" t="s">
        <v>70</v>
      </c>
      <c r="G152" s="630">
        <v>193.755</v>
      </c>
      <c r="H152" s="612"/>
    </row>
    <row r="153" spans="6:8" ht="15">
      <c r="F153" s="612" t="s">
        <v>81</v>
      </c>
      <c r="G153" s="630">
        <v>185.066975</v>
      </c>
      <c r="H153" s="612"/>
    </row>
    <row r="154" spans="6:8" ht="15">
      <c r="F154" s="612" t="s">
        <v>97</v>
      </c>
      <c r="G154" s="630">
        <v>173.79000000000002</v>
      </c>
      <c r="H154" s="612"/>
    </row>
    <row r="155" spans="6:8" ht="15">
      <c r="F155" s="612" t="s">
        <v>112</v>
      </c>
      <c r="G155" s="630">
        <v>169.52</v>
      </c>
      <c r="H155" s="612"/>
    </row>
    <row r="156" spans="6:8" ht="15">
      <c r="F156" s="612" t="s">
        <v>80</v>
      </c>
      <c r="G156" s="630">
        <v>156.19419</v>
      </c>
      <c r="H156" s="612"/>
    </row>
    <row r="157" spans="6:8" ht="15">
      <c r="F157" s="612" t="s">
        <v>80</v>
      </c>
      <c r="G157" s="630">
        <v>117.81734599999999</v>
      </c>
      <c r="H157" s="612"/>
    </row>
    <row r="158" spans="6:8" ht="15">
      <c r="F158" s="612" t="s">
        <v>88</v>
      </c>
      <c r="G158" s="630">
        <v>114.5</v>
      </c>
      <c r="H158" s="612"/>
    </row>
    <row r="159" spans="6:8" ht="15">
      <c r="F159" s="612" t="s">
        <v>85</v>
      </c>
      <c r="G159" s="630">
        <v>108.36</v>
      </c>
      <c r="H159" s="612"/>
    </row>
    <row r="160" spans="6:8" ht="15">
      <c r="F160" s="612" t="s">
        <v>93</v>
      </c>
      <c r="G160" s="630">
        <v>100.373011</v>
      </c>
      <c r="H160" s="612"/>
    </row>
    <row r="161" spans="6:8" ht="15">
      <c r="F161" s="612" t="s">
        <v>87</v>
      </c>
      <c r="G161" s="630">
        <v>82.06</v>
      </c>
      <c r="H161" s="612"/>
    </row>
    <row r="162" spans="6:8" ht="15">
      <c r="F162" s="612" t="s">
        <v>58</v>
      </c>
      <c r="G162" s="630">
        <v>68.13</v>
      </c>
      <c r="H162" s="612"/>
    </row>
    <row r="163" spans="6:8" ht="15">
      <c r="F163" s="612" t="s">
        <v>80</v>
      </c>
      <c r="G163" s="630">
        <v>26.11</v>
      </c>
      <c r="H163" s="612"/>
    </row>
    <row r="164" spans="6:8" ht="15">
      <c r="F164" s="612" t="s">
        <v>86</v>
      </c>
      <c r="G164" s="630">
        <v>21.14</v>
      </c>
      <c r="H164" s="612"/>
    </row>
    <row r="165" spans="6:8" ht="15">
      <c r="F165" s="612" t="s">
        <v>91</v>
      </c>
      <c r="G165" s="630">
        <v>7.102079</v>
      </c>
      <c r="H165" s="612"/>
    </row>
    <row r="166" spans="6:8" ht="15">
      <c r="F166" s="612" t="s">
        <v>98</v>
      </c>
      <c r="G166" s="630">
        <v>0</v>
      </c>
      <c r="H166" s="612"/>
    </row>
    <row r="167" spans="6:8" ht="15">
      <c r="F167" s="612"/>
      <c r="G167" s="612"/>
      <c r="H167" s="612"/>
    </row>
  </sheetData>
  <sheetProtection/>
  <mergeCells count="4">
    <mergeCell ref="B3:R3"/>
    <mergeCell ref="B4:R4"/>
    <mergeCell ref="B8:D8"/>
    <mergeCell ref="B6:D6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72"/>
  <sheetViews>
    <sheetView showGridLines="0" zoomScale="80" zoomScaleNormal="80" zoomScalePageLayoutView="0" workbookViewId="0" topLeftCell="A58">
      <selection activeCell="V29" sqref="V29"/>
    </sheetView>
  </sheetViews>
  <sheetFormatPr defaultColWidth="11.5546875" defaultRowHeight="15"/>
  <cols>
    <col min="1" max="1" width="1.99609375" style="461" customWidth="1"/>
    <col min="2" max="2" width="2.10546875" style="461" customWidth="1"/>
    <col min="3" max="3" width="3.21484375" style="461" customWidth="1"/>
    <col min="4" max="4" width="18.88671875" style="461" customWidth="1"/>
    <col min="5" max="5" width="11.88671875" style="522" customWidth="1"/>
    <col min="6" max="6" width="11.88671875" style="461" customWidth="1"/>
    <col min="7" max="7" width="9.88671875" style="461" customWidth="1"/>
    <col min="8" max="8" width="11.10546875" style="461" customWidth="1"/>
    <col min="9" max="9" width="11.88671875" style="462" customWidth="1"/>
    <col min="10" max="10" width="10.77734375" style="462" customWidth="1"/>
    <col min="11" max="17" width="11.88671875" style="461" customWidth="1"/>
    <col min="18" max="18" width="0.78125" style="461" customWidth="1"/>
    <col min="19" max="19" width="3.3359375" style="461" customWidth="1"/>
    <col min="20" max="20" width="11.5546875" style="461" customWidth="1"/>
    <col min="21" max="21" width="15.99609375" style="461" bestFit="1" customWidth="1"/>
    <col min="22" max="16384" width="11.5546875" style="461" customWidth="1"/>
  </cols>
  <sheetData>
    <row r="3" spans="1:256" ht="18.75">
      <c r="A3" s="522"/>
      <c r="B3" s="808" t="s">
        <v>191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522"/>
      <c r="CV3" s="522"/>
      <c r="CW3" s="522"/>
      <c r="CX3" s="522"/>
      <c r="CY3" s="522"/>
      <c r="CZ3" s="522"/>
      <c r="DA3" s="522"/>
      <c r="DB3" s="522"/>
      <c r="DC3" s="522"/>
      <c r="DD3" s="522"/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22"/>
      <c r="DT3" s="522"/>
      <c r="DU3" s="522"/>
      <c r="DV3" s="522"/>
      <c r="DW3" s="522"/>
      <c r="DX3" s="522"/>
      <c r="DY3" s="522"/>
      <c r="DZ3" s="522"/>
      <c r="EA3" s="522"/>
      <c r="EB3" s="522"/>
      <c r="EC3" s="522"/>
      <c r="ED3" s="522"/>
      <c r="EE3" s="522"/>
      <c r="EF3" s="522"/>
      <c r="EG3" s="522"/>
      <c r="EH3" s="522"/>
      <c r="EI3" s="522"/>
      <c r="EJ3" s="522"/>
      <c r="EK3" s="522"/>
      <c r="EL3" s="522"/>
      <c r="EM3" s="522"/>
      <c r="EN3" s="522"/>
      <c r="EO3" s="522"/>
      <c r="EP3" s="522"/>
      <c r="EQ3" s="522"/>
      <c r="ER3" s="522"/>
      <c r="ES3" s="522"/>
      <c r="ET3" s="522"/>
      <c r="EU3" s="522"/>
      <c r="EV3" s="522"/>
      <c r="EW3" s="522"/>
      <c r="EX3" s="522"/>
      <c r="EY3" s="522"/>
      <c r="EZ3" s="522"/>
      <c r="FA3" s="522"/>
      <c r="FB3" s="522"/>
      <c r="FC3" s="522"/>
      <c r="FD3" s="522"/>
      <c r="FE3" s="522"/>
      <c r="FF3" s="522"/>
      <c r="FG3" s="522"/>
      <c r="FH3" s="522"/>
      <c r="FI3" s="522"/>
      <c r="FJ3" s="522"/>
      <c r="FK3" s="522"/>
      <c r="FL3" s="522"/>
      <c r="FM3" s="522"/>
      <c r="FN3" s="522"/>
      <c r="FO3" s="522"/>
      <c r="FP3" s="522"/>
      <c r="FQ3" s="522"/>
      <c r="FR3" s="522"/>
      <c r="FS3" s="522"/>
      <c r="FT3" s="522"/>
      <c r="FU3" s="522"/>
      <c r="FV3" s="522"/>
      <c r="FW3" s="522"/>
      <c r="FX3" s="522"/>
      <c r="FY3" s="522"/>
      <c r="FZ3" s="522"/>
      <c r="GA3" s="522"/>
      <c r="GB3" s="522"/>
      <c r="GC3" s="522"/>
      <c r="GD3" s="522"/>
      <c r="GE3" s="522"/>
      <c r="GF3" s="522"/>
      <c r="GG3" s="522"/>
      <c r="GH3" s="522"/>
      <c r="GI3" s="522"/>
      <c r="GJ3" s="522"/>
      <c r="GK3" s="522"/>
      <c r="GL3" s="522"/>
      <c r="GM3" s="522"/>
      <c r="GN3" s="522"/>
      <c r="GO3" s="522"/>
      <c r="GP3" s="522"/>
      <c r="GQ3" s="522"/>
      <c r="GR3" s="522"/>
      <c r="GS3" s="522"/>
      <c r="GT3" s="522"/>
      <c r="GU3" s="522"/>
      <c r="GV3" s="522"/>
      <c r="GW3" s="522"/>
      <c r="GX3" s="522"/>
      <c r="GY3" s="522"/>
      <c r="GZ3" s="522"/>
      <c r="HA3" s="522"/>
      <c r="HB3" s="522"/>
      <c r="HC3" s="522"/>
      <c r="HD3" s="522"/>
      <c r="HE3" s="522"/>
      <c r="HF3" s="522"/>
      <c r="HG3" s="522"/>
      <c r="HH3" s="522"/>
      <c r="HI3" s="522"/>
      <c r="HJ3" s="522"/>
      <c r="HK3" s="522"/>
      <c r="HL3" s="522"/>
      <c r="HM3" s="522"/>
      <c r="HN3" s="522"/>
      <c r="HO3" s="522"/>
      <c r="HP3" s="522"/>
      <c r="HQ3" s="522"/>
      <c r="HR3" s="522"/>
      <c r="HS3" s="522"/>
      <c r="HT3" s="522"/>
      <c r="HU3" s="522"/>
      <c r="HV3" s="522"/>
      <c r="HW3" s="522"/>
      <c r="HX3" s="522"/>
      <c r="HY3" s="522"/>
      <c r="HZ3" s="522"/>
      <c r="IA3" s="522"/>
      <c r="IB3" s="522"/>
      <c r="IC3" s="522"/>
      <c r="ID3" s="522"/>
      <c r="IE3" s="522"/>
      <c r="IF3" s="522"/>
      <c r="IG3" s="522"/>
      <c r="IH3" s="522"/>
      <c r="II3" s="522"/>
      <c r="IJ3" s="522"/>
      <c r="IK3" s="522"/>
      <c r="IL3" s="522"/>
      <c r="IM3" s="522"/>
      <c r="IN3" s="522"/>
      <c r="IO3" s="522"/>
      <c r="IP3" s="522"/>
      <c r="IQ3" s="522"/>
      <c r="IR3" s="522"/>
      <c r="IS3" s="522"/>
      <c r="IT3" s="522"/>
      <c r="IU3" s="522"/>
      <c r="IV3" s="522"/>
    </row>
    <row r="4" spans="1:256" ht="18.75">
      <c r="A4" s="522"/>
      <c r="B4" s="808" t="s">
        <v>117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522"/>
      <c r="CE4" s="522"/>
      <c r="CF4" s="522"/>
      <c r="CG4" s="522"/>
      <c r="CH4" s="522"/>
      <c r="CI4" s="522"/>
      <c r="CJ4" s="522"/>
      <c r="CK4" s="522"/>
      <c r="CL4" s="522"/>
      <c r="CM4" s="522"/>
      <c r="CN4" s="522"/>
      <c r="CO4" s="522"/>
      <c r="CP4" s="522"/>
      <c r="CQ4" s="522"/>
      <c r="CR4" s="522"/>
      <c r="CS4" s="522"/>
      <c r="CT4" s="522"/>
      <c r="CU4" s="522"/>
      <c r="CV4" s="522"/>
      <c r="CW4" s="522"/>
      <c r="CX4" s="522"/>
      <c r="CY4" s="522"/>
      <c r="CZ4" s="522"/>
      <c r="DA4" s="522"/>
      <c r="DB4" s="522"/>
      <c r="DC4" s="522"/>
      <c r="DD4" s="522"/>
      <c r="DE4" s="522"/>
      <c r="DF4" s="522"/>
      <c r="DG4" s="522"/>
      <c r="DH4" s="522"/>
      <c r="DI4" s="522"/>
      <c r="DJ4" s="522"/>
      <c r="DK4" s="522"/>
      <c r="DL4" s="522"/>
      <c r="DM4" s="522"/>
      <c r="DN4" s="522"/>
      <c r="DO4" s="522"/>
      <c r="DP4" s="522"/>
      <c r="DQ4" s="522"/>
      <c r="DR4" s="522"/>
      <c r="DS4" s="522"/>
      <c r="DT4" s="522"/>
      <c r="DU4" s="522"/>
      <c r="DV4" s="522"/>
      <c r="DW4" s="522"/>
      <c r="DX4" s="522"/>
      <c r="DY4" s="522"/>
      <c r="DZ4" s="522"/>
      <c r="EA4" s="522"/>
      <c r="EB4" s="522"/>
      <c r="EC4" s="522"/>
      <c r="ED4" s="522"/>
      <c r="EE4" s="522"/>
      <c r="EF4" s="522"/>
      <c r="EG4" s="522"/>
      <c r="EH4" s="522"/>
      <c r="EI4" s="522"/>
      <c r="EJ4" s="522"/>
      <c r="EK4" s="522"/>
      <c r="EL4" s="522"/>
      <c r="EM4" s="522"/>
      <c r="EN4" s="522"/>
      <c r="EO4" s="522"/>
      <c r="EP4" s="522"/>
      <c r="EQ4" s="522"/>
      <c r="ER4" s="522"/>
      <c r="ES4" s="522"/>
      <c r="ET4" s="522"/>
      <c r="EU4" s="522"/>
      <c r="EV4" s="522"/>
      <c r="EW4" s="522"/>
      <c r="EX4" s="522"/>
      <c r="EY4" s="522"/>
      <c r="EZ4" s="522"/>
      <c r="FA4" s="522"/>
      <c r="FB4" s="522"/>
      <c r="FC4" s="522"/>
      <c r="FD4" s="522"/>
      <c r="FE4" s="522"/>
      <c r="FF4" s="522"/>
      <c r="FG4" s="522"/>
      <c r="FH4" s="522"/>
      <c r="FI4" s="522"/>
      <c r="FJ4" s="522"/>
      <c r="FK4" s="522"/>
      <c r="FL4" s="522"/>
      <c r="FM4" s="522"/>
      <c r="FN4" s="522"/>
      <c r="FO4" s="522"/>
      <c r="FP4" s="522"/>
      <c r="FQ4" s="522"/>
      <c r="FR4" s="522"/>
      <c r="FS4" s="522"/>
      <c r="FT4" s="522"/>
      <c r="FU4" s="522"/>
      <c r="FV4" s="522"/>
      <c r="FW4" s="522"/>
      <c r="FX4" s="522"/>
      <c r="FY4" s="522"/>
      <c r="FZ4" s="522"/>
      <c r="GA4" s="522"/>
      <c r="GB4" s="522"/>
      <c r="GC4" s="522"/>
      <c r="GD4" s="522"/>
      <c r="GE4" s="522"/>
      <c r="GF4" s="522"/>
      <c r="GG4" s="522"/>
      <c r="GH4" s="522"/>
      <c r="GI4" s="522"/>
      <c r="GJ4" s="522"/>
      <c r="GK4" s="522"/>
      <c r="GL4" s="522"/>
      <c r="GM4" s="522"/>
      <c r="GN4" s="522"/>
      <c r="GO4" s="522"/>
      <c r="GP4" s="522"/>
      <c r="GQ4" s="522"/>
      <c r="GR4" s="522"/>
      <c r="GS4" s="522"/>
      <c r="GT4" s="522"/>
      <c r="GU4" s="522"/>
      <c r="GV4" s="522"/>
      <c r="GW4" s="522"/>
      <c r="GX4" s="522"/>
      <c r="GY4" s="522"/>
      <c r="GZ4" s="522"/>
      <c r="HA4" s="522"/>
      <c r="HB4" s="522"/>
      <c r="HC4" s="522"/>
      <c r="HD4" s="522"/>
      <c r="HE4" s="522"/>
      <c r="HF4" s="522"/>
      <c r="HG4" s="522"/>
      <c r="HH4" s="522"/>
      <c r="HI4" s="522"/>
      <c r="HJ4" s="522"/>
      <c r="HK4" s="522"/>
      <c r="HL4" s="522"/>
      <c r="HM4" s="522"/>
      <c r="HN4" s="522"/>
      <c r="HO4" s="522"/>
      <c r="HP4" s="522"/>
      <c r="HQ4" s="522"/>
      <c r="HR4" s="522"/>
      <c r="HS4" s="522"/>
      <c r="HT4" s="522"/>
      <c r="HU4" s="522"/>
      <c r="HV4" s="522"/>
      <c r="HW4" s="522"/>
      <c r="HX4" s="522"/>
      <c r="HY4" s="522"/>
      <c r="HZ4" s="522"/>
      <c r="IA4" s="522"/>
      <c r="IB4" s="522"/>
      <c r="IC4" s="522"/>
      <c r="ID4" s="522"/>
      <c r="IE4" s="522"/>
      <c r="IF4" s="522"/>
      <c r="IG4" s="522"/>
      <c r="IH4" s="522"/>
      <c r="II4" s="522"/>
      <c r="IJ4" s="522"/>
      <c r="IK4" s="522"/>
      <c r="IL4" s="522"/>
      <c r="IM4" s="522"/>
      <c r="IN4" s="522"/>
      <c r="IO4" s="522"/>
      <c r="IP4" s="522"/>
      <c r="IQ4" s="522"/>
      <c r="IR4" s="522"/>
      <c r="IS4" s="522"/>
      <c r="IT4" s="522"/>
      <c r="IU4" s="522"/>
      <c r="IV4" s="522"/>
    </row>
    <row r="5" spans="1:256" ht="15">
      <c r="A5" s="522"/>
      <c r="B5" s="522"/>
      <c r="C5" s="522"/>
      <c r="D5" s="522"/>
      <c r="F5" s="522"/>
      <c r="G5" s="522"/>
      <c r="H5" s="522"/>
      <c r="I5" s="523"/>
      <c r="J5" s="523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2"/>
      <c r="BU5" s="522"/>
      <c r="BV5" s="522"/>
      <c r="BW5" s="522"/>
      <c r="BX5" s="522"/>
      <c r="BY5" s="522"/>
      <c r="BZ5" s="522"/>
      <c r="CA5" s="522"/>
      <c r="CB5" s="522"/>
      <c r="CC5" s="522"/>
      <c r="CD5" s="522"/>
      <c r="CE5" s="522"/>
      <c r="CF5" s="522"/>
      <c r="CG5" s="522"/>
      <c r="CH5" s="522"/>
      <c r="CI5" s="522"/>
      <c r="CJ5" s="522"/>
      <c r="CK5" s="522"/>
      <c r="CL5" s="522"/>
      <c r="CM5" s="522"/>
      <c r="CN5" s="522"/>
      <c r="CO5" s="522"/>
      <c r="CP5" s="522"/>
      <c r="CQ5" s="522"/>
      <c r="CR5" s="522"/>
      <c r="CS5" s="522"/>
      <c r="CT5" s="522"/>
      <c r="CU5" s="522"/>
      <c r="CV5" s="522"/>
      <c r="CW5" s="522"/>
      <c r="CX5" s="522"/>
      <c r="CY5" s="522"/>
      <c r="CZ5" s="522"/>
      <c r="DA5" s="522"/>
      <c r="DB5" s="522"/>
      <c r="DC5" s="522"/>
      <c r="DD5" s="522"/>
      <c r="DE5" s="522"/>
      <c r="DF5" s="522"/>
      <c r="DG5" s="522"/>
      <c r="DH5" s="522"/>
      <c r="DI5" s="522"/>
      <c r="DJ5" s="522"/>
      <c r="DK5" s="522"/>
      <c r="DL5" s="522"/>
      <c r="DM5" s="522"/>
      <c r="DN5" s="522"/>
      <c r="DO5" s="522"/>
      <c r="DP5" s="522"/>
      <c r="DQ5" s="522"/>
      <c r="DR5" s="522"/>
      <c r="DS5" s="522"/>
      <c r="DT5" s="522"/>
      <c r="DU5" s="522"/>
      <c r="DV5" s="522"/>
      <c r="DW5" s="522"/>
      <c r="DX5" s="522"/>
      <c r="DY5" s="522"/>
      <c r="DZ5" s="522"/>
      <c r="EA5" s="522"/>
      <c r="EB5" s="522"/>
      <c r="EC5" s="522"/>
      <c r="ED5" s="522"/>
      <c r="EE5" s="522"/>
      <c r="EF5" s="522"/>
      <c r="EG5" s="522"/>
      <c r="EH5" s="522"/>
      <c r="EI5" s="522"/>
      <c r="EJ5" s="522"/>
      <c r="EK5" s="522"/>
      <c r="EL5" s="522"/>
      <c r="EM5" s="522"/>
      <c r="EN5" s="522"/>
      <c r="EO5" s="522"/>
      <c r="EP5" s="522"/>
      <c r="EQ5" s="522"/>
      <c r="ER5" s="522"/>
      <c r="ES5" s="522"/>
      <c r="ET5" s="522"/>
      <c r="EU5" s="522"/>
      <c r="EV5" s="522"/>
      <c r="EW5" s="522"/>
      <c r="EX5" s="522"/>
      <c r="EY5" s="522"/>
      <c r="EZ5" s="522"/>
      <c r="FA5" s="522"/>
      <c r="FB5" s="522"/>
      <c r="FC5" s="522"/>
      <c r="FD5" s="522"/>
      <c r="FE5" s="522"/>
      <c r="FF5" s="522"/>
      <c r="FG5" s="522"/>
      <c r="FH5" s="522"/>
      <c r="FI5" s="522"/>
      <c r="FJ5" s="522"/>
      <c r="FK5" s="522"/>
      <c r="FL5" s="522"/>
      <c r="FM5" s="522"/>
      <c r="FN5" s="522"/>
      <c r="FO5" s="522"/>
      <c r="FP5" s="522"/>
      <c r="FQ5" s="522"/>
      <c r="FR5" s="522"/>
      <c r="FS5" s="522"/>
      <c r="FT5" s="522"/>
      <c r="FU5" s="522"/>
      <c r="FV5" s="522"/>
      <c r="FW5" s="522"/>
      <c r="FX5" s="522"/>
      <c r="FY5" s="522"/>
      <c r="FZ5" s="522"/>
      <c r="GA5" s="522"/>
      <c r="GB5" s="522"/>
      <c r="GC5" s="522"/>
      <c r="GD5" s="522"/>
      <c r="GE5" s="522"/>
      <c r="GF5" s="522"/>
      <c r="GG5" s="522"/>
      <c r="GH5" s="522"/>
      <c r="GI5" s="522"/>
      <c r="GJ5" s="522"/>
      <c r="GK5" s="522"/>
      <c r="GL5" s="522"/>
      <c r="GM5" s="522"/>
      <c r="GN5" s="522"/>
      <c r="GO5" s="522"/>
      <c r="GP5" s="522"/>
      <c r="GQ5" s="522"/>
      <c r="GR5" s="522"/>
      <c r="GS5" s="522"/>
      <c r="GT5" s="522"/>
      <c r="GU5" s="522"/>
      <c r="GV5" s="522"/>
      <c r="GW5" s="522"/>
      <c r="GX5" s="522"/>
      <c r="GY5" s="522"/>
      <c r="GZ5" s="522"/>
      <c r="HA5" s="522"/>
      <c r="HB5" s="522"/>
      <c r="HC5" s="522"/>
      <c r="HD5" s="522"/>
      <c r="HE5" s="522"/>
      <c r="HF5" s="522"/>
      <c r="HG5" s="522"/>
      <c r="HH5" s="522"/>
      <c r="HI5" s="522"/>
      <c r="HJ5" s="522"/>
      <c r="HK5" s="522"/>
      <c r="HL5" s="522"/>
      <c r="HM5" s="522"/>
      <c r="HN5" s="522"/>
      <c r="HO5" s="522"/>
      <c r="HP5" s="522"/>
      <c r="HQ5" s="522"/>
      <c r="HR5" s="522"/>
      <c r="HS5" s="522"/>
      <c r="HT5" s="522"/>
      <c r="HU5" s="522"/>
      <c r="HV5" s="522"/>
      <c r="HW5" s="522"/>
      <c r="HX5" s="522"/>
      <c r="HY5" s="522"/>
      <c r="HZ5" s="522"/>
      <c r="IA5" s="522"/>
      <c r="IB5" s="522"/>
      <c r="IC5" s="522"/>
      <c r="ID5" s="522"/>
      <c r="IE5" s="522"/>
      <c r="IF5" s="522"/>
      <c r="IG5" s="522"/>
      <c r="IH5" s="522"/>
      <c r="II5" s="522"/>
      <c r="IJ5" s="522"/>
      <c r="IK5" s="522"/>
      <c r="IL5" s="522"/>
      <c r="IM5" s="522"/>
      <c r="IN5" s="522"/>
      <c r="IO5" s="522"/>
      <c r="IP5" s="522"/>
      <c r="IQ5" s="522"/>
      <c r="IR5" s="522"/>
      <c r="IS5" s="522"/>
      <c r="IT5" s="522"/>
      <c r="IU5" s="522"/>
      <c r="IV5" s="522"/>
    </row>
    <row r="6" spans="1:256" ht="39" customHeight="1">
      <c r="A6" s="522"/>
      <c r="B6" s="705" t="s">
        <v>40</v>
      </c>
      <c r="C6" s="706"/>
      <c r="D6" s="707"/>
      <c r="E6" s="531" t="s">
        <v>33</v>
      </c>
      <c r="F6" s="531" t="s">
        <v>1</v>
      </c>
      <c r="G6" s="531" t="s">
        <v>2</v>
      </c>
      <c r="H6" s="531" t="s">
        <v>3</v>
      </c>
      <c r="I6" s="531" t="s">
        <v>4</v>
      </c>
      <c r="J6" s="531" t="s">
        <v>5</v>
      </c>
      <c r="K6" s="531" t="s">
        <v>6</v>
      </c>
      <c r="L6" s="531" t="s">
        <v>7</v>
      </c>
      <c r="M6" s="531" t="s">
        <v>8</v>
      </c>
      <c r="N6" s="531" t="s">
        <v>9</v>
      </c>
      <c r="O6" s="531" t="s">
        <v>10</v>
      </c>
      <c r="P6" s="531" t="s">
        <v>11</v>
      </c>
      <c r="Q6" s="530" t="s">
        <v>12</v>
      </c>
      <c r="R6" s="529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22"/>
      <c r="CD6" s="522"/>
      <c r="CE6" s="522"/>
      <c r="CF6" s="522"/>
      <c r="CG6" s="522"/>
      <c r="CH6" s="522"/>
      <c r="CI6" s="522"/>
      <c r="CJ6" s="522"/>
      <c r="CK6" s="522"/>
      <c r="CL6" s="522"/>
      <c r="CM6" s="522"/>
      <c r="CN6" s="522"/>
      <c r="CO6" s="522"/>
      <c r="CP6" s="522"/>
      <c r="CQ6" s="522"/>
      <c r="CR6" s="522"/>
      <c r="CS6" s="522"/>
      <c r="CT6" s="522"/>
      <c r="CU6" s="522"/>
      <c r="CV6" s="522"/>
      <c r="CW6" s="522"/>
      <c r="CX6" s="522"/>
      <c r="CY6" s="522"/>
      <c r="CZ6" s="522"/>
      <c r="DA6" s="522"/>
      <c r="DB6" s="522"/>
      <c r="DC6" s="522"/>
      <c r="DD6" s="522"/>
      <c r="DE6" s="522"/>
      <c r="DF6" s="522"/>
      <c r="DG6" s="522"/>
      <c r="DH6" s="522"/>
      <c r="DI6" s="522"/>
      <c r="DJ6" s="522"/>
      <c r="DK6" s="522"/>
      <c r="DL6" s="522"/>
      <c r="DM6" s="522"/>
      <c r="DN6" s="522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2"/>
      <c r="DZ6" s="522"/>
      <c r="EA6" s="522"/>
      <c r="EB6" s="522"/>
      <c r="EC6" s="522"/>
      <c r="ED6" s="522"/>
      <c r="EE6" s="522"/>
      <c r="EF6" s="522"/>
      <c r="EG6" s="522"/>
      <c r="EH6" s="522"/>
      <c r="EI6" s="522"/>
      <c r="EJ6" s="522"/>
      <c r="EK6" s="522"/>
      <c r="EL6" s="522"/>
      <c r="EM6" s="522"/>
      <c r="EN6" s="522"/>
      <c r="EO6" s="522"/>
      <c r="EP6" s="522"/>
      <c r="EQ6" s="522"/>
      <c r="ER6" s="522"/>
      <c r="ES6" s="522"/>
      <c r="ET6" s="522"/>
      <c r="EU6" s="522"/>
      <c r="EV6" s="522"/>
      <c r="EW6" s="522"/>
      <c r="EX6" s="522"/>
      <c r="EY6" s="522"/>
      <c r="EZ6" s="522"/>
      <c r="FA6" s="522"/>
      <c r="FB6" s="522"/>
      <c r="FC6" s="522"/>
      <c r="FD6" s="522"/>
      <c r="FE6" s="522"/>
      <c r="FF6" s="522"/>
      <c r="FG6" s="522"/>
      <c r="FH6" s="522"/>
      <c r="FI6" s="522"/>
      <c r="FJ6" s="522"/>
      <c r="FK6" s="522"/>
      <c r="FL6" s="522"/>
      <c r="FM6" s="522"/>
      <c r="FN6" s="522"/>
      <c r="FO6" s="522"/>
      <c r="FP6" s="522"/>
      <c r="FQ6" s="522"/>
      <c r="FR6" s="522"/>
      <c r="FS6" s="522"/>
      <c r="FT6" s="522"/>
      <c r="FU6" s="522"/>
      <c r="FV6" s="522"/>
      <c r="FW6" s="522"/>
      <c r="FX6" s="522"/>
      <c r="FY6" s="522"/>
      <c r="FZ6" s="522"/>
      <c r="GA6" s="522"/>
      <c r="GB6" s="522"/>
      <c r="GC6" s="522"/>
      <c r="GD6" s="522"/>
      <c r="GE6" s="522"/>
      <c r="GF6" s="522"/>
      <c r="GG6" s="522"/>
      <c r="GH6" s="522"/>
      <c r="GI6" s="522"/>
      <c r="GJ6" s="522"/>
      <c r="GK6" s="522"/>
      <c r="GL6" s="522"/>
      <c r="GM6" s="522"/>
      <c r="GN6" s="522"/>
      <c r="GO6" s="522"/>
      <c r="GP6" s="522"/>
      <c r="GQ6" s="522"/>
      <c r="GR6" s="522"/>
      <c r="GS6" s="522"/>
      <c r="GT6" s="522"/>
      <c r="GU6" s="522"/>
      <c r="GV6" s="522"/>
      <c r="GW6" s="522"/>
      <c r="GX6" s="522"/>
      <c r="GY6" s="522"/>
      <c r="GZ6" s="522"/>
      <c r="HA6" s="522"/>
      <c r="HB6" s="522"/>
      <c r="HC6" s="522"/>
      <c r="HD6" s="522"/>
      <c r="HE6" s="522"/>
      <c r="HF6" s="522"/>
      <c r="HG6" s="522"/>
      <c r="HH6" s="522"/>
      <c r="HI6" s="522"/>
      <c r="HJ6" s="522"/>
      <c r="HK6" s="522"/>
      <c r="HL6" s="522"/>
      <c r="HM6" s="522"/>
      <c r="HN6" s="522"/>
      <c r="HO6" s="522"/>
      <c r="HP6" s="522"/>
      <c r="HQ6" s="522"/>
      <c r="HR6" s="522"/>
      <c r="HS6" s="522"/>
      <c r="HT6" s="522"/>
      <c r="HU6" s="522"/>
      <c r="HV6" s="522"/>
      <c r="HW6" s="522"/>
      <c r="HX6" s="522"/>
      <c r="HY6" s="522"/>
      <c r="HZ6" s="522"/>
      <c r="IA6" s="522"/>
      <c r="IB6" s="522"/>
      <c r="IC6" s="522"/>
      <c r="ID6" s="522"/>
      <c r="IE6" s="522"/>
      <c r="IF6" s="522"/>
      <c r="IG6" s="522"/>
      <c r="IH6" s="522"/>
      <c r="II6" s="522"/>
      <c r="IJ6" s="522"/>
      <c r="IK6" s="522"/>
      <c r="IL6" s="522"/>
      <c r="IM6" s="522"/>
      <c r="IN6" s="522"/>
      <c r="IO6" s="522"/>
      <c r="IP6" s="522"/>
      <c r="IQ6" s="522"/>
      <c r="IR6" s="522"/>
      <c r="IS6" s="522"/>
      <c r="IT6" s="522"/>
      <c r="IU6" s="522"/>
      <c r="IV6" s="522"/>
    </row>
    <row r="7" spans="1:256" s="462" customFormat="1" ht="15">
      <c r="A7" s="523"/>
      <c r="B7" s="528"/>
      <c r="C7" s="523"/>
      <c r="D7" s="527"/>
      <c r="E7" s="525"/>
      <c r="F7" s="525"/>
      <c r="G7" s="525"/>
      <c r="H7" s="525"/>
      <c r="I7" s="525"/>
      <c r="J7" s="525"/>
      <c r="K7" s="526"/>
      <c r="L7" s="526"/>
      <c r="M7" s="526"/>
      <c r="N7" s="526"/>
      <c r="O7" s="525"/>
      <c r="P7" s="525"/>
      <c r="Q7" s="525"/>
      <c r="R7" s="524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3"/>
      <c r="CG7" s="523"/>
      <c r="CH7" s="523"/>
      <c r="CI7" s="523"/>
      <c r="CJ7" s="523"/>
      <c r="CK7" s="523"/>
      <c r="CL7" s="523"/>
      <c r="CM7" s="523"/>
      <c r="CN7" s="523"/>
      <c r="CO7" s="523"/>
      <c r="CP7" s="523"/>
      <c r="CQ7" s="523"/>
      <c r="CR7" s="523"/>
      <c r="CS7" s="523"/>
      <c r="CT7" s="523"/>
      <c r="CU7" s="523"/>
      <c r="CV7" s="523"/>
      <c r="CW7" s="523"/>
      <c r="CX7" s="523"/>
      <c r="CY7" s="523"/>
      <c r="CZ7" s="523"/>
      <c r="DA7" s="523"/>
      <c r="DB7" s="523"/>
      <c r="DC7" s="523"/>
      <c r="DD7" s="523"/>
      <c r="DE7" s="523"/>
      <c r="DF7" s="523"/>
      <c r="DG7" s="523"/>
      <c r="DH7" s="523"/>
      <c r="DI7" s="523"/>
      <c r="DJ7" s="523"/>
      <c r="DK7" s="523"/>
      <c r="DL7" s="523"/>
      <c r="DM7" s="523"/>
      <c r="DN7" s="523"/>
      <c r="DO7" s="523"/>
      <c r="DP7" s="523"/>
      <c r="DQ7" s="523"/>
      <c r="DR7" s="523"/>
      <c r="DS7" s="523"/>
      <c r="DT7" s="523"/>
      <c r="DU7" s="523"/>
      <c r="DV7" s="523"/>
      <c r="DW7" s="523"/>
      <c r="DX7" s="523"/>
      <c r="DY7" s="523"/>
      <c r="DZ7" s="523"/>
      <c r="EA7" s="523"/>
      <c r="EB7" s="523"/>
      <c r="EC7" s="523"/>
      <c r="ED7" s="523"/>
      <c r="EE7" s="523"/>
      <c r="EF7" s="523"/>
      <c r="EG7" s="523"/>
      <c r="EH7" s="523"/>
      <c r="EI7" s="523"/>
      <c r="EJ7" s="523"/>
      <c r="EK7" s="523"/>
      <c r="EL7" s="523"/>
      <c r="EM7" s="523"/>
      <c r="EN7" s="523"/>
      <c r="EO7" s="523"/>
      <c r="EP7" s="523"/>
      <c r="EQ7" s="523"/>
      <c r="ER7" s="523"/>
      <c r="ES7" s="523"/>
      <c r="ET7" s="523"/>
      <c r="EU7" s="523"/>
      <c r="EV7" s="523"/>
      <c r="EW7" s="523"/>
      <c r="EX7" s="523"/>
      <c r="EY7" s="523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523"/>
      <c r="FL7" s="523"/>
      <c r="FM7" s="523"/>
      <c r="FN7" s="523"/>
      <c r="FO7" s="523"/>
      <c r="FP7" s="523"/>
      <c r="FQ7" s="523"/>
      <c r="FR7" s="523"/>
      <c r="FS7" s="523"/>
      <c r="FT7" s="523"/>
      <c r="FU7" s="523"/>
      <c r="FV7" s="523"/>
      <c r="FW7" s="523"/>
      <c r="FX7" s="523"/>
      <c r="FY7" s="523"/>
      <c r="FZ7" s="523"/>
      <c r="GA7" s="523"/>
      <c r="GB7" s="523"/>
      <c r="GC7" s="523"/>
      <c r="GD7" s="523"/>
      <c r="GE7" s="523"/>
      <c r="GF7" s="523"/>
      <c r="GG7" s="523"/>
      <c r="GH7" s="523"/>
      <c r="GI7" s="523"/>
      <c r="GJ7" s="523"/>
      <c r="GK7" s="523"/>
      <c r="GL7" s="523"/>
      <c r="GM7" s="523"/>
      <c r="GN7" s="523"/>
      <c r="GO7" s="523"/>
      <c r="GP7" s="523"/>
      <c r="GQ7" s="523"/>
      <c r="GR7" s="523"/>
      <c r="GS7" s="523"/>
      <c r="GT7" s="523"/>
      <c r="GU7" s="523"/>
      <c r="GV7" s="523"/>
      <c r="GW7" s="523"/>
      <c r="GX7" s="523"/>
      <c r="GY7" s="523"/>
      <c r="GZ7" s="523"/>
      <c r="HA7" s="523"/>
      <c r="HB7" s="523"/>
      <c r="HC7" s="523"/>
      <c r="HD7" s="523"/>
      <c r="HE7" s="523"/>
      <c r="HF7" s="523"/>
      <c r="HG7" s="523"/>
      <c r="HH7" s="523"/>
      <c r="HI7" s="523"/>
      <c r="HJ7" s="523"/>
      <c r="HK7" s="523"/>
      <c r="HL7" s="523"/>
      <c r="HM7" s="523"/>
      <c r="HN7" s="523"/>
      <c r="HO7" s="523"/>
      <c r="HP7" s="523"/>
      <c r="HQ7" s="523"/>
      <c r="HR7" s="523"/>
      <c r="HS7" s="523"/>
      <c r="HT7" s="523"/>
      <c r="HU7" s="523"/>
      <c r="HV7" s="523"/>
      <c r="HW7" s="523"/>
      <c r="HX7" s="523"/>
      <c r="HY7" s="523"/>
      <c r="HZ7" s="523"/>
      <c r="IA7" s="523"/>
      <c r="IB7" s="523"/>
      <c r="IC7" s="523"/>
      <c r="ID7" s="523"/>
      <c r="IE7" s="523"/>
      <c r="IF7" s="523"/>
      <c r="IG7" s="523"/>
      <c r="IH7" s="523"/>
      <c r="II7" s="523"/>
      <c r="IJ7" s="523"/>
      <c r="IK7" s="523"/>
      <c r="IL7" s="523"/>
      <c r="IM7" s="523"/>
      <c r="IN7" s="523"/>
      <c r="IO7" s="523"/>
      <c r="IP7" s="523"/>
      <c r="IQ7" s="523"/>
      <c r="IR7" s="523"/>
      <c r="IS7" s="523"/>
      <c r="IT7" s="523"/>
      <c r="IU7" s="523"/>
      <c r="IV7" s="523"/>
    </row>
    <row r="8" spans="1:256" ht="15">
      <c r="A8" s="522"/>
      <c r="B8" s="708" t="s">
        <v>33</v>
      </c>
      <c r="C8" s="709"/>
      <c r="D8" s="709"/>
      <c r="E8" s="496">
        <f aca="true" t="shared" si="0" ref="E8:Q8">+E10+E24+E42+E52+E58</f>
        <v>112262.27786999998</v>
      </c>
      <c r="F8" s="496">
        <f t="shared" si="0"/>
        <v>5305.35</v>
      </c>
      <c r="G8" s="496">
        <f t="shared" si="0"/>
        <v>8071.55436</v>
      </c>
      <c r="H8" s="496">
        <f t="shared" si="0"/>
        <v>7569.135330000001</v>
      </c>
      <c r="I8" s="496">
        <f t="shared" si="0"/>
        <v>6611.93675</v>
      </c>
      <c r="J8" s="496">
        <f t="shared" si="0"/>
        <v>8966.062670000001</v>
      </c>
      <c r="K8" s="496">
        <f t="shared" si="0"/>
        <v>12515.639310000002</v>
      </c>
      <c r="L8" s="496">
        <f t="shared" si="0"/>
        <v>9752.792339999998</v>
      </c>
      <c r="M8" s="496">
        <f t="shared" si="0"/>
        <v>10737.904639999999</v>
      </c>
      <c r="N8" s="496">
        <f t="shared" si="0"/>
        <v>10317.63597</v>
      </c>
      <c r="O8" s="496">
        <f t="shared" si="0"/>
        <v>12327.54547</v>
      </c>
      <c r="P8" s="496">
        <f t="shared" si="0"/>
        <v>8636.846370000001</v>
      </c>
      <c r="Q8" s="496">
        <f t="shared" si="0"/>
        <v>11449.87466</v>
      </c>
      <c r="R8" s="50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2"/>
      <c r="DO8" s="522"/>
      <c r="DP8" s="522"/>
      <c r="DQ8" s="522"/>
      <c r="DR8" s="522"/>
      <c r="DS8" s="522"/>
      <c r="DT8" s="522"/>
      <c r="DU8" s="522"/>
      <c r="DV8" s="522"/>
      <c r="DW8" s="522"/>
      <c r="DX8" s="522"/>
      <c r="DY8" s="522"/>
      <c r="DZ8" s="522"/>
      <c r="EA8" s="522"/>
      <c r="EB8" s="522"/>
      <c r="EC8" s="522"/>
      <c r="ED8" s="522"/>
      <c r="EE8" s="522"/>
      <c r="EF8" s="522"/>
      <c r="EG8" s="522"/>
      <c r="EH8" s="522"/>
      <c r="EI8" s="522"/>
      <c r="EJ8" s="522"/>
      <c r="EK8" s="522"/>
      <c r="EL8" s="522"/>
      <c r="EM8" s="522"/>
      <c r="EN8" s="522"/>
      <c r="EO8" s="522"/>
      <c r="EP8" s="522"/>
      <c r="EQ8" s="522"/>
      <c r="ER8" s="522"/>
      <c r="ES8" s="522"/>
      <c r="ET8" s="522"/>
      <c r="EU8" s="522"/>
      <c r="EV8" s="522"/>
      <c r="EW8" s="522"/>
      <c r="EX8" s="522"/>
      <c r="EY8" s="522"/>
      <c r="EZ8" s="522"/>
      <c r="FA8" s="522"/>
      <c r="FB8" s="522"/>
      <c r="FC8" s="522"/>
      <c r="FD8" s="522"/>
      <c r="FE8" s="522"/>
      <c r="FF8" s="522"/>
      <c r="FG8" s="522"/>
      <c r="FH8" s="522"/>
      <c r="FI8" s="522"/>
      <c r="FJ8" s="522"/>
      <c r="FK8" s="522"/>
      <c r="FL8" s="522"/>
      <c r="FM8" s="522"/>
      <c r="FN8" s="522"/>
      <c r="FO8" s="522"/>
      <c r="FP8" s="522"/>
      <c r="FQ8" s="522"/>
      <c r="FR8" s="522"/>
      <c r="FS8" s="522"/>
      <c r="FT8" s="522"/>
      <c r="FU8" s="522"/>
      <c r="FV8" s="522"/>
      <c r="FW8" s="522"/>
      <c r="FX8" s="522"/>
      <c r="FY8" s="522"/>
      <c r="FZ8" s="522"/>
      <c r="GA8" s="522"/>
      <c r="GB8" s="522"/>
      <c r="GC8" s="522"/>
      <c r="GD8" s="522"/>
      <c r="GE8" s="522"/>
      <c r="GF8" s="522"/>
      <c r="GG8" s="522"/>
      <c r="GH8" s="522"/>
      <c r="GI8" s="522"/>
      <c r="GJ8" s="522"/>
      <c r="GK8" s="522"/>
      <c r="GL8" s="522"/>
      <c r="GM8" s="522"/>
      <c r="GN8" s="522"/>
      <c r="GO8" s="522"/>
      <c r="GP8" s="522"/>
      <c r="GQ8" s="522"/>
      <c r="GR8" s="522"/>
      <c r="GS8" s="522"/>
      <c r="GT8" s="522"/>
      <c r="GU8" s="522"/>
      <c r="GV8" s="522"/>
      <c r="GW8" s="522"/>
      <c r="GX8" s="522"/>
      <c r="GY8" s="522"/>
      <c r="GZ8" s="522"/>
      <c r="HA8" s="522"/>
      <c r="HB8" s="522"/>
      <c r="HC8" s="522"/>
      <c r="HD8" s="522"/>
      <c r="HE8" s="522"/>
      <c r="HF8" s="522"/>
      <c r="HG8" s="522"/>
      <c r="HH8" s="522"/>
      <c r="HI8" s="522"/>
      <c r="HJ8" s="522"/>
      <c r="HK8" s="522"/>
      <c r="HL8" s="522"/>
      <c r="HM8" s="522"/>
      <c r="HN8" s="522"/>
      <c r="HO8" s="522"/>
      <c r="HP8" s="522"/>
      <c r="HQ8" s="522"/>
      <c r="HR8" s="522"/>
      <c r="HS8" s="522"/>
      <c r="HT8" s="522"/>
      <c r="HU8" s="522"/>
      <c r="HV8" s="522"/>
      <c r="HW8" s="522"/>
      <c r="HX8" s="522"/>
      <c r="HY8" s="522"/>
      <c r="HZ8" s="522"/>
      <c r="IA8" s="522"/>
      <c r="IB8" s="522"/>
      <c r="IC8" s="522"/>
      <c r="ID8" s="522"/>
      <c r="IE8" s="522"/>
      <c r="IF8" s="522"/>
      <c r="IG8" s="522"/>
      <c r="IH8" s="522"/>
      <c r="II8" s="522"/>
      <c r="IJ8" s="522"/>
      <c r="IK8" s="522"/>
      <c r="IL8" s="522"/>
      <c r="IM8" s="522"/>
      <c r="IN8" s="522"/>
      <c r="IO8" s="522"/>
      <c r="IP8" s="522"/>
      <c r="IQ8" s="522"/>
      <c r="IR8" s="522"/>
      <c r="IS8" s="522"/>
      <c r="IT8" s="522"/>
      <c r="IU8" s="522"/>
      <c r="IV8" s="522"/>
    </row>
    <row r="9" spans="2:18" s="518" customFormat="1" ht="15">
      <c r="B9" s="521"/>
      <c r="E9" s="544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19"/>
    </row>
    <row r="10" spans="2:18" ht="15">
      <c r="B10" s="499"/>
      <c r="C10" s="498" t="s">
        <v>66</v>
      </c>
      <c r="D10" s="497"/>
      <c r="E10" s="496">
        <f aca="true" t="shared" si="1" ref="E10:Q10">SUM(E12:E21)</f>
        <v>81633.39997999999</v>
      </c>
      <c r="F10" s="496">
        <f t="shared" si="1"/>
        <v>3481.4770900000003</v>
      </c>
      <c r="G10" s="496">
        <f t="shared" si="1"/>
        <v>5474.689069999999</v>
      </c>
      <c r="H10" s="496">
        <f t="shared" si="1"/>
        <v>5215.075900000001</v>
      </c>
      <c r="I10" s="496">
        <f t="shared" si="1"/>
        <v>4118.98775</v>
      </c>
      <c r="J10" s="496">
        <f t="shared" si="1"/>
        <v>6353.282750000001</v>
      </c>
      <c r="K10" s="496">
        <f t="shared" si="1"/>
        <v>8104.907000000001</v>
      </c>
      <c r="L10" s="496">
        <f t="shared" si="1"/>
        <v>8175.123529999999</v>
      </c>
      <c r="M10" s="496">
        <f t="shared" si="1"/>
        <v>8700.54457</v>
      </c>
      <c r="N10" s="496">
        <f t="shared" si="1"/>
        <v>7461.779930000001</v>
      </c>
      <c r="O10" s="496">
        <f t="shared" si="1"/>
        <v>9901.582749999998</v>
      </c>
      <c r="P10" s="496">
        <f t="shared" si="1"/>
        <v>5859.55004</v>
      </c>
      <c r="Q10" s="496">
        <f t="shared" si="1"/>
        <v>8786.3996</v>
      </c>
      <c r="R10" s="503"/>
    </row>
    <row r="11" spans="2:18" ht="15">
      <c r="B11" s="494"/>
      <c r="C11" s="493"/>
      <c r="E11" s="543"/>
      <c r="F11" s="487"/>
      <c r="G11" s="487"/>
      <c r="H11" s="487"/>
      <c r="I11" s="486"/>
      <c r="J11" s="486"/>
      <c r="K11" s="487"/>
      <c r="L11" s="487"/>
      <c r="M11" s="487"/>
      <c r="N11" s="487"/>
      <c r="O11" s="487"/>
      <c r="P11" s="487"/>
      <c r="Q11" s="507"/>
      <c r="R11" s="490"/>
    </row>
    <row r="12" spans="2:18" ht="15">
      <c r="B12" s="494"/>
      <c r="C12" s="493"/>
      <c r="D12" s="502" t="s">
        <v>121</v>
      </c>
      <c r="E12" s="507">
        <f aca="true" t="shared" si="2" ref="E12:E21">SUM(F12:Q12)</f>
        <v>26195.410699999997</v>
      </c>
      <c r="F12" s="506">
        <v>480.37131999999997</v>
      </c>
      <c r="G12" s="506">
        <v>1578.4849199999999</v>
      </c>
      <c r="H12" s="506">
        <v>2466.097390000001</v>
      </c>
      <c r="I12" s="506">
        <v>1697.3283400000003</v>
      </c>
      <c r="J12" s="506">
        <v>2876.962290000001</v>
      </c>
      <c r="K12" s="506">
        <v>2341.28162</v>
      </c>
      <c r="L12" s="506">
        <v>2876.8101999999994</v>
      </c>
      <c r="M12" s="506">
        <v>3605.13454</v>
      </c>
      <c r="N12" s="506">
        <v>1442.7975599999997</v>
      </c>
      <c r="O12" s="506">
        <v>2632.5493599999986</v>
      </c>
      <c r="P12" s="506">
        <v>1270.21257</v>
      </c>
      <c r="Q12" s="506">
        <v>2927.38059</v>
      </c>
      <c r="R12" s="490"/>
    </row>
    <row r="13" spans="2:18" ht="15">
      <c r="B13" s="494"/>
      <c r="C13" s="493"/>
      <c r="D13" s="492" t="s">
        <v>125</v>
      </c>
      <c r="E13" s="507">
        <f t="shared" si="2"/>
        <v>19881.34533</v>
      </c>
      <c r="F13" s="506">
        <v>816.68642</v>
      </c>
      <c r="G13" s="506">
        <v>1862.26623</v>
      </c>
      <c r="H13" s="506">
        <v>1493.3630600000001</v>
      </c>
      <c r="I13" s="506">
        <v>1723.37353</v>
      </c>
      <c r="J13" s="506">
        <v>2016.22359</v>
      </c>
      <c r="K13" s="506">
        <v>2451.40838</v>
      </c>
      <c r="L13" s="506">
        <v>890.06517</v>
      </c>
      <c r="M13" s="506">
        <v>1538.41544</v>
      </c>
      <c r="N13" s="506">
        <v>2652.21904</v>
      </c>
      <c r="O13" s="506">
        <v>2564.36385</v>
      </c>
      <c r="P13" s="506">
        <v>1157.46679</v>
      </c>
      <c r="Q13" s="506">
        <v>715.4938300000001</v>
      </c>
      <c r="R13" s="490"/>
    </row>
    <row r="14" spans="2:18" ht="15">
      <c r="B14" s="494"/>
      <c r="C14" s="493"/>
      <c r="D14" s="492" t="s">
        <v>128</v>
      </c>
      <c r="E14" s="507">
        <f t="shared" si="2"/>
        <v>2168.62707</v>
      </c>
      <c r="F14" s="506">
        <v>245.55530000000002</v>
      </c>
      <c r="G14" s="506">
        <v>77.69188</v>
      </c>
      <c r="H14" s="506" t="s">
        <v>32</v>
      </c>
      <c r="I14" s="506">
        <v>157.28829</v>
      </c>
      <c r="J14" s="506">
        <v>53.56</v>
      </c>
      <c r="K14" s="506">
        <v>336</v>
      </c>
      <c r="L14" s="506" t="s">
        <v>32</v>
      </c>
      <c r="M14" s="506">
        <v>251.076</v>
      </c>
      <c r="N14" s="506">
        <v>110.58712</v>
      </c>
      <c r="O14" s="506">
        <v>524.06848</v>
      </c>
      <c r="P14" s="506" t="s">
        <v>32</v>
      </c>
      <c r="Q14" s="506">
        <v>412.8</v>
      </c>
      <c r="R14" s="490"/>
    </row>
    <row r="15" spans="2:18" ht="15">
      <c r="B15" s="494"/>
      <c r="C15" s="493"/>
      <c r="D15" s="492" t="s">
        <v>118</v>
      </c>
      <c r="E15" s="507">
        <f t="shared" si="2"/>
        <v>16975.1952</v>
      </c>
      <c r="F15" s="506">
        <v>1850.5957500000002</v>
      </c>
      <c r="G15" s="506">
        <v>1531.6764499999995</v>
      </c>
      <c r="H15" s="506">
        <v>1143.2222000000002</v>
      </c>
      <c r="I15" s="506">
        <v>414.02853000000005</v>
      </c>
      <c r="J15" s="506">
        <v>1127.32597</v>
      </c>
      <c r="K15" s="506">
        <v>410.4097300000001</v>
      </c>
      <c r="L15" s="506">
        <v>1920.1307999999992</v>
      </c>
      <c r="M15" s="506">
        <v>1602.6240999999995</v>
      </c>
      <c r="N15" s="506">
        <v>1503.16044</v>
      </c>
      <c r="O15" s="506">
        <v>1255.26024</v>
      </c>
      <c r="P15" s="506">
        <v>1688.2069800000002</v>
      </c>
      <c r="Q15" s="506">
        <v>2528.55401</v>
      </c>
      <c r="R15" s="490"/>
    </row>
    <row r="16" spans="2:18" ht="15">
      <c r="B16" s="494"/>
      <c r="C16" s="493"/>
      <c r="D16" s="492" t="s">
        <v>132</v>
      </c>
      <c r="E16" s="507">
        <f t="shared" si="2"/>
        <v>10020.485139999999</v>
      </c>
      <c r="F16" s="506" t="s">
        <v>32</v>
      </c>
      <c r="G16" s="506">
        <v>245.74705</v>
      </c>
      <c r="H16" s="506" t="s">
        <v>32</v>
      </c>
      <c r="I16" s="506">
        <v>126.96816</v>
      </c>
      <c r="J16" s="506">
        <v>83.3726</v>
      </c>
      <c r="K16" s="506">
        <v>656.1</v>
      </c>
      <c r="L16" s="506">
        <v>1545.45698</v>
      </c>
      <c r="M16" s="506">
        <v>1471.8714499999996</v>
      </c>
      <c r="N16" s="506">
        <v>1268.9680199999998</v>
      </c>
      <c r="O16" s="506">
        <v>1768.4999999999998</v>
      </c>
      <c r="P16" s="506">
        <v>1621.70088</v>
      </c>
      <c r="Q16" s="506">
        <v>1231.8</v>
      </c>
      <c r="R16" s="490"/>
    </row>
    <row r="17" spans="2:18" ht="15">
      <c r="B17" s="494"/>
      <c r="C17" s="493"/>
      <c r="D17" s="492" t="s">
        <v>131</v>
      </c>
      <c r="E17" s="507">
        <f t="shared" si="2"/>
        <v>3560.9492200000004</v>
      </c>
      <c r="F17" s="506" t="s">
        <v>32</v>
      </c>
      <c r="G17" s="506" t="s">
        <v>32</v>
      </c>
      <c r="H17" s="506" t="s">
        <v>32</v>
      </c>
      <c r="I17" s="506" t="s">
        <v>32</v>
      </c>
      <c r="J17" s="506" t="s">
        <v>32</v>
      </c>
      <c r="K17" s="506">
        <v>1236.93863</v>
      </c>
      <c r="L17" s="506">
        <v>614.31316</v>
      </c>
      <c r="M17" s="506">
        <v>121.095</v>
      </c>
      <c r="N17" s="506">
        <v>299.052</v>
      </c>
      <c r="O17" s="506">
        <v>708.7905000000001</v>
      </c>
      <c r="P17" s="506" t="s">
        <v>32</v>
      </c>
      <c r="Q17" s="506">
        <v>580.75993</v>
      </c>
      <c r="R17" s="490"/>
    </row>
    <row r="18" spans="2:18" ht="15">
      <c r="B18" s="494"/>
      <c r="C18" s="493"/>
      <c r="D18" s="492" t="s">
        <v>123</v>
      </c>
      <c r="E18" s="507">
        <f t="shared" si="2"/>
        <v>907.17744</v>
      </c>
      <c r="F18" s="506" t="s">
        <v>32</v>
      </c>
      <c r="G18" s="506" t="s">
        <v>32</v>
      </c>
      <c r="H18" s="506" t="s">
        <v>32</v>
      </c>
      <c r="I18" s="506" t="s">
        <v>32</v>
      </c>
      <c r="J18" s="506" t="s">
        <v>32</v>
      </c>
      <c r="K18" s="506">
        <v>492.99352</v>
      </c>
      <c r="L18" s="506">
        <v>134.47400000000002</v>
      </c>
      <c r="M18" s="506" t="s">
        <v>32</v>
      </c>
      <c r="N18" s="506" t="s">
        <v>32</v>
      </c>
      <c r="O18" s="506">
        <v>279.70992</v>
      </c>
      <c r="P18" s="506" t="s">
        <v>32</v>
      </c>
      <c r="Q18" s="506" t="s">
        <v>32</v>
      </c>
      <c r="R18" s="490"/>
    </row>
    <row r="19" spans="2:21" ht="15">
      <c r="B19" s="494"/>
      <c r="C19" s="493"/>
      <c r="D19" s="492" t="s">
        <v>119</v>
      </c>
      <c r="E19" s="507">
        <f t="shared" si="2"/>
        <v>1323.62852</v>
      </c>
      <c r="F19" s="506" t="s">
        <v>32</v>
      </c>
      <c r="G19" s="506">
        <v>106.62254</v>
      </c>
      <c r="H19" s="506">
        <v>112.39325000000001</v>
      </c>
      <c r="I19" s="506">
        <v>0.0009</v>
      </c>
      <c r="J19" s="506">
        <v>117.91187000000002</v>
      </c>
      <c r="K19" s="506">
        <v>98.39289</v>
      </c>
      <c r="L19" s="506">
        <v>193.87321999999998</v>
      </c>
      <c r="M19" s="506">
        <v>110.32803999999999</v>
      </c>
      <c r="N19" s="506">
        <v>184.99575</v>
      </c>
      <c r="O19" s="506" t="s">
        <v>32</v>
      </c>
      <c r="P19" s="506">
        <v>121.96282</v>
      </c>
      <c r="Q19" s="506">
        <v>277.14724</v>
      </c>
      <c r="R19" s="490"/>
      <c r="U19" s="517"/>
    </row>
    <row r="20" spans="2:21" ht="15">
      <c r="B20" s="494"/>
      <c r="C20" s="493"/>
      <c r="D20" s="492" t="s">
        <v>129</v>
      </c>
      <c r="E20" s="507">
        <f t="shared" si="2"/>
        <v>72.2</v>
      </c>
      <c r="F20" s="506" t="s">
        <v>32</v>
      </c>
      <c r="G20" s="506">
        <v>72.2</v>
      </c>
      <c r="H20" s="506" t="s">
        <v>32</v>
      </c>
      <c r="I20" s="506" t="s">
        <v>32</v>
      </c>
      <c r="J20" s="506" t="s">
        <v>32</v>
      </c>
      <c r="K20" s="506" t="s">
        <v>32</v>
      </c>
      <c r="L20" s="506" t="s">
        <v>32</v>
      </c>
      <c r="M20" s="506" t="s">
        <v>32</v>
      </c>
      <c r="N20" s="506" t="s">
        <v>32</v>
      </c>
      <c r="O20" s="506" t="s">
        <v>32</v>
      </c>
      <c r="P20" s="506" t="s">
        <v>32</v>
      </c>
      <c r="Q20" s="506" t="s">
        <v>32</v>
      </c>
      <c r="R20" s="490"/>
      <c r="U20" s="516"/>
    </row>
    <row r="21" spans="2:21" ht="15">
      <c r="B21" s="494"/>
      <c r="C21" s="493"/>
      <c r="D21" s="492" t="s">
        <v>113</v>
      </c>
      <c r="E21" s="507">
        <f t="shared" si="2"/>
        <v>528.38136</v>
      </c>
      <c r="F21" s="491">
        <v>88.2683</v>
      </c>
      <c r="G21" s="491">
        <v>0</v>
      </c>
      <c r="H21" s="491">
        <v>0</v>
      </c>
      <c r="I21" s="491">
        <v>0</v>
      </c>
      <c r="J21" s="491">
        <v>77.92643</v>
      </c>
      <c r="K21" s="491">
        <v>81.38222999999999</v>
      </c>
      <c r="L21" s="491">
        <v>0</v>
      </c>
      <c r="M21" s="491">
        <v>0</v>
      </c>
      <c r="N21" s="491">
        <v>0</v>
      </c>
      <c r="O21" s="491">
        <v>168.3404</v>
      </c>
      <c r="P21" s="491">
        <v>0</v>
      </c>
      <c r="Q21" s="491">
        <v>112.464</v>
      </c>
      <c r="R21" s="490"/>
      <c r="U21" s="515"/>
    </row>
    <row r="22" spans="2:18" ht="15">
      <c r="B22" s="509"/>
      <c r="C22" s="504"/>
      <c r="D22" s="514"/>
      <c r="E22" s="507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490"/>
    </row>
    <row r="23" spans="2:18" s="462" customFormat="1" ht="15">
      <c r="B23" s="512"/>
      <c r="C23" s="397"/>
      <c r="D23" s="397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500"/>
    </row>
    <row r="24" spans="2:18" ht="15">
      <c r="B24" s="511"/>
      <c r="C24" s="498" t="s">
        <v>74</v>
      </c>
      <c r="D24" s="497"/>
      <c r="E24" s="496">
        <f aca="true" t="shared" si="3" ref="E24:Q24">SUM(E26:E40)</f>
        <v>24569.847289999994</v>
      </c>
      <c r="F24" s="496">
        <f t="shared" si="3"/>
        <v>1359.0416100000002</v>
      </c>
      <c r="G24" s="496">
        <f t="shared" si="3"/>
        <v>1911.39778</v>
      </c>
      <c r="H24" s="496">
        <f t="shared" si="3"/>
        <v>1728.1844300000002</v>
      </c>
      <c r="I24" s="496">
        <f t="shared" si="3"/>
        <v>2204.51725</v>
      </c>
      <c r="J24" s="496">
        <f t="shared" si="3"/>
        <v>2105.48469</v>
      </c>
      <c r="K24" s="496">
        <f t="shared" si="3"/>
        <v>3951.512920000001</v>
      </c>
      <c r="L24" s="496">
        <f t="shared" si="3"/>
        <v>1228.60351</v>
      </c>
      <c r="M24" s="496">
        <f t="shared" si="3"/>
        <v>1438.30782</v>
      </c>
      <c r="N24" s="496">
        <f t="shared" si="3"/>
        <v>2115.5613399999993</v>
      </c>
      <c r="O24" s="496">
        <f t="shared" si="3"/>
        <v>2088.2826</v>
      </c>
      <c r="P24" s="496">
        <f t="shared" si="3"/>
        <v>2422.33631</v>
      </c>
      <c r="Q24" s="496">
        <f t="shared" si="3"/>
        <v>2016.61703</v>
      </c>
      <c r="R24" s="510"/>
    </row>
    <row r="25" spans="2:18" ht="15">
      <c r="B25" s="509"/>
      <c r="C25" s="493"/>
      <c r="D25" s="493"/>
      <c r="E25" s="487" t="s">
        <v>25</v>
      </c>
      <c r="F25" s="487"/>
      <c r="G25" s="487"/>
      <c r="H25" s="487"/>
      <c r="I25" s="486"/>
      <c r="J25" s="486"/>
      <c r="K25" s="487"/>
      <c r="L25" s="487"/>
      <c r="M25" s="487"/>
      <c r="N25" s="487"/>
      <c r="O25" s="487"/>
      <c r="P25" s="487"/>
      <c r="Q25" s="507"/>
      <c r="R25" s="490"/>
    </row>
    <row r="26" spans="2:18" ht="15">
      <c r="B26" s="494"/>
      <c r="C26" s="493"/>
      <c r="D26" s="502" t="s">
        <v>140</v>
      </c>
      <c r="E26" s="507">
        <f aca="true" t="shared" si="4" ref="E26:E40">SUM(F26:Q26)</f>
        <v>2979.85421</v>
      </c>
      <c r="F26" s="506">
        <v>153.18028</v>
      </c>
      <c r="G26" s="506">
        <v>446.915</v>
      </c>
      <c r="H26" s="506">
        <v>218.69060000000002</v>
      </c>
      <c r="I26" s="506">
        <v>149.22</v>
      </c>
      <c r="J26" s="506">
        <v>306.512</v>
      </c>
      <c r="K26" s="506">
        <v>258.44633</v>
      </c>
      <c r="L26" s="506">
        <v>203.9</v>
      </c>
      <c r="M26" s="506">
        <v>148.965</v>
      </c>
      <c r="N26" s="506">
        <v>399.26</v>
      </c>
      <c r="O26" s="506">
        <v>197.4</v>
      </c>
      <c r="P26" s="506">
        <v>190.805</v>
      </c>
      <c r="Q26" s="506">
        <v>306.56000000000006</v>
      </c>
      <c r="R26" s="490"/>
    </row>
    <row r="27" spans="2:18" ht="15">
      <c r="B27" s="494"/>
      <c r="C27" s="493"/>
      <c r="D27" s="502" t="s">
        <v>142</v>
      </c>
      <c r="E27" s="507">
        <f t="shared" si="4"/>
        <v>3152.9179999999997</v>
      </c>
      <c r="F27" s="506">
        <v>168.32</v>
      </c>
      <c r="G27" s="506">
        <v>271.405</v>
      </c>
      <c r="H27" s="506">
        <v>294.46000000000004</v>
      </c>
      <c r="I27" s="506">
        <v>200.61</v>
      </c>
      <c r="J27" s="506">
        <v>233.48</v>
      </c>
      <c r="K27" s="506">
        <v>459.25800000000004</v>
      </c>
      <c r="L27" s="506">
        <v>129.339</v>
      </c>
      <c r="M27" s="506">
        <v>68.03999999999999</v>
      </c>
      <c r="N27" s="506">
        <v>289.9541</v>
      </c>
      <c r="O27" s="506">
        <v>297.87500000000006</v>
      </c>
      <c r="P27" s="506">
        <v>267.168</v>
      </c>
      <c r="Q27" s="506">
        <v>473.0089</v>
      </c>
      <c r="R27" s="490"/>
    </row>
    <row r="28" spans="2:18" ht="15">
      <c r="B28" s="494"/>
      <c r="C28" s="493"/>
      <c r="D28" s="502" t="s">
        <v>159</v>
      </c>
      <c r="E28" s="507">
        <f t="shared" si="4"/>
        <v>1379.44157</v>
      </c>
      <c r="F28" s="506">
        <v>111.87401</v>
      </c>
      <c r="G28" s="506" t="s">
        <v>32</v>
      </c>
      <c r="H28" s="506">
        <v>196.6463</v>
      </c>
      <c r="I28" s="506">
        <v>166.02528</v>
      </c>
      <c r="J28" s="506">
        <v>167.73009000000002</v>
      </c>
      <c r="K28" s="506" t="s">
        <v>32</v>
      </c>
      <c r="L28" s="506">
        <v>212.32215000000002</v>
      </c>
      <c r="M28" s="506" t="s">
        <v>32</v>
      </c>
      <c r="N28" s="506">
        <v>158.5173</v>
      </c>
      <c r="O28" s="506" t="s">
        <v>32</v>
      </c>
      <c r="P28" s="506">
        <v>202.87852</v>
      </c>
      <c r="Q28" s="506">
        <v>163.44792</v>
      </c>
      <c r="R28" s="490"/>
    </row>
    <row r="29" spans="2:18" ht="15">
      <c r="B29" s="494"/>
      <c r="C29" s="493"/>
      <c r="D29" s="502" t="s">
        <v>134</v>
      </c>
      <c r="E29" s="507">
        <f t="shared" si="4"/>
        <v>8359.87169</v>
      </c>
      <c r="F29" s="506">
        <v>499.3986000000001</v>
      </c>
      <c r="G29" s="506">
        <v>512.83578</v>
      </c>
      <c r="H29" s="506">
        <v>677.80788</v>
      </c>
      <c r="I29" s="506">
        <v>1167.91199</v>
      </c>
      <c r="J29" s="506">
        <v>758.8460100000001</v>
      </c>
      <c r="K29" s="506">
        <v>827.6178800000002</v>
      </c>
      <c r="L29" s="506">
        <v>385.9867</v>
      </c>
      <c r="M29" s="506">
        <v>729.1913799999999</v>
      </c>
      <c r="N29" s="506">
        <v>737.39942</v>
      </c>
      <c r="O29" s="506">
        <v>749.7860899999998</v>
      </c>
      <c r="P29" s="506">
        <v>925.93304</v>
      </c>
      <c r="Q29" s="506">
        <v>387.15692</v>
      </c>
      <c r="R29" s="490"/>
    </row>
    <row r="30" spans="2:18" ht="15">
      <c r="B30" s="494"/>
      <c r="C30" s="493"/>
      <c r="D30" s="502" t="s">
        <v>160</v>
      </c>
      <c r="E30" s="507">
        <f t="shared" si="4"/>
        <v>1800.1445</v>
      </c>
      <c r="F30" s="506" t="s">
        <v>32</v>
      </c>
      <c r="G30" s="506">
        <v>226.17000000000002</v>
      </c>
      <c r="H30" s="506">
        <v>71.28</v>
      </c>
      <c r="I30" s="506" t="s">
        <v>32</v>
      </c>
      <c r="J30" s="506">
        <v>98.865</v>
      </c>
      <c r="K30" s="506">
        <v>220.664</v>
      </c>
      <c r="L30" s="506" t="s">
        <v>32</v>
      </c>
      <c r="M30" s="506">
        <v>186.85799999999998</v>
      </c>
      <c r="N30" s="506">
        <v>228.35999999999999</v>
      </c>
      <c r="O30" s="506">
        <v>439.1850000000001</v>
      </c>
      <c r="P30" s="506">
        <v>152.49</v>
      </c>
      <c r="Q30" s="506">
        <v>176.2725</v>
      </c>
      <c r="R30" s="490"/>
    </row>
    <row r="31" spans="2:18" ht="15">
      <c r="B31" s="494"/>
      <c r="C31" s="493"/>
      <c r="D31" s="502" t="s">
        <v>161</v>
      </c>
      <c r="E31" s="507">
        <f t="shared" si="4"/>
        <v>1052.4799999999998</v>
      </c>
      <c r="F31" s="506" t="s">
        <v>32</v>
      </c>
      <c r="G31" s="506">
        <v>141.664</v>
      </c>
      <c r="H31" s="506" t="s">
        <v>32</v>
      </c>
      <c r="I31" s="506" t="s">
        <v>32</v>
      </c>
      <c r="J31" s="506">
        <v>142.304</v>
      </c>
      <c r="K31" s="506">
        <v>313.104</v>
      </c>
      <c r="L31" s="506">
        <v>142.32</v>
      </c>
      <c r="M31" s="506" t="s">
        <v>32</v>
      </c>
      <c r="N31" s="506">
        <v>28.464</v>
      </c>
      <c r="O31" s="506">
        <v>142.304</v>
      </c>
      <c r="P31" s="506" t="s">
        <v>32</v>
      </c>
      <c r="Q31" s="506">
        <v>142.32</v>
      </c>
      <c r="R31" s="490"/>
    </row>
    <row r="32" spans="2:18" ht="15">
      <c r="B32" s="494"/>
      <c r="C32" s="493"/>
      <c r="D32" s="502" t="s">
        <v>162</v>
      </c>
      <c r="E32" s="507">
        <f t="shared" si="4"/>
        <v>319.79765999999995</v>
      </c>
      <c r="F32" s="506" t="s">
        <v>32</v>
      </c>
      <c r="G32" s="506" t="s">
        <v>32</v>
      </c>
      <c r="H32" s="506">
        <v>56.34636</v>
      </c>
      <c r="I32" s="506" t="s">
        <v>32</v>
      </c>
      <c r="J32" s="506">
        <v>86.34599999999999</v>
      </c>
      <c r="K32" s="506" t="s">
        <v>32</v>
      </c>
      <c r="L32" s="506">
        <v>56.133300000000006</v>
      </c>
      <c r="M32" s="506">
        <v>60.486</v>
      </c>
      <c r="N32" s="506" t="s">
        <v>32</v>
      </c>
      <c r="O32" s="506" t="s">
        <v>32</v>
      </c>
      <c r="P32" s="506">
        <v>60.486</v>
      </c>
      <c r="Q32" s="506" t="s">
        <v>32</v>
      </c>
      <c r="R32" s="490"/>
    </row>
    <row r="33" spans="2:18" ht="15">
      <c r="B33" s="494"/>
      <c r="C33" s="493"/>
      <c r="D33" s="502" t="s">
        <v>137</v>
      </c>
      <c r="E33" s="507">
        <f t="shared" si="4"/>
        <v>2141.4391399999995</v>
      </c>
      <c r="F33" s="506">
        <v>185.07000000000002</v>
      </c>
      <c r="G33" s="506">
        <v>224.502</v>
      </c>
      <c r="H33" s="506">
        <v>45.756</v>
      </c>
      <c r="I33" s="506">
        <v>386.24214000000006</v>
      </c>
      <c r="J33" s="506">
        <v>187.395</v>
      </c>
      <c r="K33" s="506">
        <v>129.983</v>
      </c>
      <c r="L33" s="506" t="s">
        <v>32</v>
      </c>
      <c r="M33" s="506">
        <v>46.965</v>
      </c>
      <c r="N33" s="506">
        <v>179.30399999999997</v>
      </c>
      <c r="O33" s="506">
        <v>45.384</v>
      </c>
      <c r="P33" s="506">
        <v>486.1499999999999</v>
      </c>
      <c r="Q33" s="506">
        <v>224.688</v>
      </c>
      <c r="R33" s="490"/>
    </row>
    <row r="34" spans="2:18" ht="15">
      <c r="B34" s="494"/>
      <c r="C34" s="493"/>
      <c r="D34" s="502" t="s">
        <v>141</v>
      </c>
      <c r="E34" s="507">
        <f t="shared" si="4"/>
        <v>516.0435100000001</v>
      </c>
      <c r="F34" s="506">
        <v>3.5077</v>
      </c>
      <c r="G34" s="506">
        <v>1.706</v>
      </c>
      <c r="H34" s="506">
        <v>2.5845000000000002</v>
      </c>
      <c r="I34" s="506">
        <v>50.5546</v>
      </c>
      <c r="J34" s="506">
        <v>9.449300000000001</v>
      </c>
      <c r="K34" s="506">
        <v>91.12950000000002</v>
      </c>
      <c r="L34" s="506">
        <v>98.58291000000001</v>
      </c>
      <c r="M34" s="506">
        <v>128.891</v>
      </c>
      <c r="N34" s="506">
        <v>2.2747</v>
      </c>
      <c r="O34" s="506">
        <v>106.8052</v>
      </c>
      <c r="P34" s="506">
        <v>19.97475</v>
      </c>
      <c r="Q34" s="506">
        <v>0.58335</v>
      </c>
      <c r="R34" s="490"/>
    </row>
    <row r="35" spans="2:18" ht="15">
      <c r="B35" s="494"/>
      <c r="C35" s="493"/>
      <c r="D35" s="492" t="s">
        <v>136</v>
      </c>
      <c r="E35" s="507">
        <f t="shared" si="4"/>
        <v>57.184799999999996</v>
      </c>
      <c r="F35" s="506" t="s">
        <v>32</v>
      </c>
      <c r="G35" s="506" t="s">
        <v>32</v>
      </c>
      <c r="H35" s="506">
        <v>57.184799999999996</v>
      </c>
      <c r="I35" s="506" t="s">
        <v>32</v>
      </c>
      <c r="J35" s="506" t="s">
        <v>32</v>
      </c>
      <c r="K35" s="506" t="s">
        <v>32</v>
      </c>
      <c r="L35" s="506" t="s">
        <v>32</v>
      </c>
      <c r="M35" s="506" t="s">
        <v>32</v>
      </c>
      <c r="N35" s="506" t="s">
        <v>32</v>
      </c>
      <c r="O35" s="506" t="s">
        <v>32</v>
      </c>
      <c r="P35" s="506" t="s">
        <v>32</v>
      </c>
      <c r="Q35" s="506" t="s">
        <v>32</v>
      </c>
      <c r="R35" s="490"/>
    </row>
    <row r="36" spans="2:18" ht="15">
      <c r="B36" s="494"/>
      <c r="C36" s="493"/>
      <c r="D36" s="492" t="s">
        <v>144</v>
      </c>
      <c r="E36" s="507">
        <f t="shared" si="4"/>
        <v>0</v>
      </c>
      <c r="F36" s="506" t="s">
        <v>32</v>
      </c>
      <c r="G36" s="506" t="s">
        <v>32</v>
      </c>
      <c r="H36" s="506" t="s">
        <v>32</v>
      </c>
      <c r="I36" s="506" t="s">
        <v>32</v>
      </c>
      <c r="J36" s="506" t="s">
        <v>32</v>
      </c>
      <c r="K36" s="506" t="s">
        <v>32</v>
      </c>
      <c r="L36" s="506" t="s">
        <v>32</v>
      </c>
      <c r="M36" s="506" t="s">
        <v>32</v>
      </c>
      <c r="N36" s="506" t="s">
        <v>32</v>
      </c>
      <c r="O36" s="506" t="s">
        <v>32</v>
      </c>
      <c r="P36" s="506" t="s">
        <v>32</v>
      </c>
      <c r="Q36" s="506" t="s">
        <v>32</v>
      </c>
      <c r="R36" s="490"/>
    </row>
    <row r="37" spans="2:18" ht="15">
      <c r="B37" s="494"/>
      <c r="C37" s="493"/>
      <c r="D37" s="492" t="s">
        <v>135</v>
      </c>
      <c r="E37" s="507">
        <f t="shared" si="4"/>
        <v>964.3038499999999</v>
      </c>
      <c r="F37" s="506">
        <v>199.77102000000002</v>
      </c>
      <c r="G37" s="506">
        <v>86.2</v>
      </c>
      <c r="H37" s="506">
        <v>107.40692999999999</v>
      </c>
      <c r="I37" s="506">
        <v>83.95324</v>
      </c>
      <c r="J37" s="506">
        <v>78.62029000000001</v>
      </c>
      <c r="K37" s="506" t="s">
        <v>32</v>
      </c>
      <c r="L37" s="506" t="s">
        <v>32</v>
      </c>
      <c r="M37" s="506" t="s">
        <v>32</v>
      </c>
      <c r="N37" s="506">
        <v>92.01882</v>
      </c>
      <c r="O37" s="506">
        <v>109.54330999999999</v>
      </c>
      <c r="P37" s="506">
        <v>78.525</v>
      </c>
      <c r="Q37" s="506">
        <v>128.26523999999998</v>
      </c>
      <c r="R37" s="490"/>
    </row>
    <row r="38" spans="2:18" ht="15">
      <c r="B38" s="508"/>
      <c r="C38" s="493"/>
      <c r="D38" s="492" t="s">
        <v>163</v>
      </c>
      <c r="E38" s="507">
        <f t="shared" si="4"/>
        <v>113.76</v>
      </c>
      <c r="F38" s="506">
        <v>37.92</v>
      </c>
      <c r="G38" s="506" t="s">
        <v>32</v>
      </c>
      <c r="H38" s="506" t="s">
        <v>32</v>
      </c>
      <c r="I38" s="506" t="s">
        <v>32</v>
      </c>
      <c r="J38" s="506" t="s">
        <v>32</v>
      </c>
      <c r="K38" s="506">
        <v>37.92</v>
      </c>
      <c r="L38" s="506" t="s">
        <v>32</v>
      </c>
      <c r="M38" s="506" t="s">
        <v>32</v>
      </c>
      <c r="N38" s="506" t="s">
        <v>32</v>
      </c>
      <c r="O38" s="506" t="s">
        <v>32</v>
      </c>
      <c r="P38" s="506">
        <v>37.92</v>
      </c>
      <c r="Q38" s="506" t="s">
        <v>32</v>
      </c>
      <c r="R38" s="490"/>
    </row>
    <row r="39" spans="2:18" ht="15">
      <c r="B39" s="508"/>
      <c r="C39" s="493"/>
      <c r="D39" s="492" t="s">
        <v>184</v>
      </c>
      <c r="E39" s="507">
        <f t="shared" si="4"/>
        <v>0</v>
      </c>
      <c r="F39" s="506" t="s">
        <v>32</v>
      </c>
      <c r="G39" s="506" t="s">
        <v>32</v>
      </c>
      <c r="H39" s="506" t="s">
        <v>32</v>
      </c>
      <c r="I39" s="506" t="s">
        <v>32</v>
      </c>
      <c r="J39" s="506" t="s">
        <v>32</v>
      </c>
      <c r="K39" s="506" t="s">
        <v>32</v>
      </c>
      <c r="L39" s="506" t="s">
        <v>32</v>
      </c>
      <c r="M39" s="506" t="s">
        <v>32</v>
      </c>
      <c r="N39" s="506" t="s">
        <v>32</v>
      </c>
      <c r="O39" s="506" t="s">
        <v>32</v>
      </c>
      <c r="P39" s="506" t="s">
        <v>32</v>
      </c>
      <c r="Q39" s="506" t="s">
        <v>32</v>
      </c>
      <c r="R39" s="490"/>
    </row>
    <row r="40" spans="2:18" ht="15">
      <c r="B40" s="508"/>
      <c r="C40" s="493"/>
      <c r="D40" s="492" t="s">
        <v>113</v>
      </c>
      <c r="E40" s="507">
        <f t="shared" si="4"/>
        <v>1732.6083600000004</v>
      </c>
      <c r="F40" s="491">
        <v>0</v>
      </c>
      <c r="G40" s="491">
        <v>0</v>
      </c>
      <c r="H40" s="491">
        <v>0.02106</v>
      </c>
      <c r="I40" s="491">
        <v>0</v>
      </c>
      <c r="J40" s="491">
        <v>35.937</v>
      </c>
      <c r="K40" s="491">
        <v>1613.3902100000003</v>
      </c>
      <c r="L40" s="491">
        <v>0.019450000000000002</v>
      </c>
      <c r="M40" s="491">
        <v>68.91144</v>
      </c>
      <c r="N40" s="491">
        <v>0.009</v>
      </c>
      <c r="O40" s="491">
        <v>0</v>
      </c>
      <c r="P40" s="491">
        <v>0.006</v>
      </c>
      <c r="Q40" s="491">
        <v>14.314200000000001</v>
      </c>
      <c r="R40" s="490"/>
    </row>
    <row r="41" spans="2:19" ht="15">
      <c r="B41" s="501"/>
      <c r="C41" s="397"/>
      <c r="D41" s="397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90"/>
      <c r="S41" s="465"/>
    </row>
    <row r="42" spans="2:18" ht="15">
      <c r="B42" s="499"/>
      <c r="C42" s="498" t="s">
        <v>75</v>
      </c>
      <c r="D42" s="497"/>
      <c r="E42" s="496">
        <f aca="true" t="shared" si="5" ref="E42:Q42">SUM(E44:E50)</f>
        <v>5056.34014</v>
      </c>
      <c r="F42" s="496">
        <f t="shared" si="5"/>
        <v>464.83130000000006</v>
      </c>
      <c r="G42" s="496">
        <f t="shared" si="5"/>
        <v>586.0195000000001</v>
      </c>
      <c r="H42" s="496">
        <f t="shared" si="5"/>
        <v>625.875</v>
      </c>
      <c r="I42" s="496">
        <f t="shared" si="5"/>
        <v>155.59515</v>
      </c>
      <c r="J42" s="496">
        <f t="shared" si="5"/>
        <v>497.5365</v>
      </c>
      <c r="K42" s="496">
        <f t="shared" si="5"/>
        <v>223.92461</v>
      </c>
      <c r="L42" s="496">
        <f t="shared" si="5"/>
        <v>220.20889999999997</v>
      </c>
      <c r="M42" s="496">
        <f t="shared" si="5"/>
        <v>464.11047999999994</v>
      </c>
      <c r="N42" s="496">
        <f t="shared" si="5"/>
        <v>600.7559999999999</v>
      </c>
      <c r="O42" s="496">
        <f t="shared" si="5"/>
        <v>296.49673</v>
      </c>
      <c r="P42" s="496">
        <f t="shared" si="5"/>
        <v>283.985</v>
      </c>
      <c r="Q42" s="496">
        <f t="shared" si="5"/>
        <v>637.00097</v>
      </c>
      <c r="R42" s="503"/>
    </row>
    <row r="43" spans="2:18" ht="15">
      <c r="B43" s="494"/>
      <c r="C43" s="493"/>
      <c r="D43" s="493"/>
      <c r="E43" s="507"/>
      <c r="F43" s="487"/>
      <c r="G43" s="487"/>
      <c r="H43" s="487"/>
      <c r="I43" s="486"/>
      <c r="J43" s="486"/>
      <c r="K43" s="487"/>
      <c r="L43" s="487"/>
      <c r="M43" s="487"/>
      <c r="N43" s="487"/>
      <c r="O43" s="487"/>
      <c r="P43" s="487"/>
      <c r="Q43" s="507"/>
      <c r="R43" s="490"/>
    </row>
    <row r="44" spans="2:18" ht="15">
      <c r="B44" s="494"/>
      <c r="C44" s="493"/>
      <c r="D44" s="492" t="s">
        <v>148</v>
      </c>
      <c r="E44" s="507">
        <f aca="true" t="shared" si="6" ref="E44:E50">SUM(F44:Q44)</f>
        <v>1471.3290000000002</v>
      </c>
      <c r="F44" s="506">
        <v>152.5113</v>
      </c>
      <c r="G44" s="506">
        <v>115.7835</v>
      </c>
      <c r="H44" s="506">
        <v>63.315</v>
      </c>
      <c r="I44" s="506">
        <v>155.59515</v>
      </c>
      <c r="J44" s="506">
        <v>221.08397</v>
      </c>
      <c r="K44" s="506">
        <v>55.5542</v>
      </c>
      <c r="L44" s="506">
        <v>220.20889999999997</v>
      </c>
      <c r="M44" s="506">
        <v>101.45548</v>
      </c>
      <c r="N44" s="506" t="s">
        <v>32</v>
      </c>
      <c r="O44" s="506">
        <v>204.94638</v>
      </c>
      <c r="P44" s="506">
        <v>80.16496000000001</v>
      </c>
      <c r="Q44" s="506">
        <v>100.71016</v>
      </c>
      <c r="R44" s="490"/>
    </row>
    <row r="45" spans="2:18" ht="15">
      <c r="B45" s="494"/>
      <c r="C45" s="493"/>
      <c r="D45" s="492" t="s">
        <v>177</v>
      </c>
      <c r="E45" s="507">
        <f t="shared" si="6"/>
        <v>2619.428</v>
      </c>
      <c r="F45" s="506">
        <v>312.32000000000005</v>
      </c>
      <c r="G45" s="506">
        <v>470.23600000000005</v>
      </c>
      <c r="H45" s="506">
        <v>562.56</v>
      </c>
      <c r="I45" s="506" t="s">
        <v>32</v>
      </c>
      <c r="J45" s="506">
        <v>130.146</v>
      </c>
      <c r="K45" s="506" t="s">
        <v>32</v>
      </c>
      <c r="L45" s="506" t="s">
        <v>32</v>
      </c>
      <c r="M45" s="506">
        <v>362.655</v>
      </c>
      <c r="N45" s="506">
        <v>600.7559999999999</v>
      </c>
      <c r="O45" s="506" t="s">
        <v>32</v>
      </c>
      <c r="P45" s="506">
        <v>180.755</v>
      </c>
      <c r="Q45" s="506" t="s">
        <v>32</v>
      </c>
      <c r="R45" s="490"/>
    </row>
    <row r="46" spans="2:18" ht="16.5" customHeight="1">
      <c r="B46" s="494"/>
      <c r="C46" s="493"/>
      <c r="D46" s="492" t="s">
        <v>150</v>
      </c>
      <c r="E46" s="507">
        <f t="shared" si="6"/>
        <v>0</v>
      </c>
      <c r="F46" s="506" t="s">
        <v>32</v>
      </c>
      <c r="G46" s="506" t="s">
        <v>32</v>
      </c>
      <c r="H46" s="506" t="s">
        <v>32</v>
      </c>
      <c r="I46" s="506" t="s">
        <v>32</v>
      </c>
      <c r="J46" s="506" t="s">
        <v>32</v>
      </c>
      <c r="K46" s="506" t="s">
        <v>32</v>
      </c>
      <c r="L46" s="506" t="s">
        <v>32</v>
      </c>
      <c r="M46" s="506" t="s">
        <v>32</v>
      </c>
      <c r="N46" s="506" t="s">
        <v>32</v>
      </c>
      <c r="O46" s="506" t="s">
        <v>32</v>
      </c>
      <c r="P46" s="506" t="s">
        <v>32</v>
      </c>
      <c r="Q46" s="506" t="s">
        <v>32</v>
      </c>
      <c r="R46" s="490"/>
    </row>
    <row r="47" spans="2:18" ht="16.5" customHeight="1">
      <c r="B47" s="494"/>
      <c r="C47" s="493"/>
      <c r="D47" s="492" t="s">
        <v>146</v>
      </c>
      <c r="E47" s="507">
        <f t="shared" si="6"/>
        <v>377.88055</v>
      </c>
      <c r="F47" s="506" t="s">
        <v>32</v>
      </c>
      <c r="G47" s="506" t="s">
        <v>32</v>
      </c>
      <c r="H47" s="506" t="s">
        <v>32</v>
      </c>
      <c r="I47" s="506" t="s">
        <v>32</v>
      </c>
      <c r="J47" s="506" t="s">
        <v>32</v>
      </c>
      <c r="K47" s="506" t="s">
        <v>32</v>
      </c>
      <c r="L47" s="506" t="s">
        <v>32</v>
      </c>
      <c r="M47" s="506" t="s">
        <v>32</v>
      </c>
      <c r="N47" s="506" t="s">
        <v>32</v>
      </c>
      <c r="O47" s="506" t="s">
        <v>32</v>
      </c>
      <c r="P47" s="506" t="s">
        <v>32</v>
      </c>
      <c r="Q47" s="506">
        <v>377.88055</v>
      </c>
      <c r="R47" s="490"/>
    </row>
    <row r="48" spans="2:18" ht="16.5" customHeight="1">
      <c r="B48" s="494"/>
      <c r="C48" s="504"/>
      <c r="D48" s="505" t="s">
        <v>176</v>
      </c>
      <c r="E48" s="507">
        <f t="shared" si="6"/>
        <v>82.65597</v>
      </c>
      <c r="F48" s="491" t="s">
        <v>32</v>
      </c>
      <c r="G48" s="491" t="s">
        <v>32</v>
      </c>
      <c r="H48" s="491" t="s">
        <v>32</v>
      </c>
      <c r="I48" s="491" t="s">
        <v>32</v>
      </c>
      <c r="J48" s="491">
        <v>30.27008</v>
      </c>
      <c r="K48" s="491" t="s">
        <v>32</v>
      </c>
      <c r="L48" s="491" t="s">
        <v>32</v>
      </c>
      <c r="M48" s="491" t="s">
        <v>32</v>
      </c>
      <c r="N48" s="491" t="s">
        <v>32</v>
      </c>
      <c r="O48" s="491">
        <v>29.32085</v>
      </c>
      <c r="P48" s="491">
        <v>23.06504</v>
      </c>
      <c r="Q48" s="491" t="s">
        <v>32</v>
      </c>
      <c r="R48" s="490"/>
    </row>
    <row r="49" spans="2:18" ht="16.5" customHeight="1">
      <c r="B49" s="494"/>
      <c r="C49" s="504"/>
      <c r="D49" s="505" t="s">
        <v>183</v>
      </c>
      <c r="E49" s="507">
        <f t="shared" si="6"/>
        <v>213.27251</v>
      </c>
      <c r="F49" s="491" t="s">
        <v>32</v>
      </c>
      <c r="G49" s="491" t="s">
        <v>32</v>
      </c>
      <c r="H49" s="491" t="s">
        <v>32</v>
      </c>
      <c r="I49" s="491" t="s">
        <v>32</v>
      </c>
      <c r="J49" s="491">
        <v>116.03645</v>
      </c>
      <c r="K49" s="491" t="s">
        <v>32</v>
      </c>
      <c r="L49" s="491" t="s">
        <v>32</v>
      </c>
      <c r="M49" s="491" t="s">
        <v>32</v>
      </c>
      <c r="N49" s="491" t="s">
        <v>32</v>
      </c>
      <c r="O49" s="491" t="s">
        <v>32</v>
      </c>
      <c r="P49" s="491" t="s">
        <v>32</v>
      </c>
      <c r="Q49" s="491">
        <v>97.23606</v>
      </c>
      <c r="R49" s="490"/>
    </row>
    <row r="50" spans="2:18" ht="16.5" customHeight="1">
      <c r="B50" s="494"/>
      <c r="C50" s="504"/>
      <c r="D50" s="492" t="s">
        <v>113</v>
      </c>
      <c r="E50" s="507">
        <f t="shared" si="6"/>
        <v>291.77411</v>
      </c>
      <c r="F50" s="491">
        <v>0</v>
      </c>
      <c r="G50" s="491">
        <v>0</v>
      </c>
      <c r="H50" s="491">
        <v>0</v>
      </c>
      <c r="I50" s="491">
        <v>0</v>
      </c>
      <c r="J50" s="491">
        <v>0</v>
      </c>
      <c r="K50" s="491">
        <v>168.37041</v>
      </c>
      <c r="L50" s="491">
        <v>0</v>
      </c>
      <c r="M50" s="491">
        <v>0</v>
      </c>
      <c r="N50" s="491">
        <v>0</v>
      </c>
      <c r="O50" s="491">
        <v>62.2295</v>
      </c>
      <c r="P50" s="491">
        <v>0</v>
      </c>
      <c r="Q50" s="491">
        <v>61.1742</v>
      </c>
      <c r="R50" s="490"/>
    </row>
    <row r="51" spans="2:18" ht="15">
      <c r="B51" s="501"/>
      <c r="C51" s="397"/>
      <c r="D51" s="397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90"/>
    </row>
    <row r="52" spans="2:18" ht="15">
      <c r="B52" s="499"/>
      <c r="C52" s="498" t="s">
        <v>79</v>
      </c>
      <c r="D52" s="497"/>
      <c r="E52" s="496">
        <f aca="true" t="shared" si="7" ref="E52:Q52">SUM(E54:E56)</f>
        <v>37.627199999999995</v>
      </c>
      <c r="F52" s="496">
        <f t="shared" si="7"/>
        <v>0</v>
      </c>
      <c r="G52" s="496">
        <f t="shared" si="7"/>
        <v>0</v>
      </c>
      <c r="H52" s="496">
        <f t="shared" si="7"/>
        <v>0</v>
      </c>
      <c r="I52" s="496">
        <f t="shared" si="7"/>
        <v>0</v>
      </c>
      <c r="J52" s="496">
        <f t="shared" si="7"/>
        <v>0</v>
      </c>
      <c r="K52" s="496">
        <f t="shared" si="7"/>
        <v>0</v>
      </c>
      <c r="L52" s="496">
        <f t="shared" si="7"/>
        <v>37.627199999999995</v>
      </c>
      <c r="M52" s="496">
        <f t="shared" si="7"/>
        <v>0</v>
      </c>
      <c r="N52" s="496">
        <f t="shared" si="7"/>
        <v>0</v>
      </c>
      <c r="O52" s="496">
        <f t="shared" si="7"/>
        <v>0</v>
      </c>
      <c r="P52" s="496">
        <f t="shared" si="7"/>
        <v>0</v>
      </c>
      <c r="Q52" s="496">
        <f t="shared" si="7"/>
        <v>0</v>
      </c>
      <c r="R52" s="503"/>
    </row>
    <row r="53" spans="2:18" ht="15">
      <c r="B53" s="494"/>
      <c r="C53" s="493"/>
      <c r="D53" s="493"/>
      <c r="E53" s="487"/>
      <c r="F53" s="487"/>
      <c r="G53" s="487"/>
      <c r="H53" s="487"/>
      <c r="I53" s="486"/>
      <c r="J53" s="486"/>
      <c r="K53" s="487"/>
      <c r="L53" s="487"/>
      <c r="M53" s="487"/>
      <c r="N53" s="487"/>
      <c r="O53" s="487"/>
      <c r="P53" s="487"/>
      <c r="Q53" s="487"/>
      <c r="R53" s="490"/>
    </row>
    <row r="54" spans="2:18" ht="15">
      <c r="B54" s="494"/>
      <c r="C54" s="493"/>
      <c r="D54" s="492" t="s">
        <v>178</v>
      </c>
      <c r="E54" s="507">
        <f>SUM(F54:Q54)</f>
        <v>37.627199999999995</v>
      </c>
      <c r="F54" s="506" t="s">
        <v>32</v>
      </c>
      <c r="G54" s="506" t="s">
        <v>32</v>
      </c>
      <c r="H54" s="506" t="s">
        <v>32</v>
      </c>
      <c r="I54" s="506" t="s">
        <v>32</v>
      </c>
      <c r="J54" s="506" t="s">
        <v>32</v>
      </c>
      <c r="K54" s="506" t="s">
        <v>32</v>
      </c>
      <c r="L54" s="506">
        <v>37.627199999999995</v>
      </c>
      <c r="M54" s="506" t="s">
        <v>32</v>
      </c>
      <c r="N54" s="506" t="s">
        <v>32</v>
      </c>
      <c r="O54" s="542" t="s">
        <v>32</v>
      </c>
      <c r="P54" s="506" t="s">
        <v>32</v>
      </c>
      <c r="Q54" s="506" t="s">
        <v>32</v>
      </c>
      <c r="R54" s="490"/>
    </row>
    <row r="55" spans="2:18" ht="15">
      <c r="B55" s="494"/>
      <c r="C55" s="493"/>
      <c r="D55" s="492" t="s">
        <v>182</v>
      </c>
      <c r="E55" s="507">
        <f>SUM(F55:Q55)</f>
        <v>0</v>
      </c>
      <c r="F55" s="506" t="s">
        <v>32</v>
      </c>
      <c r="G55" s="506" t="s">
        <v>32</v>
      </c>
      <c r="H55" s="506" t="s">
        <v>32</v>
      </c>
      <c r="I55" s="506" t="s">
        <v>32</v>
      </c>
      <c r="J55" s="506" t="s">
        <v>32</v>
      </c>
      <c r="K55" s="542" t="s">
        <v>32</v>
      </c>
      <c r="L55" s="542" t="s">
        <v>32</v>
      </c>
      <c r="M55" s="542" t="s">
        <v>32</v>
      </c>
      <c r="N55" s="542" t="s">
        <v>32</v>
      </c>
      <c r="O55" s="542" t="s">
        <v>32</v>
      </c>
      <c r="P55" s="542" t="s">
        <v>32</v>
      </c>
      <c r="Q55" s="542" t="s">
        <v>32</v>
      </c>
      <c r="R55" s="490"/>
    </row>
    <row r="56" spans="2:18" ht="15">
      <c r="B56" s="494"/>
      <c r="C56" s="493"/>
      <c r="D56" s="492" t="s">
        <v>113</v>
      </c>
      <c r="E56" s="507">
        <f>SUM(F56:Q56)</f>
        <v>0</v>
      </c>
      <c r="F56" s="506" t="s">
        <v>32</v>
      </c>
      <c r="G56" s="506" t="s">
        <v>32</v>
      </c>
      <c r="H56" s="506" t="s">
        <v>32</v>
      </c>
      <c r="I56" s="506" t="s">
        <v>32</v>
      </c>
      <c r="J56" s="506" t="s">
        <v>32</v>
      </c>
      <c r="K56" s="506" t="s">
        <v>32</v>
      </c>
      <c r="L56" s="506" t="s">
        <v>32</v>
      </c>
      <c r="M56" s="506" t="s">
        <v>32</v>
      </c>
      <c r="N56" s="506" t="s">
        <v>32</v>
      </c>
      <c r="O56" s="542" t="s">
        <v>32</v>
      </c>
      <c r="P56" s="506" t="s">
        <v>32</v>
      </c>
      <c r="Q56" s="506" t="s">
        <v>32</v>
      </c>
      <c r="R56" s="490"/>
    </row>
    <row r="57" spans="2:18" s="462" customFormat="1" ht="15" customHeight="1">
      <c r="B57" s="501"/>
      <c r="C57" s="397"/>
      <c r="D57" s="397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500"/>
    </row>
    <row r="58" spans="2:18" ht="15">
      <c r="B58" s="499"/>
      <c r="C58" s="498" t="s">
        <v>76</v>
      </c>
      <c r="D58" s="497"/>
      <c r="E58" s="496">
        <f aca="true" t="shared" si="8" ref="E58:Q58">SUM(E60:E62)</f>
        <v>965.06326</v>
      </c>
      <c r="F58" s="496">
        <f t="shared" si="8"/>
        <v>0</v>
      </c>
      <c r="G58" s="496">
        <f t="shared" si="8"/>
        <v>99.44801000000001</v>
      </c>
      <c r="H58" s="496">
        <f t="shared" si="8"/>
        <v>0</v>
      </c>
      <c r="I58" s="496">
        <f t="shared" si="8"/>
        <v>132.8366</v>
      </c>
      <c r="J58" s="496">
        <f t="shared" si="8"/>
        <v>9.758730000000002</v>
      </c>
      <c r="K58" s="496">
        <f t="shared" si="8"/>
        <v>235.29478</v>
      </c>
      <c r="L58" s="496">
        <f t="shared" si="8"/>
        <v>91.22919999999999</v>
      </c>
      <c r="M58" s="496">
        <f t="shared" si="8"/>
        <v>134.94177</v>
      </c>
      <c r="N58" s="496">
        <f t="shared" si="8"/>
        <v>139.5387</v>
      </c>
      <c r="O58" s="496">
        <f t="shared" si="8"/>
        <v>41.18339000000001</v>
      </c>
      <c r="P58" s="496">
        <f t="shared" si="8"/>
        <v>70.97502</v>
      </c>
      <c r="Q58" s="496">
        <f t="shared" si="8"/>
        <v>9.857059999999999</v>
      </c>
      <c r="R58" s="495"/>
    </row>
    <row r="59" spans="2:18" ht="15">
      <c r="B59" s="494"/>
      <c r="C59" s="493"/>
      <c r="D59" s="493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90"/>
    </row>
    <row r="60" spans="2:18" ht="15">
      <c r="B60" s="494"/>
      <c r="C60" s="493"/>
      <c r="D60" s="492" t="s">
        <v>166</v>
      </c>
      <c r="E60" s="507">
        <f>SUM(F60:Q60)</f>
        <v>904.26408</v>
      </c>
      <c r="F60" s="506" t="s">
        <v>32</v>
      </c>
      <c r="G60" s="506">
        <v>99.44801000000001</v>
      </c>
      <c r="H60" s="506" t="s">
        <v>32</v>
      </c>
      <c r="I60" s="506">
        <v>132.8366</v>
      </c>
      <c r="J60" s="506" t="s">
        <v>32</v>
      </c>
      <c r="K60" s="506">
        <v>235.29478</v>
      </c>
      <c r="L60" s="506">
        <v>91.22919999999999</v>
      </c>
      <c r="M60" s="506">
        <v>134.94177</v>
      </c>
      <c r="N60" s="506">
        <v>139.5387</v>
      </c>
      <c r="O60" s="506" t="s">
        <v>32</v>
      </c>
      <c r="P60" s="506">
        <v>70.97502</v>
      </c>
      <c r="Q60" s="506" t="s">
        <v>32</v>
      </c>
      <c r="R60" s="490"/>
    </row>
    <row r="61" spans="2:18" ht="15">
      <c r="B61" s="494"/>
      <c r="C61" s="493"/>
      <c r="D61" s="492" t="s">
        <v>181</v>
      </c>
      <c r="E61" s="507">
        <f>SUM(F61:Q61)</f>
        <v>0</v>
      </c>
      <c r="F61" s="506" t="s">
        <v>32</v>
      </c>
      <c r="G61" s="506" t="s">
        <v>32</v>
      </c>
      <c r="H61" s="506" t="s">
        <v>32</v>
      </c>
      <c r="I61" s="506" t="s">
        <v>32</v>
      </c>
      <c r="J61" s="506" t="s">
        <v>32</v>
      </c>
      <c r="K61" s="506" t="s">
        <v>32</v>
      </c>
      <c r="L61" s="506" t="s">
        <v>32</v>
      </c>
      <c r="M61" s="506" t="s">
        <v>32</v>
      </c>
      <c r="N61" s="506" t="s">
        <v>32</v>
      </c>
      <c r="O61" s="506" t="s">
        <v>32</v>
      </c>
      <c r="P61" s="506" t="s">
        <v>32</v>
      </c>
      <c r="Q61" s="506" t="s">
        <v>32</v>
      </c>
      <c r="R61" s="490"/>
    </row>
    <row r="62" spans="2:18" ht="15.75">
      <c r="B62" s="494"/>
      <c r="C62" s="493"/>
      <c r="D62" s="492" t="s">
        <v>113</v>
      </c>
      <c r="E62" s="507">
        <f>SUM(F62:Q62)</f>
        <v>60.79918000000001</v>
      </c>
      <c r="F62" s="667" t="s">
        <v>32</v>
      </c>
      <c r="G62" s="667" t="s">
        <v>32</v>
      </c>
      <c r="H62" s="667" t="s">
        <v>32</v>
      </c>
      <c r="I62" s="667" t="s">
        <v>32</v>
      </c>
      <c r="J62" s="686">
        <v>9.758730000000002</v>
      </c>
      <c r="K62" s="667" t="s">
        <v>32</v>
      </c>
      <c r="L62" s="667" t="s">
        <v>32</v>
      </c>
      <c r="M62" s="667" t="s">
        <v>32</v>
      </c>
      <c r="N62" s="667" t="s">
        <v>32</v>
      </c>
      <c r="O62" s="686">
        <v>41.18339000000001</v>
      </c>
      <c r="P62" s="667" t="s">
        <v>32</v>
      </c>
      <c r="Q62" s="686">
        <v>9.857059999999999</v>
      </c>
      <c r="R62" s="490"/>
    </row>
    <row r="63" spans="2:18" ht="15">
      <c r="B63" s="489"/>
      <c r="C63" s="488"/>
      <c r="E63" s="487"/>
      <c r="F63" s="487"/>
      <c r="G63" s="487"/>
      <c r="H63" s="487"/>
      <c r="I63" s="486"/>
      <c r="J63" s="486"/>
      <c r="K63" s="485"/>
      <c r="L63" s="485"/>
      <c r="M63" s="485"/>
      <c r="N63" s="485"/>
      <c r="O63" s="485"/>
      <c r="P63" s="485"/>
      <c r="Q63" s="485"/>
      <c r="R63" s="484"/>
    </row>
    <row r="64" spans="4:10" ht="6.75" customHeight="1">
      <c r="D64" s="483"/>
      <c r="E64" s="541"/>
      <c r="F64" s="483"/>
      <c r="G64" s="483"/>
      <c r="H64" s="483"/>
      <c r="I64" s="482"/>
      <c r="J64" s="482"/>
    </row>
    <row r="65" spans="2:10" ht="13.5" customHeight="1">
      <c r="B65" s="461" t="s">
        <v>188</v>
      </c>
      <c r="D65" s="465"/>
      <c r="E65" s="540"/>
      <c r="F65" s="465"/>
      <c r="G65" s="465"/>
      <c r="H65" s="465"/>
      <c r="I65" s="466"/>
      <c r="J65" s="466"/>
    </row>
    <row r="66" spans="2:10" ht="15">
      <c r="B66" s="481" t="s">
        <v>39</v>
      </c>
      <c r="D66" s="465"/>
      <c r="E66" s="540"/>
      <c r="F66" s="465"/>
      <c r="G66" s="465"/>
      <c r="H66" s="465"/>
      <c r="I66" s="466"/>
      <c r="J66" s="466"/>
    </row>
    <row r="67" spans="4:10" ht="15">
      <c r="D67" s="465"/>
      <c r="E67" s="540"/>
      <c r="F67" s="465"/>
      <c r="G67" s="465"/>
      <c r="H67" s="465"/>
      <c r="I67" s="466"/>
      <c r="J67" s="466"/>
    </row>
    <row r="68" spans="2:18" s="463" customFormat="1" ht="15">
      <c r="B68" s="538"/>
      <c r="D68" s="468"/>
      <c r="E68" s="471"/>
      <c r="F68" s="468"/>
      <c r="G68" s="468"/>
      <c r="H68" s="468"/>
      <c r="I68" s="468"/>
      <c r="J68" s="468"/>
      <c r="K68" s="539"/>
      <c r="L68" s="539"/>
      <c r="M68" s="539"/>
      <c r="N68" s="539"/>
      <c r="O68" s="539"/>
      <c r="P68" s="539"/>
      <c r="Q68" s="539"/>
      <c r="R68" s="539"/>
    </row>
    <row r="69" spans="2:19" s="463" customFormat="1" ht="15">
      <c r="B69" s="538"/>
      <c r="D69" s="468"/>
      <c r="E69" s="471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9"/>
    </row>
    <row r="70" spans="2:19" s="463" customFormat="1" ht="15">
      <c r="B70" s="538"/>
      <c r="D70" s="468"/>
      <c r="E70" s="471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9"/>
    </row>
    <row r="71" spans="2:19" s="463" customFormat="1" ht="15">
      <c r="B71" s="538"/>
      <c r="D71" s="468"/>
      <c r="E71" s="471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9"/>
    </row>
    <row r="72" spans="4:19" s="463" customFormat="1" ht="15">
      <c r="D72" s="468"/>
      <c r="E72" s="471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9"/>
    </row>
    <row r="73" spans="4:19" s="463" customFormat="1" ht="15">
      <c r="D73" s="468"/>
      <c r="E73" s="471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9"/>
    </row>
    <row r="74" spans="4:19" s="463" customFormat="1" ht="15">
      <c r="D74" s="468"/>
      <c r="E74" s="471"/>
      <c r="F74" s="468"/>
      <c r="G74" s="468"/>
      <c r="H74" s="468"/>
      <c r="I74" s="468"/>
      <c r="J74" s="468"/>
      <c r="K74" s="473"/>
      <c r="L74" s="473"/>
      <c r="M74" s="468"/>
      <c r="N74" s="468"/>
      <c r="O74" s="468"/>
      <c r="P74" s="468"/>
      <c r="Q74" s="468"/>
      <c r="R74" s="468"/>
      <c r="S74" s="469"/>
    </row>
    <row r="75" spans="4:19" s="463" customFormat="1" ht="15">
      <c r="D75" s="468"/>
      <c r="E75" s="471"/>
      <c r="F75" s="468"/>
      <c r="G75" s="468"/>
      <c r="H75" s="468"/>
      <c r="I75" s="468"/>
      <c r="J75" s="468"/>
      <c r="K75" s="473"/>
      <c r="L75" s="473"/>
      <c r="M75" s="468"/>
      <c r="N75" s="468"/>
      <c r="O75" s="468"/>
      <c r="P75" s="468"/>
      <c r="Q75" s="468"/>
      <c r="R75" s="468"/>
      <c r="S75" s="469"/>
    </row>
    <row r="76" spans="4:19" s="463" customFormat="1" ht="15">
      <c r="D76" s="468"/>
      <c r="E76" s="471"/>
      <c r="F76" s="468"/>
      <c r="G76" s="468"/>
      <c r="H76" s="468"/>
      <c r="I76" s="468"/>
      <c r="J76" s="468"/>
      <c r="K76" s="473"/>
      <c r="L76" s="480">
        <f>SUM(L77:L83)</f>
        <v>112262.27786999998</v>
      </c>
      <c r="M76" s="468"/>
      <c r="N76" s="468"/>
      <c r="O76" s="468"/>
      <c r="P76" s="468"/>
      <c r="Q76" s="468"/>
      <c r="R76" s="468"/>
      <c r="S76" s="469"/>
    </row>
    <row r="77" spans="4:19" s="463" customFormat="1" ht="15">
      <c r="D77" s="471"/>
      <c r="E77" s="537">
        <f>SUM(E78:E85)</f>
        <v>112262.27786999998</v>
      </c>
      <c r="F77" s="471"/>
      <c r="G77" s="468"/>
      <c r="H77" s="468"/>
      <c r="I77" s="468"/>
      <c r="J77" s="468"/>
      <c r="K77" s="477" t="s">
        <v>121</v>
      </c>
      <c r="L77" s="476">
        <f>+E12</f>
        <v>26195.410699999997</v>
      </c>
      <c r="M77" s="474"/>
      <c r="N77" s="479"/>
      <c r="O77" s="468"/>
      <c r="P77" s="468"/>
      <c r="Q77" s="468"/>
      <c r="R77" s="468"/>
      <c r="S77" s="469"/>
    </row>
    <row r="78" spans="4:19" s="463" customFormat="1" ht="15">
      <c r="D78" s="471" t="s">
        <v>66</v>
      </c>
      <c r="E78" s="537">
        <f>E10</f>
        <v>81633.39997999999</v>
      </c>
      <c r="F78" s="478">
        <f>+E78/$E$77*100</f>
        <v>72.71667877123578</v>
      </c>
      <c r="G78" s="468"/>
      <c r="H78" s="468"/>
      <c r="I78" s="468"/>
      <c r="J78" s="468"/>
      <c r="K78" s="477" t="s">
        <v>140</v>
      </c>
      <c r="L78" s="476">
        <f>+E26</f>
        <v>2979.85421</v>
      </c>
      <c r="M78" s="474"/>
      <c r="N78" s="468"/>
      <c r="O78" s="468"/>
      <c r="P78" s="468"/>
      <c r="Q78" s="468"/>
      <c r="R78" s="468"/>
      <c r="S78" s="469"/>
    </row>
    <row r="79" spans="4:19" s="463" customFormat="1" ht="15">
      <c r="D79" s="471" t="s">
        <v>74</v>
      </c>
      <c r="E79" s="537">
        <f>E24</f>
        <v>24569.847289999994</v>
      </c>
      <c r="F79" s="478">
        <f>+E79/$E$77*100</f>
        <v>21.886111484796295</v>
      </c>
      <c r="G79" s="468"/>
      <c r="H79" s="468"/>
      <c r="I79" s="468"/>
      <c r="J79" s="468"/>
      <c r="K79" s="477" t="s">
        <v>125</v>
      </c>
      <c r="L79" s="476">
        <f>+E13</f>
        <v>19881.34533</v>
      </c>
      <c r="M79" s="474"/>
      <c r="N79" s="468"/>
      <c r="O79" s="468"/>
      <c r="P79" s="468"/>
      <c r="Q79" s="468"/>
      <c r="R79" s="468"/>
      <c r="S79" s="469"/>
    </row>
    <row r="80" spans="4:19" s="463" customFormat="1" ht="15">
      <c r="D80" s="471" t="s">
        <v>82</v>
      </c>
      <c r="E80" s="537">
        <f>E42</f>
        <v>5056.34014</v>
      </c>
      <c r="F80" s="478">
        <f>+E80/$E$77*100</f>
        <v>4.50404199517068</v>
      </c>
      <c r="G80" s="468"/>
      <c r="H80" s="468"/>
      <c r="I80" s="468"/>
      <c r="J80" s="468"/>
      <c r="K80" s="477" t="s">
        <v>142</v>
      </c>
      <c r="L80" s="476">
        <f>+E27</f>
        <v>3152.9179999999997</v>
      </c>
      <c r="M80" s="474"/>
      <c r="N80" s="468"/>
      <c r="O80" s="468"/>
      <c r="P80" s="468"/>
      <c r="Q80" s="468"/>
      <c r="R80" s="468"/>
      <c r="S80" s="469"/>
    </row>
    <row r="81" spans="4:19" s="463" customFormat="1" ht="15">
      <c r="D81" s="471" t="s">
        <v>83</v>
      </c>
      <c r="E81" s="537">
        <f>E52</f>
        <v>37.627199999999995</v>
      </c>
      <c r="F81" s="478">
        <f>+E81/$E$77*100</f>
        <v>0.03351722476500289</v>
      </c>
      <c r="G81" s="468"/>
      <c r="H81" s="468"/>
      <c r="I81" s="468"/>
      <c r="J81" s="468"/>
      <c r="K81" s="477" t="s">
        <v>159</v>
      </c>
      <c r="L81" s="476">
        <f>+E28</f>
        <v>1379.44157</v>
      </c>
      <c r="M81" s="474"/>
      <c r="N81" s="468"/>
      <c r="O81" s="468"/>
      <c r="P81" s="468"/>
      <c r="Q81" s="468"/>
      <c r="R81" s="468"/>
      <c r="S81" s="469"/>
    </row>
    <row r="82" spans="4:19" s="463" customFormat="1" ht="15">
      <c r="D82" s="471" t="s">
        <v>76</v>
      </c>
      <c r="E82" s="537">
        <f>E58</f>
        <v>965.06326</v>
      </c>
      <c r="F82" s="478">
        <f>+E82/$E$77*100</f>
        <v>0.8596505240322541</v>
      </c>
      <c r="G82" s="468"/>
      <c r="H82" s="468"/>
      <c r="I82" s="468"/>
      <c r="J82" s="468"/>
      <c r="K82" s="477" t="s">
        <v>134</v>
      </c>
      <c r="L82" s="476">
        <f>+E29</f>
        <v>8359.87169</v>
      </c>
      <c r="M82" s="474"/>
      <c r="N82" s="468"/>
      <c r="O82" s="468"/>
      <c r="P82" s="468"/>
      <c r="Q82" s="468"/>
      <c r="R82" s="468"/>
      <c r="S82" s="469"/>
    </row>
    <row r="83" spans="4:19" s="463" customFormat="1" ht="15">
      <c r="D83" s="471"/>
      <c r="E83" s="471"/>
      <c r="F83" s="471"/>
      <c r="G83" s="468"/>
      <c r="H83" s="468"/>
      <c r="I83" s="468"/>
      <c r="J83" s="468"/>
      <c r="K83" s="473" t="s">
        <v>113</v>
      </c>
      <c r="L83" s="475">
        <f>+E8-SUM(L77:L82)</f>
        <v>50313.43636999998</v>
      </c>
      <c r="M83" s="474"/>
      <c r="N83" s="468"/>
      <c r="O83" s="468"/>
      <c r="P83" s="468"/>
      <c r="Q83" s="468"/>
      <c r="R83" s="468"/>
      <c r="S83" s="469"/>
    </row>
    <row r="84" spans="4:19" s="463" customFormat="1" ht="15">
      <c r="D84" s="471"/>
      <c r="E84" s="471"/>
      <c r="F84" s="471"/>
      <c r="G84" s="468"/>
      <c r="H84" s="468"/>
      <c r="I84" s="468"/>
      <c r="J84" s="468"/>
      <c r="K84" s="473"/>
      <c r="L84" s="472"/>
      <c r="M84" s="468"/>
      <c r="N84" s="468"/>
      <c r="O84" s="468"/>
      <c r="P84" s="468"/>
      <c r="Q84" s="468"/>
      <c r="R84" s="468"/>
      <c r="S84" s="469"/>
    </row>
    <row r="85" spans="4:19" s="463" customFormat="1" ht="15">
      <c r="D85" s="471"/>
      <c r="E85" s="471"/>
      <c r="F85" s="470"/>
      <c r="G85" s="468"/>
      <c r="H85" s="468"/>
      <c r="I85" s="468"/>
      <c r="J85" s="468"/>
      <c r="K85" s="473"/>
      <c r="L85" s="472"/>
      <c r="M85" s="468"/>
      <c r="N85" s="468"/>
      <c r="O85" s="468"/>
      <c r="P85" s="468"/>
      <c r="Q85" s="468"/>
      <c r="R85" s="468"/>
      <c r="S85" s="469"/>
    </row>
    <row r="86" spans="4:19" s="463" customFormat="1" ht="15">
      <c r="D86" s="471"/>
      <c r="E86" s="471"/>
      <c r="F86" s="470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9"/>
    </row>
    <row r="87" spans="4:19" s="463" customFormat="1" ht="15">
      <c r="D87" s="471"/>
      <c r="E87" s="471"/>
      <c r="F87" s="470"/>
      <c r="G87" s="468"/>
      <c r="H87" s="468"/>
      <c r="I87" s="468"/>
      <c r="J87" s="468"/>
      <c r="K87" s="468"/>
      <c r="L87" s="467"/>
      <c r="M87" s="468"/>
      <c r="N87" s="468"/>
      <c r="O87" s="468"/>
      <c r="P87" s="468"/>
      <c r="Q87" s="468"/>
      <c r="R87" s="468"/>
      <c r="S87" s="469"/>
    </row>
    <row r="88" spans="4:19" s="463" customFormat="1" ht="15">
      <c r="D88" s="471"/>
      <c r="E88" s="471"/>
      <c r="F88" s="470"/>
      <c r="G88" s="468"/>
      <c r="H88" s="468"/>
      <c r="I88" s="468"/>
      <c r="J88" s="468"/>
      <c r="K88" s="468"/>
      <c r="L88" s="467"/>
      <c r="M88" s="468"/>
      <c r="N88" s="468"/>
      <c r="O88" s="468"/>
      <c r="P88" s="468"/>
      <c r="Q88" s="468"/>
      <c r="R88" s="468"/>
      <c r="S88" s="469"/>
    </row>
    <row r="89" spans="4:19" s="463" customFormat="1" ht="15">
      <c r="D89" s="468"/>
      <c r="E89" s="471"/>
      <c r="F89" s="468"/>
      <c r="G89" s="468"/>
      <c r="H89" s="468"/>
      <c r="I89" s="468"/>
      <c r="J89" s="468"/>
      <c r="K89" s="468"/>
      <c r="L89" s="467"/>
      <c r="M89" s="468"/>
      <c r="N89" s="468"/>
      <c r="O89" s="468"/>
      <c r="P89" s="468"/>
      <c r="Q89" s="468"/>
      <c r="R89" s="468"/>
      <c r="S89" s="469"/>
    </row>
    <row r="90" spans="4:19" s="463" customFormat="1" ht="15">
      <c r="D90" s="468"/>
      <c r="E90" s="471"/>
      <c r="F90" s="468"/>
      <c r="G90" s="468"/>
      <c r="H90" s="468"/>
      <c r="I90" s="468"/>
      <c r="J90" s="468"/>
      <c r="K90" s="468"/>
      <c r="L90" s="467"/>
      <c r="M90" s="468"/>
      <c r="N90" s="468"/>
      <c r="O90" s="468"/>
      <c r="P90" s="468"/>
      <c r="Q90" s="468"/>
      <c r="R90" s="468"/>
      <c r="S90" s="469"/>
    </row>
    <row r="91" spans="4:19" s="463" customFormat="1" ht="15">
      <c r="D91" s="468"/>
      <c r="E91" s="471"/>
      <c r="F91" s="468"/>
      <c r="G91" s="468"/>
      <c r="H91" s="468"/>
      <c r="I91" s="468"/>
      <c r="J91" s="468"/>
      <c r="K91" s="468"/>
      <c r="L91" s="467"/>
      <c r="M91" s="468"/>
      <c r="N91" s="468"/>
      <c r="O91" s="468"/>
      <c r="P91" s="468"/>
      <c r="Q91" s="468"/>
      <c r="R91" s="468"/>
      <c r="S91" s="469"/>
    </row>
    <row r="92" spans="4:19" s="463" customFormat="1" ht="15">
      <c r="D92" s="468"/>
      <c r="E92" s="471"/>
      <c r="F92" s="468"/>
      <c r="G92" s="468"/>
      <c r="H92" s="468"/>
      <c r="I92" s="468"/>
      <c r="J92" s="468"/>
      <c r="K92" s="468"/>
      <c r="L92" s="467"/>
      <c r="M92" s="468"/>
      <c r="N92" s="468"/>
      <c r="O92" s="468"/>
      <c r="P92" s="468"/>
      <c r="Q92" s="468"/>
      <c r="R92" s="468"/>
      <c r="S92" s="469"/>
    </row>
    <row r="93" spans="4:19" s="463" customFormat="1" ht="15">
      <c r="D93" s="468"/>
      <c r="E93" s="471"/>
      <c r="F93" s="468"/>
      <c r="G93" s="468"/>
      <c r="H93" s="468"/>
      <c r="I93" s="468"/>
      <c r="J93" s="468"/>
      <c r="K93" s="468"/>
      <c r="L93" s="467"/>
      <c r="M93" s="468"/>
      <c r="N93" s="468"/>
      <c r="O93" s="468"/>
      <c r="P93" s="468"/>
      <c r="Q93" s="468"/>
      <c r="R93" s="468"/>
      <c r="S93" s="469"/>
    </row>
    <row r="94" spans="4:19" s="463" customFormat="1" ht="15">
      <c r="D94" s="468"/>
      <c r="E94" s="471"/>
      <c r="F94" s="468"/>
      <c r="G94" s="468"/>
      <c r="H94" s="468"/>
      <c r="I94" s="468"/>
      <c r="J94" s="468"/>
      <c r="K94" s="468"/>
      <c r="L94" s="467"/>
      <c r="M94" s="468"/>
      <c r="N94" s="468"/>
      <c r="O94" s="468"/>
      <c r="P94" s="468"/>
      <c r="Q94" s="468"/>
      <c r="R94" s="468"/>
      <c r="S94" s="469"/>
    </row>
    <row r="95" spans="4:19" s="463" customFormat="1" ht="15">
      <c r="D95" s="468"/>
      <c r="E95" s="471"/>
      <c r="F95" s="468"/>
      <c r="G95" s="468"/>
      <c r="H95" s="468"/>
      <c r="I95" s="468"/>
      <c r="J95" s="468"/>
      <c r="K95" s="468"/>
      <c r="L95" s="467"/>
      <c r="M95" s="468"/>
      <c r="N95" s="468"/>
      <c r="O95" s="468"/>
      <c r="P95" s="468"/>
      <c r="Q95" s="468"/>
      <c r="R95" s="468"/>
      <c r="S95" s="469"/>
    </row>
    <row r="96" spans="4:19" s="463" customFormat="1" ht="15">
      <c r="D96" s="468"/>
      <c r="E96" s="471"/>
      <c r="F96" s="468"/>
      <c r="G96" s="468"/>
      <c r="H96" s="468"/>
      <c r="I96" s="468"/>
      <c r="J96" s="468"/>
      <c r="K96" s="468"/>
      <c r="L96" s="467"/>
      <c r="M96" s="468"/>
      <c r="N96" s="468"/>
      <c r="O96" s="468"/>
      <c r="P96" s="468"/>
      <c r="Q96" s="468"/>
      <c r="R96" s="468"/>
      <c r="S96" s="469"/>
    </row>
    <row r="97" spans="4:19" s="463" customFormat="1" ht="15">
      <c r="D97" s="469"/>
      <c r="E97" s="536"/>
      <c r="F97" s="469"/>
      <c r="G97" s="469"/>
      <c r="H97" s="469"/>
      <c r="I97" s="473"/>
      <c r="J97" s="473"/>
      <c r="K97" s="469"/>
      <c r="L97" s="535"/>
      <c r="M97" s="469"/>
      <c r="N97" s="469"/>
      <c r="O97" s="469"/>
      <c r="P97" s="469"/>
      <c r="Q97" s="469"/>
      <c r="R97" s="469"/>
      <c r="S97" s="469"/>
    </row>
    <row r="98" spans="4:19" s="463" customFormat="1" ht="15">
      <c r="D98" s="469"/>
      <c r="E98" s="536"/>
      <c r="F98" s="469"/>
      <c r="G98" s="469"/>
      <c r="H98" s="469"/>
      <c r="I98" s="473"/>
      <c r="J98" s="473"/>
      <c r="K98" s="469"/>
      <c r="L98" s="535"/>
      <c r="M98" s="469"/>
      <c r="N98" s="469"/>
      <c r="O98" s="469"/>
      <c r="P98" s="469"/>
      <c r="Q98" s="469"/>
      <c r="R98" s="469"/>
      <c r="S98" s="469"/>
    </row>
    <row r="99" spans="4:19" s="463" customFormat="1" ht="15">
      <c r="D99" s="469"/>
      <c r="E99" s="536"/>
      <c r="F99" s="469"/>
      <c r="G99" s="469"/>
      <c r="H99" s="469"/>
      <c r="I99" s="473"/>
      <c r="J99" s="473"/>
      <c r="K99" s="469"/>
      <c r="L99" s="535"/>
      <c r="M99" s="469"/>
      <c r="N99" s="469"/>
      <c r="O99" s="469"/>
      <c r="P99" s="469"/>
      <c r="Q99" s="469"/>
      <c r="R99" s="469"/>
      <c r="S99" s="469"/>
    </row>
    <row r="100" spans="4:19" s="463" customFormat="1" ht="15">
      <c r="D100" s="469"/>
      <c r="E100" s="536"/>
      <c r="F100" s="469"/>
      <c r="G100" s="469"/>
      <c r="H100" s="469"/>
      <c r="I100" s="473"/>
      <c r="J100" s="473"/>
      <c r="K100" s="469"/>
      <c r="L100" s="535"/>
      <c r="M100" s="469"/>
      <c r="N100" s="469"/>
      <c r="O100" s="469"/>
      <c r="P100" s="469"/>
      <c r="Q100" s="469"/>
      <c r="R100" s="469"/>
      <c r="S100" s="469"/>
    </row>
    <row r="101" spans="4:19" s="463" customFormat="1" ht="15">
      <c r="D101" s="469"/>
      <c r="E101" s="536"/>
      <c r="F101" s="469"/>
      <c r="G101" s="469"/>
      <c r="H101" s="469"/>
      <c r="I101" s="473"/>
      <c r="J101" s="473"/>
      <c r="K101" s="469"/>
      <c r="L101" s="535"/>
      <c r="M101" s="469"/>
      <c r="N101" s="469"/>
      <c r="O101" s="469"/>
      <c r="P101" s="469"/>
      <c r="Q101" s="469"/>
      <c r="R101" s="469"/>
      <c r="S101" s="469"/>
    </row>
    <row r="102" spans="4:19" s="463" customFormat="1" ht="15">
      <c r="D102" s="469"/>
      <c r="E102" s="536"/>
      <c r="F102" s="469"/>
      <c r="G102" s="469"/>
      <c r="H102" s="469"/>
      <c r="I102" s="473"/>
      <c r="J102" s="473"/>
      <c r="K102" s="469"/>
      <c r="L102" s="535"/>
      <c r="M102" s="469"/>
      <c r="N102" s="469"/>
      <c r="O102" s="469"/>
      <c r="P102" s="469"/>
      <c r="Q102" s="469"/>
      <c r="R102" s="469"/>
      <c r="S102" s="469"/>
    </row>
    <row r="103" spans="4:19" s="463" customFormat="1" ht="15">
      <c r="D103" s="469"/>
      <c r="E103" s="536"/>
      <c r="F103" s="469"/>
      <c r="G103" s="469"/>
      <c r="H103" s="469"/>
      <c r="I103" s="473"/>
      <c r="J103" s="473"/>
      <c r="K103" s="469"/>
      <c r="L103" s="535"/>
      <c r="M103" s="469"/>
      <c r="N103" s="469"/>
      <c r="O103" s="469"/>
      <c r="P103" s="469"/>
      <c r="Q103" s="469"/>
      <c r="R103" s="469"/>
      <c r="S103" s="469"/>
    </row>
    <row r="104" spans="5:12" s="463" customFormat="1" ht="15">
      <c r="E104" s="533"/>
      <c r="I104" s="532"/>
      <c r="J104" s="532"/>
      <c r="L104" s="534"/>
    </row>
    <row r="105" spans="5:12" s="463" customFormat="1" ht="15">
      <c r="E105" s="533"/>
      <c r="I105" s="532"/>
      <c r="J105" s="532"/>
      <c r="L105" s="534"/>
    </row>
    <row r="106" spans="5:12" s="463" customFormat="1" ht="15">
      <c r="E106" s="533"/>
      <c r="I106" s="532"/>
      <c r="J106" s="532"/>
      <c r="L106" s="534"/>
    </row>
    <row r="107" spans="5:12" s="463" customFormat="1" ht="15">
      <c r="E107" s="533"/>
      <c r="I107" s="532"/>
      <c r="J107" s="532"/>
      <c r="L107" s="534"/>
    </row>
    <row r="108" spans="5:12" s="463" customFormat="1" ht="15">
      <c r="E108" s="533"/>
      <c r="I108" s="532"/>
      <c r="J108" s="532"/>
      <c r="L108" s="534"/>
    </row>
    <row r="109" spans="5:12" s="463" customFormat="1" ht="15">
      <c r="E109" s="533"/>
      <c r="I109" s="532"/>
      <c r="J109" s="532"/>
      <c r="L109" s="534"/>
    </row>
    <row r="110" spans="5:12" s="463" customFormat="1" ht="15">
      <c r="E110" s="533"/>
      <c r="I110" s="532"/>
      <c r="J110" s="532"/>
      <c r="L110" s="534"/>
    </row>
    <row r="111" spans="5:12" s="463" customFormat="1" ht="15">
      <c r="E111" s="533"/>
      <c r="I111" s="532"/>
      <c r="J111" s="532"/>
      <c r="L111" s="534"/>
    </row>
    <row r="112" spans="5:12" s="463" customFormat="1" ht="15">
      <c r="E112" s="533"/>
      <c r="I112" s="532"/>
      <c r="J112" s="532"/>
      <c r="L112" s="534"/>
    </row>
    <row r="113" spans="5:12" s="463" customFormat="1" ht="15">
      <c r="E113" s="533"/>
      <c r="I113" s="532"/>
      <c r="J113" s="532"/>
      <c r="L113" s="534"/>
    </row>
    <row r="114" spans="5:12" s="463" customFormat="1" ht="15">
      <c r="E114" s="533"/>
      <c r="I114" s="532"/>
      <c r="J114" s="532"/>
      <c r="L114" s="534"/>
    </row>
    <row r="115" spans="5:12" s="463" customFormat="1" ht="15">
      <c r="E115" s="533"/>
      <c r="I115" s="532"/>
      <c r="J115" s="532"/>
      <c r="L115" s="534"/>
    </row>
    <row r="116" spans="5:12" s="463" customFormat="1" ht="15">
      <c r="E116" s="533"/>
      <c r="I116" s="532"/>
      <c r="J116" s="532"/>
      <c r="L116" s="534"/>
    </row>
    <row r="117" spans="5:12" s="463" customFormat="1" ht="15">
      <c r="E117" s="533"/>
      <c r="I117" s="532"/>
      <c r="J117" s="532"/>
      <c r="L117" s="534"/>
    </row>
    <row r="118" spans="5:10" s="463" customFormat="1" ht="15">
      <c r="E118" s="533"/>
      <c r="I118" s="532"/>
      <c r="J118" s="532"/>
    </row>
    <row r="119" spans="5:10" s="463" customFormat="1" ht="15">
      <c r="E119" s="533"/>
      <c r="I119" s="532"/>
      <c r="J119" s="532"/>
    </row>
    <row r="120" spans="5:10" s="463" customFormat="1" ht="15">
      <c r="E120" s="533"/>
      <c r="I120" s="532"/>
      <c r="J120" s="532"/>
    </row>
    <row r="121" spans="5:10" s="463" customFormat="1" ht="15">
      <c r="E121" s="533"/>
      <c r="I121" s="532"/>
      <c r="J121" s="532"/>
    </row>
    <row r="122" spans="5:10" s="463" customFormat="1" ht="15">
      <c r="E122" s="533"/>
      <c r="I122" s="532"/>
      <c r="J122" s="532"/>
    </row>
    <row r="123" spans="5:10" s="463" customFormat="1" ht="15">
      <c r="E123" s="533"/>
      <c r="I123" s="532"/>
      <c r="J123" s="532"/>
    </row>
    <row r="124" spans="5:10" s="463" customFormat="1" ht="15">
      <c r="E124" s="533"/>
      <c r="I124" s="532"/>
      <c r="J124" s="532"/>
    </row>
    <row r="125" spans="5:10" s="463" customFormat="1" ht="15">
      <c r="E125" s="533"/>
      <c r="I125" s="532"/>
      <c r="J125" s="532"/>
    </row>
    <row r="126" spans="5:10" s="463" customFormat="1" ht="15">
      <c r="E126" s="533"/>
      <c r="I126" s="532"/>
      <c r="J126" s="532"/>
    </row>
    <row r="127" spans="5:10" s="463" customFormat="1" ht="15">
      <c r="E127" s="533"/>
      <c r="F127" s="463" t="s">
        <v>115</v>
      </c>
      <c r="G127" s="463" t="s">
        <v>116</v>
      </c>
      <c r="I127" s="532"/>
      <c r="J127" s="532"/>
    </row>
    <row r="128" spans="5:10" s="463" customFormat="1" ht="15">
      <c r="E128" s="533"/>
      <c r="F128" s="463" t="s">
        <v>56</v>
      </c>
      <c r="G128" s="464">
        <v>4179.064099000001</v>
      </c>
      <c r="I128" s="532"/>
      <c r="J128" s="532"/>
    </row>
    <row r="129" spans="5:10" s="463" customFormat="1" ht="15">
      <c r="E129" s="533"/>
      <c r="F129" s="463" t="s">
        <v>62</v>
      </c>
      <c r="G129" s="464">
        <v>3485.676</v>
      </c>
      <c r="I129" s="532"/>
      <c r="J129" s="532"/>
    </row>
    <row r="130" spans="5:10" s="463" customFormat="1" ht="15">
      <c r="E130" s="533"/>
      <c r="F130" s="463" t="s">
        <v>64</v>
      </c>
      <c r="G130" s="464">
        <v>2963.345</v>
      </c>
      <c r="I130" s="532"/>
      <c r="J130" s="532"/>
    </row>
    <row r="131" spans="5:10" s="463" customFormat="1" ht="15">
      <c r="E131" s="533"/>
      <c r="F131" s="463" t="s">
        <v>68</v>
      </c>
      <c r="G131" s="464">
        <v>2880.74272</v>
      </c>
      <c r="I131" s="532"/>
      <c r="J131" s="532"/>
    </row>
    <row r="132" spans="5:10" s="463" customFormat="1" ht="15">
      <c r="E132" s="533"/>
      <c r="F132" s="463" t="s">
        <v>59</v>
      </c>
      <c r="G132" s="464">
        <v>2836.04106</v>
      </c>
      <c r="I132" s="532"/>
      <c r="J132" s="532"/>
    </row>
    <row r="133" spans="5:10" s="463" customFormat="1" ht="15">
      <c r="E133" s="533"/>
      <c r="F133" s="463" t="s">
        <v>61</v>
      </c>
      <c r="G133" s="464">
        <v>1579.0062930000001</v>
      </c>
      <c r="I133" s="532"/>
      <c r="J133" s="532"/>
    </row>
    <row r="134" spans="5:10" s="463" customFormat="1" ht="15">
      <c r="E134" s="533"/>
      <c r="F134" s="463" t="s">
        <v>95</v>
      </c>
      <c r="G134" s="464">
        <v>1574.139794</v>
      </c>
      <c r="I134" s="532"/>
      <c r="J134" s="532"/>
    </row>
    <row r="135" spans="5:10" s="463" customFormat="1" ht="15">
      <c r="E135" s="533"/>
      <c r="F135" s="463" t="s">
        <v>96</v>
      </c>
      <c r="G135" s="464">
        <v>1521.145</v>
      </c>
      <c r="I135" s="532"/>
      <c r="J135" s="532"/>
    </row>
    <row r="136" spans="5:10" s="463" customFormat="1" ht="15">
      <c r="E136" s="533"/>
      <c r="F136" s="463" t="s">
        <v>94</v>
      </c>
      <c r="G136" s="464">
        <v>1452.713383</v>
      </c>
      <c r="I136" s="532"/>
      <c r="J136" s="532"/>
    </row>
    <row r="137" spans="5:10" s="463" customFormat="1" ht="15">
      <c r="E137" s="533"/>
      <c r="F137" s="463" t="s">
        <v>69</v>
      </c>
      <c r="G137" s="464">
        <v>1252.5691769999999</v>
      </c>
      <c r="I137" s="532"/>
      <c r="J137" s="532"/>
    </row>
    <row r="138" spans="5:10" s="463" customFormat="1" ht="15">
      <c r="E138" s="533"/>
      <c r="F138" s="463" t="s">
        <v>89</v>
      </c>
      <c r="G138" s="464">
        <v>783.657236</v>
      </c>
      <c r="I138" s="532"/>
      <c r="J138" s="532"/>
    </row>
    <row r="139" spans="5:10" s="463" customFormat="1" ht="15">
      <c r="E139" s="533"/>
      <c r="F139" s="463" t="s">
        <v>73</v>
      </c>
      <c r="G139" s="464">
        <v>769.31</v>
      </c>
      <c r="I139" s="532"/>
      <c r="J139" s="532"/>
    </row>
    <row r="140" spans="5:10" s="463" customFormat="1" ht="15">
      <c r="E140" s="533"/>
      <c r="F140" s="463" t="s">
        <v>72</v>
      </c>
      <c r="G140" s="464">
        <v>593.72</v>
      </c>
      <c r="I140" s="532"/>
      <c r="J140" s="532"/>
    </row>
    <row r="141" spans="5:10" s="463" customFormat="1" ht="15">
      <c r="E141" s="533"/>
      <c r="F141" s="463" t="s">
        <v>92</v>
      </c>
      <c r="G141" s="464">
        <v>441.33467099999996</v>
      </c>
      <c r="I141" s="532"/>
      <c r="J141" s="532"/>
    </row>
    <row r="142" spans="5:10" s="463" customFormat="1" ht="15">
      <c r="E142" s="533"/>
      <c r="F142" s="463" t="s">
        <v>65</v>
      </c>
      <c r="G142" s="464">
        <v>435.335457</v>
      </c>
      <c r="I142" s="532"/>
      <c r="J142" s="532"/>
    </row>
    <row r="143" spans="5:10" s="463" customFormat="1" ht="15">
      <c r="E143" s="533"/>
      <c r="F143" s="463" t="s">
        <v>90</v>
      </c>
      <c r="G143" s="464">
        <v>371.79</v>
      </c>
      <c r="I143" s="532"/>
      <c r="J143" s="532"/>
    </row>
    <row r="144" spans="5:10" s="463" customFormat="1" ht="15">
      <c r="E144" s="533"/>
      <c r="F144" s="463" t="s">
        <v>77</v>
      </c>
      <c r="G144" s="464">
        <v>349.170823</v>
      </c>
      <c r="I144" s="532"/>
      <c r="J144" s="532"/>
    </row>
    <row r="145" spans="5:10" s="463" customFormat="1" ht="15">
      <c r="E145" s="533"/>
      <c r="F145" s="463" t="s">
        <v>60</v>
      </c>
      <c r="G145" s="464">
        <v>305.63490699999994</v>
      </c>
      <c r="I145" s="532"/>
      <c r="J145" s="532"/>
    </row>
    <row r="146" spans="5:10" s="463" customFormat="1" ht="15">
      <c r="E146" s="533"/>
      <c r="F146" s="463" t="s">
        <v>80</v>
      </c>
      <c r="G146" s="464">
        <v>294.17582400000003</v>
      </c>
      <c r="I146" s="532"/>
      <c r="J146" s="532"/>
    </row>
    <row r="147" spans="5:10" s="463" customFormat="1" ht="15">
      <c r="E147" s="533"/>
      <c r="F147" s="463" t="s">
        <v>67</v>
      </c>
      <c r="G147" s="464">
        <v>293.35499999999996</v>
      </c>
      <c r="I147" s="532"/>
      <c r="J147" s="532"/>
    </row>
    <row r="148" spans="5:10" s="463" customFormat="1" ht="15">
      <c r="E148" s="533"/>
      <c r="F148" s="463" t="s">
        <v>63</v>
      </c>
      <c r="G148" s="464">
        <v>290.80500000000006</v>
      </c>
      <c r="I148" s="532"/>
      <c r="J148" s="532"/>
    </row>
    <row r="149" spans="5:10" s="463" customFormat="1" ht="15">
      <c r="E149" s="533"/>
      <c r="F149" s="463" t="s">
        <v>57</v>
      </c>
      <c r="G149" s="464">
        <v>290.469443</v>
      </c>
      <c r="I149" s="532"/>
      <c r="J149" s="532"/>
    </row>
    <row r="150" spans="5:10" s="463" customFormat="1" ht="15">
      <c r="E150" s="533"/>
      <c r="F150" s="463" t="s">
        <v>71</v>
      </c>
      <c r="G150" s="464">
        <v>274.127649</v>
      </c>
      <c r="I150" s="532"/>
      <c r="J150" s="532"/>
    </row>
    <row r="151" spans="5:10" s="463" customFormat="1" ht="15">
      <c r="E151" s="533"/>
      <c r="F151" s="463" t="s">
        <v>78</v>
      </c>
      <c r="G151" s="464">
        <v>206.35190899999998</v>
      </c>
      <c r="I151" s="532"/>
      <c r="J151" s="532"/>
    </row>
    <row r="152" spans="5:10" s="463" customFormat="1" ht="15">
      <c r="E152" s="533"/>
      <c r="F152" s="463" t="s">
        <v>70</v>
      </c>
      <c r="G152" s="464">
        <v>193.755</v>
      </c>
      <c r="I152" s="532"/>
      <c r="J152" s="532"/>
    </row>
    <row r="153" spans="5:10" s="463" customFormat="1" ht="15">
      <c r="E153" s="533"/>
      <c r="F153" s="463" t="s">
        <v>81</v>
      </c>
      <c r="G153" s="464">
        <v>185.066975</v>
      </c>
      <c r="I153" s="532"/>
      <c r="J153" s="532"/>
    </row>
    <row r="154" spans="5:10" s="463" customFormat="1" ht="15">
      <c r="E154" s="533"/>
      <c r="F154" s="463" t="s">
        <v>97</v>
      </c>
      <c r="G154" s="464">
        <v>173.79000000000002</v>
      </c>
      <c r="I154" s="532"/>
      <c r="J154" s="532"/>
    </row>
    <row r="155" spans="5:10" s="463" customFormat="1" ht="15">
      <c r="E155" s="533"/>
      <c r="F155" s="463" t="s">
        <v>112</v>
      </c>
      <c r="G155" s="464">
        <v>169.52</v>
      </c>
      <c r="I155" s="532"/>
      <c r="J155" s="532"/>
    </row>
    <row r="156" spans="5:10" s="463" customFormat="1" ht="15">
      <c r="E156" s="533"/>
      <c r="F156" s="463" t="s">
        <v>80</v>
      </c>
      <c r="G156" s="464">
        <v>156.19419</v>
      </c>
      <c r="I156" s="532"/>
      <c r="J156" s="532"/>
    </row>
    <row r="157" spans="5:10" s="463" customFormat="1" ht="15">
      <c r="E157" s="533"/>
      <c r="F157" s="463" t="s">
        <v>80</v>
      </c>
      <c r="G157" s="464">
        <v>117.81734599999999</v>
      </c>
      <c r="I157" s="532"/>
      <c r="J157" s="532"/>
    </row>
    <row r="158" spans="5:10" s="463" customFormat="1" ht="15">
      <c r="E158" s="533"/>
      <c r="F158" s="463" t="s">
        <v>88</v>
      </c>
      <c r="G158" s="464">
        <v>114.5</v>
      </c>
      <c r="I158" s="532"/>
      <c r="J158" s="532"/>
    </row>
    <row r="159" spans="5:10" s="463" customFormat="1" ht="15">
      <c r="E159" s="533"/>
      <c r="F159" s="463" t="s">
        <v>85</v>
      </c>
      <c r="G159" s="464">
        <v>108.36</v>
      </c>
      <c r="I159" s="532"/>
      <c r="J159" s="532"/>
    </row>
    <row r="160" spans="5:10" s="463" customFormat="1" ht="15">
      <c r="E160" s="533"/>
      <c r="F160" s="463" t="s">
        <v>93</v>
      </c>
      <c r="G160" s="464">
        <v>100.373011</v>
      </c>
      <c r="I160" s="532"/>
      <c r="J160" s="532"/>
    </row>
    <row r="161" spans="5:10" s="463" customFormat="1" ht="15">
      <c r="E161" s="533"/>
      <c r="F161" s="463" t="s">
        <v>87</v>
      </c>
      <c r="G161" s="464">
        <v>82.06</v>
      </c>
      <c r="I161" s="532"/>
      <c r="J161" s="532"/>
    </row>
    <row r="162" spans="5:10" s="463" customFormat="1" ht="15">
      <c r="E162" s="533"/>
      <c r="F162" s="463" t="s">
        <v>58</v>
      </c>
      <c r="G162" s="464">
        <v>68.13</v>
      </c>
      <c r="I162" s="532"/>
      <c r="J162" s="532"/>
    </row>
    <row r="163" spans="5:10" s="463" customFormat="1" ht="15">
      <c r="E163" s="533"/>
      <c r="F163" s="463" t="s">
        <v>80</v>
      </c>
      <c r="G163" s="464">
        <v>26.11</v>
      </c>
      <c r="I163" s="532"/>
      <c r="J163" s="532"/>
    </row>
    <row r="164" spans="5:10" s="463" customFormat="1" ht="15">
      <c r="E164" s="533"/>
      <c r="F164" s="463" t="s">
        <v>86</v>
      </c>
      <c r="G164" s="464">
        <v>21.14</v>
      </c>
      <c r="I164" s="532"/>
      <c r="J164" s="532"/>
    </row>
    <row r="165" spans="5:10" s="463" customFormat="1" ht="15">
      <c r="E165" s="533"/>
      <c r="F165" s="463" t="s">
        <v>91</v>
      </c>
      <c r="G165" s="464">
        <v>7.102079</v>
      </c>
      <c r="I165" s="532"/>
      <c r="J165" s="532"/>
    </row>
    <row r="166" spans="5:10" s="463" customFormat="1" ht="15">
      <c r="E166" s="533"/>
      <c r="F166" s="463" t="s">
        <v>98</v>
      </c>
      <c r="G166" s="464">
        <v>0</v>
      </c>
      <c r="I166" s="532"/>
      <c r="J166" s="532"/>
    </row>
    <row r="167" spans="5:10" s="463" customFormat="1" ht="15">
      <c r="E167" s="533"/>
      <c r="I167" s="532"/>
      <c r="J167" s="532"/>
    </row>
    <row r="168" spans="5:10" s="463" customFormat="1" ht="15">
      <c r="E168" s="533"/>
      <c r="I168" s="532"/>
      <c r="J168" s="532"/>
    </row>
    <row r="169" spans="5:10" s="463" customFormat="1" ht="15">
      <c r="E169" s="533"/>
      <c r="I169" s="532"/>
      <c r="J169" s="532"/>
    </row>
    <row r="170" spans="5:10" s="463" customFormat="1" ht="15">
      <c r="E170" s="533"/>
      <c r="I170" s="532"/>
      <c r="J170" s="532"/>
    </row>
    <row r="171" spans="5:10" s="463" customFormat="1" ht="15">
      <c r="E171" s="533"/>
      <c r="I171" s="532"/>
      <c r="J171" s="532"/>
    </row>
    <row r="172" spans="5:10" s="463" customFormat="1" ht="15">
      <c r="E172" s="533"/>
      <c r="I172" s="532"/>
      <c r="J172" s="532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zoomScale="75" zoomScaleNormal="75" zoomScaleSheetLayoutView="75" zoomScalePageLayoutView="0" workbookViewId="0" topLeftCell="A1">
      <selection activeCell="P29" sqref="P29"/>
    </sheetView>
  </sheetViews>
  <sheetFormatPr defaultColWidth="11.5546875" defaultRowHeight="15"/>
  <cols>
    <col min="1" max="1" width="0.9921875" style="21" customWidth="1"/>
    <col min="2" max="2" width="1.1171875" style="21" customWidth="1"/>
    <col min="3" max="3" width="22.4453125" style="21" customWidth="1"/>
    <col min="4" max="4" width="12.77734375" style="249" customWidth="1"/>
    <col min="5" max="5" width="12.77734375" style="194" customWidth="1"/>
    <col min="6" max="6" width="12.77734375" style="249" customWidth="1"/>
    <col min="7" max="7" width="12.88671875" style="194" customWidth="1"/>
    <col min="8" max="8" width="12.77734375" style="249" customWidth="1"/>
    <col min="9" max="9" width="12.77734375" style="194" customWidth="1"/>
    <col min="10" max="10" width="12.77734375" style="249" customWidth="1"/>
    <col min="11" max="11" width="12.77734375" style="194" customWidth="1"/>
    <col min="12" max="12" width="0.88671875" style="21" customWidth="1"/>
    <col min="13" max="13" width="3.88671875" style="21" customWidth="1"/>
    <col min="14" max="15" width="11.5546875" style="21" customWidth="1"/>
    <col min="16" max="16" width="8.99609375" style="21" bestFit="1" customWidth="1"/>
    <col min="17" max="16384" width="11.5546875" style="21" customWidth="1"/>
  </cols>
  <sheetData>
    <row r="1" spans="3:10" ht="12.75">
      <c r="C1" s="22"/>
      <c r="D1" s="237"/>
      <c r="E1" s="178"/>
      <c r="F1" s="237"/>
      <c r="G1" s="178"/>
      <c r="H1" s="237"/>
      <c r="I1" s="179"/>
      <c r="J1" s="238"/>
    </row>
    <row r="2" spans="2:12" ht="16.5">
      <c r="B2" s="710" t="s">
        <v>192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</row>
    <row r="4" spans="2:12" ht="12.75">
      <c r="B4" s="23"/>
      <c r="C4" s="22"/>
      <c r="D4" s="238"/>
      <c r="E4" s="179"/>
      <c r="F4" s="238"/>
      <c r="G4" s="179"/>
      <c r="H4" s="238"/>
      <c r="I4" s="179"/>
      <c r="J4" s="238"/>
      <c r="K4" s="179"/>
      <c r="L4" s="633"/>
    </row>
    <row r="5" spans="2:12" s="63" customFormat="1" ht="18.75" customHeight="1">
      <c r="B5" s="716" t="s">
        <v>41</v>
      </c>
      <c r="C5" s="717"/>
      <c r="D5" s="711" t="s">
        <v>33</v>
      </c>
      <c r="E5" s="712"/>
      <c r="F5" s="711" t="s">
        <v>52</v>
      </c>
      <c r="G5" s="712"/>
      <c r="H5" s="711" t="s">
        <v>53</v>
      </c>
      <c r="I5" s="713"/>
      <c r="J5" s="714" t="s">
        <v>54</v>
      </c>
      <c r="K5" s="715"/>
      <c r="L5" s="639"/>
    </row>
    <row r="6" spans="2:12" s="63" customFormat="1" ht="18.75" customHeight="1">
      <c r="B6" s="718"/>
      <c r="C6" s="719"/>
      <c r="D6" s="239" t="s">
        <v>34</v>
      </c>
      <c r="E6" s="180" t="s">
        <v>165</v>
      </c>
      <c r="F6" s="250" t="s">
        <v>34</v>
      </c>
      <c r="G6" s="180" t="s">
        <v>165</v>
      </c>
      <c r="H6" s="250" t="s">
        <v>34</v>
      </c>
      <c r="I6" s="632" t="s">
        <v>165</v>
      </c>
      <c r="J6" s="637" t="s">
        <v>34</v>
      </c>
      <c r="K6" s="638" t="s">
        <v>165</v>
      </c>
      <c r="L6" s="636"/>
    </row>
    <row r="7" spans="1:256" s="63" customFormat="1" ht="15.75">
      <c r="A7" s="64"/>
      <c r="B7" s="65"/>
      <c r="C7" s="66"/>
      <c r="D7" s="240"/>
      <c r="E7" s="233"/>
      <c r="F7" s="240"/>
      <c r="G7" s="181"/>
      <c r="H7" s="240"/>
      <c r="I7" s="181"/>
      <c r="J7" s="634"/>
      <c r="K7" s="635"/>
      <c r="L7" s="2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12" s="63" customFormat="1" ht="18" customHeight="1">
      <c r="B8" s="100"/>
      <c r="C8" s="101" t="s">
        <v>33</v>
      </c>
      <c r="D8" s="102">
        <f aca="true" t="shared" si="0" ref="D8:K8">SUM(D10,D18,D27,D32)</f>
        <v>36.666047146000025</v>
      </c>
      <c r="E8" s="182">
        <f t="shared" si="0"/>
        <v>222349.69178999998</v>
      </c>
      <c r="F8" s="102">
        <f t="shared" si="0"/>
        <v>13.104102789000002</v>
      </c>
      <c r="G8" s="182">
        <f t="shared" si="0"/>
        <v>58673.756149999994</v>
      </c>
      <c r="H8" s="102">
        <f t="shared" si="0"/>
        <v>23.474963029000023</v>
      </c>
      <c r="I8" s="182">
        <f t="shared" si="0"/>
        <v>163423.52809999997</v>
      </c>
      <c r="J8" s="102">
        <f t="shared" si="0"/>
        <v>0.08698132800000001</v>
      </c>
      <c r="K8" s="182">
        <f t="shared" si="0"/>
        <v>252.40753999999998</v>
      </c>
      <c r="L8" s="99"/>
    </row>
    <row r="9" spans="2:12" s="63" customFormat="1" ht="18" customHeight="1">
      <c r="B9" s="67"/>
      <c r="C9" s="68"/>
      <c r="D9" s="80"/>
      <c r="E9" s="183"/>
      <c r="F9" s="80"/>
      <c r="G9" s="183"/>
      <c r="H9" s="80"/>
      <c r="I9" s="183"/>
      <c r="J9" s="80"/>
      <c r="K9" s="183"/>
      <c r="L9" s="25"/>
    </row>
    <row r="10" spans="1:12" s="63" customFormat="1" ht="18" customHeight="1">
      <c r="A10" s="69"/>
      <c r="B10" s="97"/>
      <c r="C10" s="98" t="s">
        <v>66</v>
      </c>
      <c r="D10" s="102">
        <f aca="true" t="shared" si="1" ref="D10:K10">SUM(D12:D16)</f>
        <v>11.177857270000002</v>
      </c>
      <c r="E10" s="182">
        <f t="shared" si="1"/>
        <v>61405.86006</v>
      </c>
      <c r="F10" s="102">
        <f t="shared" si="1"/>
        <v>5.923483915</v>
      </c>
      <c r="G10" s="182">
        <f t="shared" si="1"/>
        <v>27120.010909999997</v>
      </c>
      <c r="H10" s="102">
        <f>SUM(H12:H16)</f>
        <v>5.1702546389999995</v>
      </c>
      <c r="I10" s="182">
        <f>SUM(I12:I16)</f>
        <v>34041.04329</v>
      </c>
      <c r="J10" s="102">
        <f t="shared" si="1"/>
        <v>0.08411871600000001</v>
      </c>
      <c r="K10" s="182">
        <f t="shared" si="1"/>
        <v>244.80586</v>
      </c>
      <c r="L10" s="99"/>
    </row>
    <row r="11" spans="2:14" s="63" customFormat="1" ht="18" customHeight="1">
      <c r="B11" s="67"/>
      <c r="C11" s="44"/>
      <c r="D11" s="70"/>
      <c r="E11" s="184"/>
      <c r="F11" s="70"/>
      <c r="G11" s="184"/>
      <c r="H11" s="70"/>
      <c r="I11" s="184"/>
      <c r="J11" s="70"/>
      <c r="K11" s="184"/>
      <c r="L11" s="25"/>
      <c r="N11" s="26"/>
    </row>
    <row r="12" spans="2:16" s="63" customFormat="1" ht="18" customHeight="1">
      <c r="B12" s="67"/>
      <c r="C12" s="45" t="s">
        <v>121</v>
      </c>
      <c r="D12" s="241">
        <v>6.709004234</v>
      </c>
      <c r="E12" s="284">
        <v>35933.01493</v>
      </c>
      <c r="F12" s="241">
        <v>3.063942947000001</v>
      </c>
      <c r="G12" s="195">
        <v>15013.364839999997</v>
      </c>
      <c r="H12" s="241">
        <v>3.619131286999999</v>
      </c>
      <c r="I12" s="195">
        <v>20801.97894</v>
      </c>
      <c r="J12" s="70">
        <v>0.02593</v>
      </c>
      <c r="K12" s="184">
        <v>117.67115</v>
      </c>
      <c r="L12" s="25"/>
      <c r="N12" s="71"/>
      <c r="O12" s="236"/>
      <c r="P12" s="73"/>
    </row>
    <row r="13" spans="2:16" s="63" customFormat="1" ht="18" customHeight="1">
      <c r="B13" s="67"/>
      <c r="C13" s="45" t="s">
        <v>123</v>
      </c>
      <c r="D13" s="241">
        <v>1.7989199999999999</v>
      </c>
      <c r="E13" s="284">
        <v>10016.914380000002</v>
      </c>
      <c r="F13" s="241">
        <v>1.3644393789999998</v>
      </c>
      <c r="G13" s="196">
        <v>6485.114420000001</v>
      </c>
      <c r="H13" s="241">
        <v>0.413600621</v>
      </c>
      <c r="I13" s="196">
        <v>3519.9131500000003</v>
      </c>
      <c r="J13" s="70">
        <v>0.02088</v>
      </c>
      <c r="K13" s="184">
        <v>11.88681</v>
      </c>
      <c r="L13" s="25"/>
      <c r="N13" s="71"/>
      <c r="O13" s="236"/>
      <c r="P13" s="73"/>
    </row>
    <row r="14" spans="2:16" s="63" customFormat="1" ht="18" customHeight="1">
      <c r="B14" s="67"/>
      <c r="C14" s="45" t="s">
        <v>125</v>
      </c>
      <c r="D14" s="241">
        <v>0.45340932000000006</v>
      </c>
      <c r="E14" s="284">
        <v>3814.0112999999997</v>
      </c>
      <c r="F14" s="241">
        <v>0.00340432</v>
      </c>
      <c r="G14" s="196">
        <v>31.63793</v>
      </c>
      <c r="H14" s="241">
        <v>0.44145500000000004</v>
      </c>
      <c r="I14" s="196">
        <v>3694.12547</v>
      </c>
      <c r="J14" s="241">
        <v>0.008549999999999999</v>
      </c>
      <c r="K14" s="196">
        <v>88.2479</v>
      </c>
      <c r="L14" s="25"/>
      <c r="N14" s="71"/>
      <c r="O14" s="74"/>
      <c r="P14" s="73"/>
    </row>
    <row r="15" spans="2:16" s="63" customFormat="1" ht="18" customHeight="1">
      <c r="B15" s="67"/>
      <c r="C15" s="45" t="s">
        <v>130</v>
      </c>
      <c r="D15" s="241">
        <v>1.3868099999999999</v>
      </c>
      <c r="E15" s="284">
        <v>5182.80386</v>
      </c>
      <c r="F15" s="70">
        <v>1.3453499999999998</v>
      </c>
      <c r="G15" s="196">
        <v>4790.6927</v>
      </c>
      <c r="H15" s="70">
        <v>0.04146</v>
      </c>
      <c r="I15" s="196">
        <v>392.11116</v>
      </c>
      <c r="J15" s="70" t="s">
        <v>32</v>
      </c>
      <c r="K15" s="184" t="s">
        <v>32</v>
      </c>
      <c r="L15" s="25"/>
      <c r="N15" s="71"/>
      <c r="O15" s="75"/>
      <c r="P15" s="73"/>
    </row>
    <row r="16" spans="2:16" s="63" customFormat="1" ht="18" customHeight="1">
      <c r="B16" s="67"/>
      <c r="C16" s="45" t="s">
        <v>80</v>
      </c>
      <c r="D16" s="241">
        <v>0.8297137160000001</v>
      </c>
      <c r="E16" s="284">
        <v>6459.11559</v>
      </c>
      <c r="F16" s="241">
        <v>0.146347269</v>
      </c>
      <c r="G16" s="196">
        <v>799.20102</v>
      </c>
      <c r="H16" s="241">
        <v>0.654607731</v>
      </c>
      <c r="I16" s="196">
        <v>5632.91457</v>
      </c>
      <c r="J16" s="241">
        <v>0.028758716</v>
      </c>
      <c r="K16" s="196">
        <v>27</v>
      </c>
      <c r="L16" s="25"/>
      <c r="N16" s="71"/>
      <c r="O16" s="75"/>
      <c r="P16" s="92"/>
    </row>
    <row r="17" spans="2:16" s="63" customFormat="1" ht="18" customHeight="1">
      <c r="B17" s="67"/>
      <c r="C17" s="76"/>
      <c r="D17" s="77"/>
      <c r="E17" s="185"/>
      <c r="F17" s="77"/>
      <c r="G17" s="185"/>
      <c r="H17" s="77"/>
      <c r="I17" s="185"/>
      <c r="J17" s="77"/>
      <c r="K17" s="185"/>
      <c r="L17" s="25"/>
      <c r="N17" s="28"/>
      <c r="O17" s="29"/>
      <c r="P17" s="73"/>
    </row>
    <row r="18" spans="2:16" s="63" customFormat="1" ht="18" customHeight="1">
      <c r="B18" s="97"/>
      <c r="C18" s="98" t="s">
        <v>74</v>
      </c>
      <c r="D18" s="102">
        <f>SUM(D20:D25)</f>
        <v>17.338199213000017</v>
      </c>
      <c r="E18" s="182">
        <f aca="true" t="shared" si="2" ref="E18:K18">SUM(E20:E25)</f>
        <v>123310.98237999999</v>
      </c>
      <c r="F18" s="102">
        <f t="shared" si="2"/>
        <v>0.9001397879999997</v>
      </c>
      <c r="G18" s="182">
        <f t="shared" si="2"/>
        <v>4742.44582</v>
      </c>
      <c r="H18" s="102">
        <f t="shared" si="2"/>
        <v>16.43519942500002</v>
      </c>
      <c r="I18" s="182">
        <f t="shared" si="2"/>
        <v>118560.93565999997</v>
      </c>
      <c r="J18" s="102">
        <f t="shared" si="2"/>
        <v>0.0028599999999999997</v>
      </c>
      <c r="K18" s="182">
        <f t="shared" si="2"/>
        <v>7.600899999999999</v>
      </c>
      <c r="L18" s="99"/>
      <c r="N18" s="78"/>
      <c r="O18" s="79"/>
      <c r="P18" s="73"/>
    </row>
    <row r="19" spans="2:16" s="63" customFormat="1" ht="18" customHeight="1">
      <c r="B19" s="67"/>
      <c r="C19" s="68"/>
      <c r="D19" s="80"/>
      <c r="E19" s="183"/>
      <c r="F19" s="80"/>
      <c r="G19" s="183"/>
      <c r="H19" s="80"/>
      <c r="I19" s="183"/>
      <c r="J19" s="80"/>
      <c r="K19" s="183"/>
      <c r="L19" s="25"/>
      <c r="N19" s="78"/>
      <c r="O19" s="79"/>
      <c r="P19" s="73"/>
    </row>
    <row r="20" spans="2:16" s="63" customFormat="1" ht="18" customHeight="1">
      <c r="B20" s="67"/>
      <c r="C20" s="45" t="s">
        <v>134</v>
      </c>
      <c r="D20" s="70">
        <v>15.188726880000022</v>
      </c>
      <c r="E20" s="184">
        <v>106654.24802999999</v>
      </c>
      <c r="F20" s="70">
        <v>0.8987691469999998</v>
      </c>
      <c r="G20" s="184">
        <v>4734.62718</v>
      </c>
      <c r="H20" s="241">
        <v>14.289957733000023</v>
      </c>
      <c r="I20" s="195">
        <v>101919.62084999999</v>
      </c>
      <c r="J20" s="70" t="s">
        <v>32</v>
      </c>
      <c r="K20" s="184" t="s">
        <v>32</v>
      </c>
      <c r="L20" s="25"/>
      <c r="N20" s="81"/>
      <c r="O20" s="72"/>
      <c r="P20" s="73"/>
    </row>
    <row r="21" spans="2:16" s="63" customFormat="1" ht="18" customHeight="1">
      <c r="B21" s="67"/>
      <c r="C21" s="45" t="s">
        <v>135</v>
      </c>
      <c r="D21" s="70">
        <v>1.553861177</v>
      </c>
      <c r="E21" s="184">
        <v>13254.299729999999</v>
      </c>
      <c r="F21" s="70">
        <v>1.8769E-05</v>
      </c>
      <c r="G21" s="184">
        <v>0.038</v>
      </c>
      <c r="H21" s="70">
        <v>1.553842408</v>
      </c>
      <c r="I21" s="184">
        <v>13254.261729999998</v>
      </c>
      <c r="J21" s="70" t="s">
        <v>32</v>
      </c>
      <c r="K21" s="184" t="s">
        <v>32</v>
      </c>
      <c r="L21" s="25"/>
      <c r="N21" s="81"/>
      <c r="O21" s="74"/>
      <c r="P21" s="73"/>
    </row>
    <row r="22" spans="2:16" s="63" customFormat="1" ht="18" customHeight="1">
      <c r="B22" s="67"/>
      <c r="C22" s="45" t="s">
        <v>142</v>
      </c>
      <c r="D22" s="70">
        <v>0.20527</v>
      </c>
      <c r="E22" s="184">
        <v>1506.56175</v>
      </c>
      <c r="F22" s="70" t="s">
        <v>32</v>
      </c>
      <c r="G22" s="184" t="s">
        <v>32</v>
      </c>
      <c r="H22" s="241">
        <v>0.20527</v>
      </c>
      <c r="I22" s="195">
        <v>1506.56175</v>
      </c>
      <c r="J22" s="70" t="s">
        <v>32</v>
      </c>
      <c r="K22" s="184" t="s">
        <v>32</v>
      </c>
      <c r="L22" s="25"/>
      <c r="N22" s="81"/>
      <c r="O22" s="74"/>
      <c r="P22" s="73"/>
    </row>
    <row r="23" spans="2:16" s="63" customFormat="1" ht="18" customHeight="1">
      <c r="B23" s="67"/>
      <c r="C23" s="45" t="s">
        <v>141</v>
      </c>
      <c r="D23" s="70">
        <v>0.059881156</v>
      </c>
      <c r="E23" s="184">
        <v>367.47207999999995</v>
      </c>
      <c r="F23" s="70">
        <v>0.001351872</v>
      </c>
      <c r="G23" s="184">
        <v>7.78064</v>
      </c>
      <c r="H23" s="241">
        <v>0.058529284</v>
      </c>
      <c r="I23" s="195">
        <v>359.69143999999994</v>
      </c>
      <c r="J23" s="70" t="s">
        <v>32</v>
      </c>
      <c r="K23" s="184" t="s">
        <v>32</v>
      </c>
      <c r="L23" s="25"/>
      <c r="N23" s="81"/>
      <c r="O23" s="74"/>
      <c r="P23" s="73"/>
    </row>
    <row r="24" spans="2:16" s="63" customFormat="1" ht="18" customHeight="1">
      <c r="B24" s="67"/>
      <c r="C24" s="45" t="s">
        <v>164</v>
      </c>
      <c r="D24" s="70" t="s">
        <v>32</v>
      </c>
      <c r="E24" s="184" t="s">
        <v>32</v>
      </c>
      <c r="F24" s="70" t="s">
        <v>32</v>
      </c>
      <c r="G24" s="184" t="s">
        <v>32</v>
      </c>
      <c r="H24" s="241" t="s">
        <v>32</v>
      </c>
      <c r="I24" s="195" t="s">
        <v>32</v>
      </c>
      <c r="J24" s="70" t="s">
        <v>32</v>
      </c>
      <c r="K24" s="184" t="s">
        <v>32</v>
      </c>
      <c r="L24" s="25"/>
      <c r="N24" s="71"/>
      <c r="O24" s="74"/>
      <c r="P24" s="73"/>
    </row>
    <row r="25" spans="2:16" s="63" customFormat="1" ht="18" customHeight="1">
      <c r="B25" s="67"/>
      <c r="C25" s="45" t="s">
        <v>80</v>
      </c>
      <c r="D25" s="70">
        <v>0.33046</v>
      </c>
      <c r="E25" s="184">
        <v>1528.40079</v>
      </c>
      <c r="F25" s="241" t="s">
        <v>32</v>
      </c>
      <c r="G25" s="196" t="s">
        <v>32</v>
      </c>
      <c r="H25" s="241">
        <v>0.3276</v>
      </c>
      <c r="I25" s="195">
        <v>1520.79989</v>
      </c>
      <c r="J25" s="241">
        <v>0.0028599999999999997</v>
      </c>
      <c r="K25" s="196">
        <v>7.600899999999999</v>
      </c>
      <c r="L25" s="25"/>
      <c r="N25" s="71"/>
      <c r="O25" s="75"/>
      <c r="P25" s="92"/>
    </row>
    <row r="26" spans="2:16" s="63" customFormat="1" ht="18" customHeight="1">
      <c r="B26" s="67"/>
      <c r="C26" s="45"/>
      <c r="D26" s="640"/>
      <c r="E26" s="184"/>
      <c r="F26" s="70"/>
      <c r="G26" s="184"/>
      <c r="H26" s="70"/>
      <c r="I26" s="184"/>
      <c r="J26" s="70"/>
      <c r="K26" s="184"/>
      <c r="L26" s="25"/>
      <c r="N26" s="71"/>
      <c r="O26" s="74"/>
      <c r="P26" s="73"/>
    </row>
    <row r="27" spans="1:12" s="63" customFormat="1" ht="18" customHeight="1">
      <c r="A27" s="69"/>
      <c r="B27" s="97"/>
      <c r="C27" s="98" t="s">
        <v>75</v>
      </c>
      <c r="D27" s="242">
        <f aca="true" t="shared" si="3" ref="D27:J27">SUM(D29:D30)</f>
        <v>8.149990663000002</v>
      </c>
      <c r="E27" s="186">
        <f t="shared" si="3"/>
        <v>37632.84935</v>
      </c>
      <c r="F27" s="242">
        <f t="shared" si="3"/>
        <v>6.280479086000003</v>
      </c>
      <c r="G27" s="186">
        <f t="shared" si="3"/>
        <v>26811.299419999996</v>
      </c>
      <c r="H27" s="242">
        <f t="shared" si="3"/>
        <v>1.8695089650000005</v>
      </c>
      <c r="I27" s="186">
        <f t="shared" si="3"/>
        <v>10821.549149999999</v>
      </c>
      <c r="J27" s="242">
        <f t="shared" si="3"/>
        <v>2.612E-06</v>
      </c>
      <c r="K27" s="186">
        <f>SUM(K29:K30)</f>
        <v>0.00078</v>
      </c>
      <c r="L27" s="99"/>
    </row>
    <row r="28" spans="2:12" s="73" customFormat="1" ht="8.25" customHeight="1">
      <c r="B28" s="82"/>
      <c r="C28" s="83"/>
      <c r="D28" s="243"/>
      <c r="E28" s="187"/>
      <c r="F28" s="243"/>
      <c r="G28" s="187"/>
      <c r="H28" s="243"/>
      <c r="I28" s="187"/>
      <c r="J28" s="243"/>
      <c r="K28" s="187"/>
      <c r="L28" s="49"/>
    </row>
    <row r="29" spans="2:14" s="63" customFormat="1" ht="18" customHeight="1">
      <c r="B29" s="67"/>
      <c r="C29" s="44" t="s">
        <v>176</v>
      </c>
      <c r="D29" s="640">
        <v>1.15589</v>
      </c>
      <c r="E29" s="184">
        <v>7062.390689999998</v>
      </c>
      <c r="F29" s="70">
        <v>1.15589</v>
      </c>
      <c r="G29" s="184">
        <v>7062.390689999998</v>
      </c>
      <c r="H29" s="70" t="s">
        <v>32</v>
      </c>
      <c r="I29" s="184" t="s">
        <v>32</v>
      </c>
      <c r="J29" s="70" t="s">
        <v>32</v>
      </c>
      <c r="K29" s="184" t="s">
        <v>32</v>
      </c>
      <c r="L29" s="25"/>
      <c r="N29" s="26"/>
    </row>
    <row r="30" spans="2:16" s="63" customFormat="1" ht="18" customHeight="1">
      <c r="B30" s="67"/>
      <c r="C30" s="45" t="s">
        <v>80</v>
      </c>
      <c r="D30" s="640">
        <v>6.994100663000003</v>
      </c>
      <c r="E30" s="184">
        <v>30570.45866</v>
      </c>
      <c r="F30" s="70">
        <v>5.124589086000003</v>
      </c>
      <c r="G30" s="184">
        <v>19748.90873</v>
      </c>
      <c r="H30" s="70">
        <v>1.8695089650000005</v>
      </c>
      <c r="I30" s="184">
        <v>10821.549149999999</v>
      </c>
      <c r="J30" s="70">
        <v>2.612E-06</v>
      </c>
      <c r="K30" s="184">
        <v>0.00078</v>
      </c>
      <c r="L30" s="25"/>
      <c r="N30" s="71"/>
      <c r="O30" s="74"/>
      <c r="P30" s="73"/>
    </row>
    <row r="31" spans="2:15" s="84" customFormat="1" ht="18" customHeight="1">
      <c r="B31" s="85"/>
      <c r="C31" s="47"/>
      <c r="D31" s="244"/>
      <c r="E31" s="197"/>
      <c r="F31" s="251"/>
      <c r="G31" s="188"/>
      <c r="H31" s="244"/>
      <c r="I31" s="197"/>
      <c r="J31" s="244"/>
      <c r="K31" s="197"/>
      <c r="L31" s="48"/>
      <c r="N31" s="86"/>
      <c r="O31" s="87"/>
    </row>
    <row r="32" spans="1:12" s="63" customFormat="1" ht="18" customHeight="1">
      <c r="A32" s="69"/>
      <c r="B32" s="97"/>
      <c r="C32" s="98" t="s">
        <v>54</v>
      </c>
      <c r="D32" s="102">
        <f>+F32+H32+J32</f>
        <v>0</v>
      </c>
      <c r="E32" s="182">
        <f>+G32+I32+K32</f>
        <v>0</v>
      </c>
      <c r="F32" s="102">
        <v>0</v>
      </c>
      <c r="G32" s="182">
        <v>0</v>
      </c>
      <c r="H32" s="102">
        <v>0</v>
      </c>
      <c r="I32" s="182">
        <v>0</v>
      </c>
      <c r="J32" s="102">
        <v>0</v>
      </c>
      <c r="K32" s="182">
        <v>0</v>
      </c>
      <c r="L32" s="99"/>
    </row>
    <row r="33" spans="2:256" s="63" customFormat="1" ht="15.75">
      <c r="B33" s="88"/>
      <c r="C33" s="76"/>
      <c r="D33" s="245"/>
      <c r="E33" s="189"/>
      <c r="F33" s="245"/>
      <c r="G33" s="189"/>
      <c r="H33" s="245"/>
      <c r="I33" s="189"/>
      <c r="J33" s="245"/>
      <c r="K33" s="198"/>
      <c r="L33" s="30"/>
      <c r="M33" s="89"/>
      <c r="N33" s="90"/>
      <c r="O33" s="90"/>
      <c r="P33" s="90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2:16" s="63" customFormat="1" ht="3" customHeight="1">
      <c r="B34" s="76"/>
      <c r="C34" s="91"/>
      <c r="D34" s="246"/>
      <c r="E34" s="190"/>
      <c r="F34" s="246"/>
      <c r="G34" s="190"/>
      <c r="H34" s="246"/>
      <c r="I34" s="190"/>
      <c r="J34" s="246"/>
      <c r="K34" s="189"/>
      <c r="L34" s="27"/>
      <c r="N34" s="73"/>
      <c r="O34" s="73"/>
      <c r="P34" s="73"/>
    </row>
    <row r="35" spans="2:16" s="32" customFormat="1" ht="14.25">
      <c r="B35" s="63" t="s">
        <v>42</v>
      </c>
      <c r="C35" s="63"/>
      <c r="D35" s="247"/>
      <c r="E35" s="234"/>
      <c r="F35" s="247"/>
      <c r="G35" s="191"/>
      <c r="H35" s="252"/>
      <c r="I35" s="191"/>
      <c r="J35" s="252"/>
      <c r="K35" s="199"/>
      <c r="L35" s="31"/>
      <c r="N35" s="33"/>
      <c r="O35" s="33"/>
      <c r="P35" s="33"/>
    </row>
    <row r="36" spans="2:16" s="32" customFormat="1" ht="14.25">
      <c r="B36" s="63" t="s">
        <v>55</v>
      </c>
      <c r="C36" s="63"/>
      <c r="D36" s="247"/>
      <c r="E36" s="234"/>
      <c r="F36" s="247"/>
      <c r="G36" s="191"/>
      <c r="H36" s="252"/>
      <c r="I36" s="191"/>
      <c r="J36" s="252"/>
      <c r="K36" s="199"/>
      <c r="L36" s="31"/>
      <c r="N36" s="33"/>
      <c r="O36" s="33"/>
      <c r="P36" s="33"/>
    </row>
    <row r="37" spans="2:16" s="32" customFormat="1" ht="14.25">
      <c r="B37" s="177" t="s">
        <v>39</v>
      </c>
      <c r="C37" s="63"/>
      <c r="D37" s="247"/>
      <c r="E37" s="234"/>
      <c r="F37" s="247"/>
      <c r="G37" s="192"/>
      <c r="H37" s="253"/>
      <c r="I37" s="192"/>
      <c r="J37" s="253"/>
      <c r="K37" s="199"/>
      <c r="L37" s="31"/>
      <c r="N37" s="33"/>
      <c r="O37" s="33"/>
      <c r="P37" s="33"/>
    </row>
    <row r="38" spans="3:12" s="63" customFormat="1" ht="15">
      <c r="C38" s="27"/>
      <c r="D38" s="248"/>
      <c r="E38" s="235"/>
      <c r="F38" s="248"/>
      <c r="G38" s="193"/>
      <c r="H38" s="254"/>
      <c r="I38" s="193"/>
      <c r="J38" s="254"/>
      <c r="K38" s="200"/>
      <c r="L38" s="27"/>
    </row>
    <row r="39" spans="3:12" s="63" customFormat="1" ht="15">
      <c r="C39" s="27"/>
      <c r="D39" s="248"/>
      <c r="E39" s="235"/>
      <c r="F39" s="248"/>
      <c r="G39" s="193"/>
      <c r="H39" s="254"/>
      <c r="I39" s="193"/>
      <c r="J39" s="254"/>
      <c r="K39" s="200"/>
      <c r="L39" s="27"/>
    </row>
    <row r="40" spans="3:12" s="63" customFormat="1" ht="15">
      <c r="C40" s="27"/>
      <c r="D40" s="248"/>
      <c r="E40" s="235"/>
      <c r="F40" s="248"/>
      <c r="G40" s="193"/>
      <c r="H40" s="254"/>
      <c r="I40" s="193"/>
      <c r="J40" s="254"/>
      <c r="K40" s="200"/>
      <c r="L40" s="27"/>
    </row>
    <row r="41" spans="3:12" s="63" customFormat="1" ht="15">
      <c r="C41" s="27"/>
      <c r="D41" s="248"/>
      <c r="E41" s="235"/>
      <c r="F41" s="248"/>
      <c r="G41" s="193"/>
      <c r="H41" s="254"/>
      <c r="I41" s="193"/>
      <c r="J41" s="254"/>
      <c r="K41" s="200"/>
      <c r="L41" s="27"/>
    </row>
    <row r="42" spans="3:12" s="63" customFormat="1" ht="15">
      <c r="C42" s="27"/>
      <c r="D42" s="248"/>
      <c r="E42" s="235"/>
      <c r="F42" s="248"/>
      <c r="G42" s="193"/>
      <c r="H42" s="254"/>
      <c r="I42" s="193"/>
      <c r="J42" s="254"/>
      <c r="K42" s="200"/>
      <c r="L42" s="27"/>
    </row>
    <row r="43" spans="3:12" s="63" customFormat="1" ht="15">
      <c r="C43" s="27"/>
      <c r="D43" s="248"/>
      <c r="E43" s="235"/>
      <c r="F43" s="248"/>
      <c r="G43" s="193"/>
      <c r="H43" s="254"/>
      <c r="I43" s="193"/>
      <c r="J43" s="254"/>
      <c r="K43" s="200"/>
      <c r="L43" s="27"/>
    </row>
    <row r="44" spans="3:12" s="63" customFormat="1" ht="15">
      <c r="C44" s="27"/>
      <c r="D44" s="248"/>
      <c r="E44" s="235"/>
      <c r="F44" s="248"/>
      <c r="G44" s="193"/>
      <c r="H44" s="254"/>
      <c r="I44" s="193"/>
      <c r="J44" s="254"/>
      <c r="K44" s="200"/>
      <c r="L44" s="27"/>
    </row>
    <row r="45" spans="3:7" ht="12.75">
      <c r="C45" s="21" t="s">
        <v>25</v>
      </c>
      <c r="G45" s="194" t="s">
        <v>31</v>
      </c>
    </row>
    <row r="46" ht="12.75">
      <c r="G46" s="194" t="s">
        <v>31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94"/>
  <sheetViews>
    <sheetView showGridLines="0" zoomScale="80" zoomScaleNormal="80" zoomScaleSheetLayoutView="90" zoomScalePageLayoutView="0" workbookViewId="0" topLeftCell="A28">
      <selection activeCell="T56" sqref="T56"/>
    </sheetView>
  </sheetViews>
  <sheetFormatPr defaultColWidth="11.5546875" defaultRowHeight="15"/>
  <cols>
    <col min="1" max="1" width="1.5625" style="1" customWidth="1"/>
    <col min="2" max="2" width="2.10546875" style="1" customWidth="1"/>
    <col min="3" max="3" width="15.5546875" style="1" customWidth="1"/>
    <col min="4" max="4" width="9.6640625" style="1" customWidth="1"/>
    <col min="5" max="5" width="7.77734375" style="104" customWidth="1"/>
    <col min="6" max="15" width="7.77734375" style="1" customWidth="1"/>
    <col min="16" max="16" width="7.6640625" style="1" customWidth="1"/>
    <col min="17" max="17" width="1.4375" style="1" customWidth="1"/>
    <col min="18" max="18" width="3.4453125" style="1" customWidth="1"/>
    <col min="19" max="19" width="4.10546875" style="1" customWidth="1"/>
    <col min="20" max="20" width="25.99609375" style="3" customWidth="1"/>
    <col min="21" max="21" width="16.21484375" style="3" customWidth="1"/>
    <col min="22" max="22" width="9.77734375" style="14" customWidth="1"/>
    <col min="23" max="23" width="8.88671875" style="14" customWidth="1"/>
    <col min="24" max="25" width="8.88671875" style="3" customWidth="1"/>
    <col min="26" max="16384" width="11.5546875" style="1" customWidth="1"/>
  </cols>
  <sheetData>
    <row r="1" ht="15">
      <c r="C1" s="1" t="s">
        <v>31</v>
      </c>
    </row>
    <row r="2" spans="2:17" ht="16.5">
      <c r="B2" s="720" t="s">
        <v>193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99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">
      <c r="B4" s="105"/>
      <c r="D4" s="104"/>
      <c r="Q4" s="105"/>
    </row>
    <row r="5" spans="2:25" s="2" customFormat="1" ht="38.25" customHeight="1">
      <c r="B5" s="721" t="s">
        <v>40</v>
      </c>
      <c r="C5" s="722"/>
      <c r="D5" s="93" t="s">
        <v>33</v>
      </c>
      <c r="E5" s="222" t="s">
        <v>100</v>
      </c>
      <c r="F5" s="93" t="s">
        <v>101</v>
      </c>
      <c r="G5" s="93" t="s">
        <v>102</v>
      </c>
      <c r="H5" s="93" t="s">
        <v>26</v>
      </c>
      <c r="I5" s="93" t="s">
        <v>27</v>
      </c>
      <c r="J5" s="93" t="s">
        <v>103</v>
      </c>
      <c r="K5" s="93" t="s">
        <v>104</v>
      </c>
      <c r="L5" s="93" t="s">
        <v>105</v>
      </c>
      <c r="M5" s="93" t="s">
        <v>28</v>
      </c>
      <c r="N5" s="93" t="s">
        <v>29</v>
      </c>
      <c r="O5" s="93" t="s">
        <v>30</v>
      </c>
      <c r="P5" s="223" t="s">
        <v>106</v>
      </c>
      <c r="Q5" s="224"/>
      <c r="T5" s="13"/>
      <c r="U5" s="13"/>
      <c r="V5" s="14"/>
      <c r="W5" s="14"/>
      <c r="X5" s="13"/>
      <c r="Y5" s="13"/>
    </row>
    <row r="6" spans="2:25" s="2" customFormat="1" ht="15.75">
      <c r="B6" s="43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T6" s="13"/>
      <c r="U6" s="13"/>
      <c r="V6" s="14"/>
      <c r="W6" s="14"/>
      <c r="X6" s="13"/>
      <c r="Y6" s="13"/>
    </row>
    <row r="7" spans="2:254" s="2" customFormat="1" ht="15.75">
      <c r="B7" s="95"/>
      <c r="C7" s="110" t="s">
        <v>33</v>
      </c>
      <c r="D7" s="111">
        <f aca="true" t="shared" si="0" ref="D7:P7">SUM(D9:D36)</f>
        <v>1018179.086554</v>
      </c>
      <c r="E7" s="111">
        <f t="shared" si="0"/>
        <v>2641.0950000000003</v>
      </c>
      <c r="F7" s="111">
        <f t="shared" si="0"/>
        <v>57284.405000000006</v>
      </c>
      <c r="G7" s="111">
        <f t="shared" si="0"/>
        <v>100205.058</v>
      </c>
      <c r="H7" s="111">
        <f t="shared" si="0"/>
        <v>23311.250000000004</v>
      </c>
      <c r="I7" s="111">
        <f t="shared" si="0"/>
        <v>164891.86399999997</v>
      </c>
      <c r="J7" s="111">
        <f t="shared" si="0"/>
        <v>211393.79400000008</v>
      </c>
      <c r="K7" s="111">
        <f t="shared" si="0"/>
        <v>169220.273</v>
      </c>
      <c r="L7" s="111">
        <f t="shared" si="0"/>
        <v>146613.132554</v>
      </c>
      <c r="M7" s="111">
        <f t="shared" si="0"/>
        <v>64550.16999999999</v>
      </c>
      <c r="N7" s="111">
        <f t="shared" si="0"/>
        <v>18390.52</v>
      </c>
      <c r="O7" s="111">
        <f t="shared" si="0"/>
        <v>8409.975</v>
      </c>
      <c r="P7" s="111">
        <f t="shared" si="0"/>
        <v>51267.55</v>
      </c>
      <c r="Q7" s="112"/>
      <c r="R7" s="113"/>
      <c r="S7" s="113"/>
      <c r="T7" s="114"/>
      <c r="U7" s="114"/>
      <c r="V7" s="115"/>
      <c r="W7" s="115"/>
      <c r="X7" s="114"/>
      <c r="Y7" s="114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pans="2:25" s="2" customFormat="1" ht="15">
      <c r="B8" s="43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09"/>
      <c r="T8" s="13"/>
      <c r="U8" s="13"/>
      <c r="V8" s="14"/>
      <c r="W8" s="14"/>
      <c r="X8" s="13"/>
      <c r="Y8" s="13"/>
    </row>
    <row r="9" spans="2:25" s="2" customFormat="1" ht="18" customHeight="1">
      <c r="B9" s="43"/>
      <c r="C9" s="154" t="s">
        <v>146</v>
      </c>
      <c r="D9" s="261">
        <f>SUM(E9:P9)</f>
        <v>823319.6540000001</v>
      </c>
      <c r="E9" s="262">
        <v>646.96</v>
      </c>
      <c r="F9" s="46">
        <v>47417.59000000001</v>
      </c>
      <c r="G9" s="46">
        <v>87756.72800000003</v>
      </c>
      <c r="H9" s="46">
        <v>11739.279999999999</v>
      </c>
      <c r="I9" s="46">
        <v>148333.44399999996</v>
      </c>
      <c r="J9" s="46">
        <v>183589.69400000008</v>
      </c>
      <c r="K9" s="46">
        <v>139486.48799999998</v>
      </c>
      <c r="L9" s="46">
        <v>103864.17500000002</v>
      </c>
      <c r="M9" s="46">
        <v>50824.87999999998</v>
      </c>
      <c r="N9" s="46">
        <v>7973.969999999999</v>
      </c>
      <c r="O9" s="46">
        <v>2346.93</v>
      </c>
      <c r="P9" s="46">
        <v>39339.515</v>
      </c>
      <c r="Q9" s="109"/>
      <c r="T9" s="13"/>
      <c r="U9" s="13"/>
      <c r="V9" s="14"/>
      <c r="W9" s="14"/>
      <c r="X9" s="13"/>
      <c r="Y9" s="13"/>
    </row>
    <row r="10" spans="2:25" s="2" customFormat="1" ht="18" customHeight="1">
      <c r="B10" s="43"/>
      <c r="C10" s="154" t="s">
        <v>118</v>
      </c>
      <c r="D10" s="261">
        <f aca="true" t="shared" si="1" ref="D10:D36">SUM(E10:P10)</f>
        <v>23385.364999999998</v>
      </c>
      <c r="E10" s="262">
        <v>403.4</v>
      </c>
      <c r="F10" s="46">
        <v>303.83</v>
      </c>
      <c r="G10" s="46">
        <v>473.70000000000005</v>
      </c>
      <c r="H10" s="46">
        <v>6167.23</v>
      </c>
      <c r="I10" s="46">
        <v>398.19</v>
      </c>
      <c r="J10" s="46" t="s">
        <v>32</v>
      </c>
      <c r="K10" s="46">
        <v>1026.415</v>
      </c>
      <c r="L10" s="46">
        <v>14161</v>
      </c>
      <c r="M10" s="46">
        <v>50.28</v>
      </c>
      <c r="N10" s="46">
        <v>401.32</v>
      </c>
      <c r="O10" s="46" t="s">
        <v>32</v>
      </c>
      <c r="P10" s="46" t="s">
        <v>32</v>
      </c>
      <c r="Q10" s="109"/>
      <c r="T10" s="13"/>
      <c r="U10" s="13"/>
      <c r="V10" s="14"/>
      <c r="W10" s="14"/>
      <c r="X10" s="13"/>
      <c r="Y10" s="13"/>
    </row>
    <row r="11" spans="2:25" s="2" customFormat="1" ht="18" customHeight="1">
      <c r="B11" s="43"/>
      <c r="C11" s="154" t="s">
        <v>141</v>
      </c>
      <c r="D11" s="261">
        <f t="shared" si="1"/>
        <v>12834.672553999999</v>
      </c>
      <c r="E11" s="262" t="s">
        <v>32</v>
      </c>
      <c r="F11" s="46">
        <v>1250.3</v>
      </c>
      <c r="G11" s="46">
        <v>1191.69</v>
      </c>
      <c r="H11" s="46">
        <v>299.99</v>
      </c>
      <c r="I11" s="46">
        <v>251.32</v>
      </c>
      <c r="J11" s="46">
        <v>754.8299999999999</v>
      </c>
      <c r="K11" s="46">
        <v>502.03</v>
      </c>
      <c r="L11" s="46">
        <v>1506.9825540000002</v>
      </c>
      <c r="M11" s="46">
        <v>1007.1200000000001</v>
      </c>
      <c r="N11" s="46">
        <v>4520.92</v>
      </c>
      <c r="O11" s="46">
        <v>1549.4899999999998</v>
      </c>
      <c r="P11" s="46" t="s">
        <v>32</v>
      </c>
      <c r="Q11" s="109"/>
      <c r="T11" s="13"/>
      <c r="U11" s="13"/>
      <c r="V11" s="14"/>
      <c r="W11" s="14"/>
      <c r="X11" s="13"/>
      <c r="Y11" s="13"/>
    </row>
    <row r="12" spans="2:25" s="2" customFormat="1" ht="18" customHeight="1">
      <c r="B12" s="43"/>
      <c r="C12" s="154" t="s">
        <v>177</v>
      </c>
      <c r="D12" s="261">
        <f t="shared" si="1"/>
        <v>25764.1</v>
      </c>
      <c r="E12" s="262">
        <v>278.02</v>
      </c>
      <c r="F12" s="46">
        <v>1950.2800000000004</v>
      </c>
      <c r="G12" s="46">
        <v>2188.64</v>
      </c>
      <c r="H12" s="46">
        <v>127.99</v>
      </c>
      <c r="I12" s="46">
        <v>3101.66</v>
      </c>
      <c r="J12" s="46">
        <v>6484.599999999999</v>
      </c>
      <c r="K12" s="46">
        <v>3678.8900000000003</v>
      </c>
      <c r="L12" s="46">
        <v>3791.48</v>
      </c>
      <c r="M12" s="46">
        <v>1670.86</v>
      </c>
      <c r="N12" s="46">
        <v>754.29</v>
      </c>
      <c r="O12" s="46">
        <v>525.2</v>
      </c>
      <c r="P12" s="46">
        <v>1212.1900000000003</v>
      </c>
      <c r="Q12" s="109"/>
      <c r="T12" s="13"/>
      <c r="U12" s="13"/>
      <c r="V12" s="14"/>
      <c r="W12" s="14"/>
      <c r="X12" s="13"/>
      <c r="Y12" s="13"/>
    </row>
    <row r="13" spans="2:25" s="2" customFormat="1" ht="18" customHeight="1">
      <c r="B13" s="43"/>
      <c r="C13" s="154" t="s">
        <v>148</v>
      </c>
      <c r="D13" s="261">
        <f t="shared" si="1"/>
        <v>48633.27999999999</v>
      </c>
      <c r="E13" s="262">
        <v>257.72</v>
      </c>
      <c r="F13" s="46">
        <v>2871.7799999999997</v>
      </c>
      <c r="G13" s="46">
        <v>3114.705</v>
      </c>
      <c r="H13" s="46">
        <v>2150.3399999999997</v>
      </c>
      <c r="I13" s="46">
        <v>2118.98</v>
      </c>
      <c r="J13" s="46">
        <v>3281.6600000000003</v>
      </c>
      <c r="K13" s="46">
        <v>11015.23</v>
      </c>
      <c r="L13" s="46">
        <v>12546.05</v>
      </c>
      <c r="M13" s="46">
        <v>3532.9599999999996</v>
      </c>
      <c r="N13" s="46">
        <v>1408.32</v>
      </c>
      <c r="O13" s="46">
        <v>1297.115</v>
      </c>
      <c r="P13" s="46">
        <v>5038.42</v>
      </c>
      <c r="Q13" s="109"/>
      <c r="T13" s="255"/>
      <c r="U13" s="255"/>
      <c r="V13" s="14"/>
      <c r="W13" s="14"/>
      <c r="X13" s="13"/>
      <c r="Y13" s="13"/>
    </row>
    <row r="14" spans="2:25" s="2" customFormat="1" ht="18" customHeight="1">
      <c r="B14" s="43"/>
      <c r="C14" s="154" t="s">
        <v>149</v>
      </c>
      <c r="D14" s="261">
        <f t="shared" si="1"/>
        <v>38861.4</v>
      </c>
      <c r="E14" s="262" t="s">
        <v>32</v>
      </c>
      <c r="F14" s="46">
        <v>2278.7</v>
      </c>
      <c r="G14" s="46">
        <v>1997.29</v>
      </c>
      <c r="H14" s="46">
        <v>716.33</v>
      </c>
      <c r="I14" s="46">
        <v>6713.57</v>
      </c>
      <c r="J14" s="46">
        <v>10592.820000000002</v>
      </c>
      <c r="K14" s="46">
        <v>7419.0199999999995</v>
      </c>
      <c r="L14" s="46">
        <v>5562.910000000001</v>
      </c>
      <c r="M14" s="46">
        <v>1449.75</v>
      </c>
      <c r="N14" s="46">
        <v>50.57</v>
      </c>
      <c r="O14" s="46">
        <v>152.03</v>
      </c>
      <c r="P14" s="46">
        <v>1928.41</v>
      </c>
      <c r="Q14" s="109"/>
      <c r="T14" s="13"/>
      <c r="U14" s="13"/>
      <c r="V14" s="14"/>
      <c r="W14" s="14"/>
      <c r="X14" s="13"/>
      <c r="Y14" s="13"/>
    </row>
    <row r="15" spans="2:25" s="2" customFormat="1" ht="18" customHeight="1">
      <c r="B15" s="43"/>
      <c r="C15" s="154" t="s">
        <v>166</v>
      </c>
      <c r="D15" s="261">
        <f t="shared" si="1"/>
        <v>6651.69</v>
      </c>
      <c r="E15" s="262" t="s">
        <v>32</v>
      </c>
      <c r="F15" s="46">
        <v>291.1</v>
      </c>
      <c r="G15" s="46">
        <v>511.8</v>
      </c>
      <c r="H15" s="46">
        <v>192.88</v>
      </c>
      <c r="I15" s="46">
        <v>199.12</v>
      </c>
      <c r="J15" s="46">
        <v>899.98</v>
      </c>
      <c r="K15" s="46">
        <v>1154.06</v>
      </c>
      <c r="L15" s="46">
        <v>503.96999999999997</v>
      </c>
      <c r="M15" s="46" t="s">
        <v>32</v>
      </c>
      <c r="N15" s="46">
        <v>801.2</v>
      </c>
      <c r="O15" s="46">
        <v>853.3</v>
      </c>
      <c r="P15" s="46">
        <v>1244.28</v>
      </c>
      <c r="Q15" s="109"/>
      <c r="T15" s="13"/>
      <c r="U15" s="13"/>
      <c r="V15" s="14"/>
      <c r="W15" s="14"/>
      <c r="X15" s="13"/>
      <c r="Y15" s="13"/>
    </row>
    <row r="16" spans="2:25" s="2" customFormat="1" ht="18" customHeight="1">
      <c r="B16" s="43"/>
      <c r="C16" s="154" t="s">
        <v>135</v>
      </c>
      <c r="D16" s="261">
        <f t="shared" si="1"/>
        <v>1907.3100000000002</v>
      </c>
      <c r="E16" s="262">
        <v>377.25</v>
      </c>
      <c r="F16" s="46" t="s">
        <v>32</v>
      </c>
      <c r="G16" s="46">
        <v>262.23</v>
      </c>
      <c r="H16" s="46">
        <v>403.7</v>
      </c>
      <c r="I16" s="46">
        <v>78.96</v>
      </c>
      <c r="J16" s="46" t="s">
        <v>32</v>
      </c>
      <c r="K16" s="46">
        <v>150.14</v>
      </c>
      <c r="L16" s="46" t="s">
        <v>32</v>
      </c>
      <c r="M16" s="46">
        <v>187.20999999999998</v>
      </c>
      <c r="N16" s="46" t="s">
        <v>32</v>
      </c>
      <c r="O16" s="117">
        <v>150.04</v>
      </c>
      <c r="P16" s="46">
        <v>297.78</v>
      </c>
      <c r="Q16" s="109"/>
      <c r="T16" s="13"/>
      <c r="U16" s="13"/>
      <c r="V16" s="14"/>
      <c r="W16" s="14"/>
      <c r="X16" s="13"/>
      <c r="Y16" s="13"/>
    </row>
    <row r="17" spans="2:25" s="2" customFormat="1" ht="18" customHeight="1">
      <c r="B17" s="43"/>
      <c r="C17" s="154" t="s">
        <v>167</v>
      </c>
      <c r="D17" s="261">
        <f t="shared" si="1"/>
        <v>1750.4</v>
      </c>
      <c r="E17" s="262" t="s">
        <v>32</v>
      </c>
      <c r="F17" s="46" t="s">
        <v>32</v>
      </c>
      <c r="G17" s="46">
        <v>416.67999999999995</v>
      </c>
      <c r="H17" s="46">
        <v>447.86</v>
      </c>
      <c r="I17" s="46">
        <v>205.91</v>
      </c>
      <c r="J17" s="117" t="s">
        <v>32</v>
      </c>
      <c r="K17" s="117" t="s">
        <v>32</v>
      </c>
      <c r="L17" s="46" t="s">
        <v>32</v>
      </c>
      <c r="M17" s="117">
        <v>474.76</v>
      </c>
      <c r="N17" s="117" t="s">
        <v>32</v>
      </c>
      <c r="O17" s="117" t="s">
        <v>32</v>
      </c>
      <c r="P17" s="117">
        <v>205.19</v>
      </c>
      <c r="Q17" s="109"/>
      <c r="T17" s="13"/>
      <c r="U17" s="13"/>
      <c r="V17" s="14"/>
      <c r="W17" s="14"/>
      <c r="X17" s="13"/>
      <c r="Y17" s="13"/>
    </row>
    <row r="18" spans="2:25" s="2" customFormat="1" ht="18" customHeight="1">
      <c r="B18" s="43"/>
      <c r="C18" s="154" t="s">
        <v>176</v>
      </c>
      <c r="D18" s="261">
        <f t="shared" si="1"/>
        <v>8748.720000000001</v>
      </c>
      <c r="E18" s="262">
        <v>259.74</v>
      </c>
      <c r="F18" s="46">
        <v>138.305</v>
      </c>
      <c r="G18" s="46">
        <v>882.7800000000001</v>
      </c>
      <c r="H18" s="46">
        <v>410.12</v>
      </c>
      <c r="I18" s="117">
        <v>1331.82</v>
      </c>
      <c r="J18" s="46">
        <v>1561.895</v>
      </c>
      <c r="K18" s="46">
        <v>1650.91</v>
      </c>
      <c r="L18" s="46">
        <v>705.8399999999999</v>
      </c>
      <c r="M18" s="46">
        <v>939.14</v>
      </c>
      <c r="N18" s="46">
        <v>271.97</v>
      </c>
      <c r="O18" s="46" t="s">
        <v>32</v>
      </c>
      <c r="P18" s="46">
        <v>596.2</v>
      </c>
      <c r="Q18" s="109"/>
      <c r="T18" s="255"/>
      <c r="U18" s="255"/>
      <c r="V18" s="14"/>
      <c r="W18" s="14"/>
      <c r="X18" s="13"/>
      <c r="Y18" s="13"/>
    </row>
    <row r="19" spans="2:25" s="2" customFormat="1" ht="18" customHeight="1">
      <c r="B19" s="43"/>
      <c r="C19" s="154" t="s">
        <v>138</v>
      </c>
      <c r="D19" s="261">
        <f t="shared" si="1"/>
        <v>13358.465</v>
      </c>
      <c r="E19" s="262" t="s">
        <v>32</v>
      </c>
      <c r="F19" s="46" t="s">
        <v>32</v>
      </c>
      <c r="G19" s="46" t="s">
        <v>32</v>
      </c>
      <c r="H19" s="46" t="s">
        <v>32</v>
      </c>
      <c r="I19" s="46">
        <v>1507.26</v>
      </c>
      <c r="J19" s="46">
        <v>2648.2000000000003</v>
      </c>
      <c r="K19" s="46">
        <v>2554.46</v>
      </c>
      <c r="L19" s="46">
        <v>1900.75</v>
      </c>
      <c r="M19" s="46">
        <v>2464.48</v>
      </c>
      <c r="N19" s="46">
        <v>994.51</v>
      </c>
      <c r="O19" s="46">
        <v>476.155</v>
      </c>
      <c r="P19" s="46">
        <v>812.6500000000001</v>
      </c>
      <c r="Q19" s="109"/>
      <c r="T19" s="13"/>
      <c r="U19" s="13"/>
      <c r="V19" s="14"/>
      <c r="W19" s="14"/>
      <c r="X19" s="13"/>
      <c r="Y19" s="13"/>
    </row>
    <row r="20" spans="2:25" s="2" customFormat="1" ht="18" customHeight="1">
      <c r="B20" s="43"/>
      <c r="C20" s="154" t="s">
        <v>121</v>
      </c>
      <c r="D20" s="261">
        <f t="shared" si="1"/>
        <v>3962.225</v>
      </c>
      <c r="E20" s="262" t="s">
        <v>32</v>
      </c>
      <c r="F20" s="46">
        <v>496.07</v>
      </c>
      <c r="G20" s="46">
        <v>295.45</v>
      </c>
      <c r="H20" s="46" t="s">
        <v>32</v>
      </c>
      <c r="I20" s="46" t="s">
        <v>32</v>
      </c>
      <c r="J20" s="46">
        <v>990.37</v>
      </c>
      <c r="K20" s="46" t="s">
        <v>32</v>
      </c>
      <c r="L20" s="46">
        <v>702.05</v>
      </c>
      <c r="M20" s="46">
        <v>489.36</v>
      </c>
      <c r="N20" s="46">
        <v>251.08</v>
      </c>
      <c r="O20" s="46">
        <v>398.84000000000003</v>
      </c>
      <c r="P20" s="117">
        <v>339.005</v>
      </c>
      <c r="Q20" s="109"/>
      <c r="T20" s="255"/>
      <c r="U20" s="255"/>
      <c r="V20" s="14"/>
      <c r="W20" s="14"/>
      <c r="X20" s="13"/>
      <c r="Y20" s="13"/>
    </row>
    <row r="21" spans="2:25" s="2" customFormat="1" ht="18" customHeight="1">
      <c r="B21" s="43"/>
      <c r="C21" s="154" t="s">
        <v>132</v>
      </c>
      <c r="D21" s="261">
        <f t="shared" si="1"/>
        <v>0</v>
      </c>
      <c r="E21" s="262" t="s">
        <v>32</v>
      </c>
      <c r="F21" s="117" t="s">
        <v>32</v>
      </c>
      <c r="G21" s="46" t="s">
        <v>32</v>
      </c>
      <c r="H21" s="117" t="s">
        <v>32</v>
      </c>
      <c r="I21" s="46" t="s">
        <v>32</v>
      </c>
      <c r="J21" s="46" t="s">
        <v>32</v>
      </c>
      <c r="K21" s="46" t="s">
        <v>32</v>
      </c>
      <c r="L21" s="46" t="s">
        <v>32</v>
      </c>
      <c r="M21" s="46" t="s">
        <v>32</v>
      </c>
      <c r="N21" s="46" t="s">
        <v>32</v>
      </c>
      <c r="O21" s="117" t="s">
        <v>32</v>
      </c>
      <c r="P21" s="117" t="s">
        <v>32</v>
      </c>
      <c r="Q21" s="109"/>
      <c r="T21" s="255"/>
      <c r="U21" s="255"/>
      <c r="V21" s="14"/>
      <c r="W21" s="14"/>
      <c r="X21" s="13"/>
      <c r="Y21" s="13"/>
    </row>
    <row r="22" spans="2:25" s="2" customFormat="1" ht="18" customHeight="1">
      <c r="B22" s="43"/>
      <c r="C22" s="154" t="s">
        <v>168</v>
      </c>
      <c r="D22" s="261">
        <f t="shared" si="1"/>
        <v>1919</v>
      </c>
      <c r="E22" s="262" t="s">
        <v>32</v>
      </c>
      <c r="F22" s="46" t="s">
        <v>32</v>
      </c>
      <c r="G22" s="46">
        <v>850.075</v>
      </c>
      <c r="H22" s="117">
        <v>310.3</v>
      </c>
      <c r="I22" s="46" t="s">
        <v>32</v>
      </c>
      <c r="J22" s="46" t="s">
        <v>32</v>
      </c>
      <c r="K22" s="46" t="s">
        <v>32</v>
      </c>
      <c r="L22" s="46">
        <v>559.855</v>
      </c>
      <c r="M22" s="46">
        <v>198.77</v>
      </c>
      <c r="N22" s="46" t="s">
        <v>32</v>
      </c>
      <c r="O22" s="46" t="s">
        <v>32</v>
      </c>
      <c r="P22" s="46" t="s">
        <v>32</v>
      </c>
      <c r="Q22" s="109"/>
      <c r="T22" s="257"/>
      <c r="U22" s="257"/>
      <c r="V22" s="14"/>
      <c r="W22" s="14"/>
      <c r="X22" s="13"/>
      <c r="Y22" s="13"/>
    </row>
    <row r="23" spans="2:25" s="2" customFormat="1" ht="18" customHeight="1">
      <c r="B23" s="43"/>
      <c r="C23" s="154" t="s">
        <v>152</v>
      </c>
      <c r="D23" s="261">
        <f t="shared" si="1"/>
        <v>1267.56</v>
      </c>
      <c r="E23" s="262">
        <v>318.38</v>
      </c>
      <c r="F23" s="117" t="s">
        <v>32</v>
      </c>
      <c r="G23" s="117">
        <v>133</v>
      </c>
      <c r="H23" s="46" t="s">
        <v>32</v>
      </c>
      <c r="I23" s="117">
        <v>26.55</v>
      </c>
      <c r="J23" s="46">
        <v>317.25</v>
      </c>
      <c r="K23" s="46" t="s">
        <v>32</v>
      </c>
      <c r="L23" s="46">
        <v>53.23</v>
      </c>
      <c r="M23" s="46">
        <v>106.16</v>
      </c>
      <c r="N23" s="117">
        <v>158.95</v>
      </c>
      <c r="O23" s="46" t="s">
        <v>32</v>
      </c>
      <c r="P23" s="117">
        <v>154.04</v>
      </c>
      <c r="Q23" s="109"/>
      <c r="T23" s="13"/>
      <c r="U23" s="13"/>
      <c r="V23" s="14"/>
      <c r="W23" s="14"/>
      <c r="X23" s="13"/>
      <c r="Y23" s="13"/>
    </row>
    <row r="24" spans="2:25" s="2" customFormat="1" ht="18" customHeight="1">
      <c r="B24" s="43"/>
      <c r="C24" s="154" t="s">
        <v>169</v>
      </c>
      <c r="D24" s="261">
        <f t="shared" si="1"/>
        <v>1082.585</v>
      </c>
      <c r="E24" s="261">
        <v>99.625</v>
      </c>
      <c r="F24" s="46">
        <v>76.7</v>
      </c>
      <c r="G24" s="46" t="s">
        <v>32</v>
      </c>
      <c r="H24" s="46">
        <v>24.38</v>
      </c>
      <c r="I24" s="46">
        <v>80.12</v>
      </c>
      <c r="J24" s="46">
        <v>119.745</v>
      </c>
      <c r="K24" s="46" t="s">
        <v>32</v>
      </c>
      <c r="L24" s="46" t="s">
        <v>32</v>
      </c>
      <c r="M24" s="46">
        <v>194.18</v>
      </c>
      <c r="N24" s="117" t="s">
        <v>32</v>
      </c>
      <c r="O24" s="46">
        <v>387.96500000000003</v>
      </c>
      <c r="P24" s="117">
        <v>99.87</v>
      </c>
      <c r="Q24" s="109"/>
      <c r="T24" s="13"/>
      <c r="U24" s="13"/>
      <c r="V24" s="14"/>
      <c r="W24" s="14"/>
      <c r="X24" s="13"/>
      <c r="Y24" s="13"/>
    </row>
    <row r="25" spans="2:25" s="2" customFormat="1" ht="18" customHeight="1">
      <c r="B25" s="43"/>
      <c r="C25" s="154" t="s">
        <v>134</v>
      </c>
      <c r="D25" s="261">
        <f t="shared" si="1"/>
        <v>236.36</v>
      </c>
      <c r="E25" s="262" t="s">
        <v>32</v>
      </c>
      <c r="F25" s="46" t="s">
        <v>32</v>
      </c>
      <c r="G25" s="117" t="s">
        <v>32</v>
      </c>
      <c r="H25" s="46" t="s">
        <v>32</v>
      </c>
      <c r="I25" s="46" t="s">
        <v>32</v>
      </c>
      <c r="J25" s="46" t="s">
        <v>32</v>
      </c>
      <c r="K25" s="46">
        <v>73.61</v>
      </c>
      <c r="L25" s="46" t="s">
        <v>32</v>
      </c>
      <c r="M25" s="46" t="s">
        <v>32</v>
      </c>
      <c r="N25" s="46">
        <v>162.75</v>
      </c>
      <c r="O25" s="46" t="s">
        <v>32</v>
      </c>
      <c r="P25" s="117" t="s">
        <v>32</v>
      </c>
      <c r="Q25" s="109"/>
      <c r="T25" s="13"/>
      <c r="U25" s="13"/>
      <c r="V25" s="14"/>
      <c r="W25" s="14"/>
      <c r="X25" s="13"/>
      <c r="Y25" s="13"/>
    </row>
    <row r="26" spans="2:25" s="2" customFormat="1" ht="18" customHeight="1">
      <c r="B26" s="43"/>
      <c r="C26" s="154" t="s">
        <v>143</v>
      </c>
      <c r="D26" s="261">
        <f t="shared" si="1"/>
        <v>0</v>
      </c>
      <c r="E26" s="262" t="s">
        <v>32</v>
      </c>
      <c r="F26" s="46" t="s">
        <v>32</v>
      </c>
      <c r="G26" s="46" t="s">
        <v>32</v>
      </c>
      <c r="H26" s="46" t="s">
        <v>32</v>
      </c>
      <c r="I26" s="117" t="s">
        <v>32</v>
      </c>
      <c r="J26" s="117" t="s">
        <v>32</v>
      </c>
      <c r="K26" s="46" t="s">
        <v>32</v>
      </c>
      <c r="L26" s="46" t="s">
        <v>32</v>
      </c>
      <c r="M26" s="46" t="s">
        <v>32</v>
      </c>
      <c r="N26" s="117" t="s">
        <v>32</v>
      </c>
      <c r="O26" s="117" t="s">
        <v>32</v>
      </c>
      <c r="P26" s="117" t="s">
        <v>32</v>
      </c>
      <c r="Q26" s="109"/>
      <c r="T26" s="13"/>
      <c r="U26" s="13"/>
      <c r="V26" s="14"/>
      <c r="W26" s="14"/>
      <c r="X26" s="13"/>
      <c r="Y26" s="13"/>
    </row>
    <row r="27" spans="2:25" s="2" customFormat="1" ht="18" customHeight="1">
      <c r="B27" s="43"/>
      <c r="C27" s="154" t="s">
        <v>170</v>
      </c>
      <c r="D27" s="261">
        <f t="shared" si="1"/>
        <v>495.18</v>
      </c>
      <c r="E27" s="262" t="s">
        <v>32</v>
      </c>
      <c r="F27" s="46" t="s">
        <v>32</v>
      </c>
      <c r="G27" s="46" t="s">
        <v>32</v>
      </c>
      <c r="H27" s="46" t="s">
        <v>32</v>
      </c>
      <c r="I27" s="117">
        <v>495.18</v>
      </c>
      <c r="J27" s="117" t="s">
        <v>32</v>
      </c>
      <c r="K27" s="46" t="s">
        <v>32</v>
      </c>
      <c r="L27" s="46" t="s">
        <v>32</v>
      </c>
      <c r="M27" s="46" t="s">
        <v>32</v>
      </c>
      <c r="N27" s="117" t="s">
        <v>32</v>
      </c>
      <c r="O27" s="117" t="s">
        <v>32</v>
      </c>
      <c r="P27" s="117" t="s">
        <v>32</v>
      </c>
      <c r="Q27" s="109"/>
      <c r="T27" s="255"/>
      <c r="U27" s="255"/>
      <c r="V27" s="14"/>
      <c r="W27" s="14"/>
      <c r="X27" s="13"/>
      <c r="Y27" s="13"/>
    </row>
    <row r="28" spans="2:25" s="2" customFormat="1" ht="18" customHeight="1">
      <c r="B28" s="43"/>
      <c r="C28" s="154" t="s">
        <v>123</v>
      </c>
      <c r="D28" s="261">
        <f t="shared" si="1"/>
        <v>200.19</v>
      </c>
      <c r="E28" s="285" t="s">
        <v>32</v>
      </c>
      <c r="F28" s="286" t="s">
        <v>32</v>
      </c>
      <c r="G28" s="286" t="s">
        <v>32</v>
      </c>
      <c r="H28" s="262" t="s">
        <v>32</v>
      </c>
      <c r="I28" s="261" t="s">
        <v>32</v>
      </c>
      <c r="J28" s="261" t="s">
        <v>32</v>
      </c>
      <c r="K28" s="262">
        <v>200.19</v>
      </c>
      <c r="L28" s="262" t="s">
        <v>32</v>
      </c>
      <c r="M28" s="262" t="s">
        <v>32</v>
      </c>
      <c r="N28" s="261" t="s">
        <v>32</v>
      </c>
      <c r="O28" s="261" t="s">
        <v>32</v>
      </c>
      <c r="P28" s="261" t="s">
        <v>32</v>
      </c>
      <c r="Q28" s="109"/>
      <c r="T28" s="255"/>
      <c r="U28" s="255"/>
      <c r="V28" s="14"/>
      <c r="W28" s="14"/>
      <c r="X28" s="13"/>
      <c r="Y28" s="13"/>
    </row>
    <row r="29" spans="2:25" s="2" customFormat="1" ht="18" customHeight="1">
      <c r="B29" s="43"/>
      <c r="C29" s="154" t="s">
        <v>171</v>
      </c>
      <c r="D29" s="261">
        <f t="shared" si="1"/>
        <v>0</v>
      </c>
      <c r="E29" s="262" t="s">
        <v>32</v>
      </c>
      <c r="F29" s="46" t="s">
        <v>32</v>
      </c>
      <c r="G29" s="46" t="s">
        <v>32</v>
      </c>
      <c r="H29" s="117" t="s">
        <v>32</v>
      </c>
      <c r="I29" s="46" t="s">
        <v>32</v>
      </c>
      <c r="J29" s="46" t="s">
        <v>32</v>
      </c>
      <c r="K29" s="46" t="s">
        <v>32</v>
      </c>
      <c r="L29" s="46" t="s">
        <v>32</v>
      </c>
      <c r="M29" s="117" t="s">
        <v>32</v>
      </c>
      <c r="N29" s="117" t="s">
        <v>32</v>
      </c>
      <c r="O29" s="117" t="s">
        <v>32</v>
      </c>
      <c r="P29" s="46" t="s">
        <v>32</v>
      </c>
      <c r="Q29" s="109"/>
      <c r="T29" s="13"/>
      <c r="U29" s="13"/>
      <c r="V29" s="14"/>
      <c r="W29" s="14"/>
      <c r="X29" s="13"/>
      <c r="Y29" s="13"/>
    </row>
    <row r="30" spans="2:25" s="2" customFormat="1" ht="18" customHeight="1">
      <c r="B30" s="43"/>
      <c r="C30" s="154" t="s">
        <v>172</v>
      </c>
      <c r="D30" s="261">
        <f t="shared" si="1"/>
        <v>1246.12</v>
      </c>
      <c r="E30" s="262" t="s">
        <v>32</v>
      </c>
      <c r="F30" s="117">
        <v>209.75</v>
      </c>
      <c r="G30" s="46">
        <v>105.28</v>
      </c>
      <c r="H30" s="46" t="s">
        <v>32</v>
      </c>
      <c r="I30" s="46">
        <v>49.78</v>
      </c>
      <c r="J30" s="46">
        <v>50.16</v>
      </c>
      <c r="K30" s="46">
        <v>308.83</v>
      </c>
      <c r="L30" s="46">
        <v>312.34000000000003</v>
      </c>
      <c r="M30" s="46">
        <v>104.41</v>
      </c>
      <c r="N30" s="46">
        <v>105.57</v>
      </c>
      <c r="O30" s="46" t="s">
        <v>32</v>
      </c>
      <c r="P30" s="46" t="s">
        <v>32</v>
      </c>
      <c r="Q30" s="109"/>
      <c r="T30" s="13"/>
      <c r="U30" s="13"/>
      <c r="V30" s="14"/>
      <c r="W30" s="14"/>
      <c r="X30" s="13"/>
      <c r="Y30" s="13"/>
    </row>
    <row r="31" spans="2:25" s="2" customFormat="1" ht="18" customHeight="1">
      <c r="B31" s="43"/>
      <c r="C31" s="154" t="s">
        <v>173</v>
      </c>
      <c r="D31" s="261">
        <f t="shared" si="1"/>
        <v>0</v>
      </c>
      <c r="E31" s="261" t="s">
        <v>32</v>
      </c>
      <c r="F31" s="117" t="s">
        <v>32</v>
      </c>
      <c r="G31" s="46" t="s">
        <v>32</v>
      </c>
      <c r="H31" s="46" t="s">
        <v>32</v>
      </c>
      <c r="I31" s="117" t="s">
        <v>32</v>
      </c>
      <c r="J31" s="117" t="s">
        <v>32</v>
      </c>
      <c r="K31" s="46" t="s">
        <v>32</v>
      </c>
      <c r="L31" s="46" t="s">
        <v>32</v>
      </c>
      <c r="M31" s="117" t="s">
        <v>32</v>
      </c>
      <c r="N31" s="46" t="s">
        <v>32</v>
      </c>
      <c r="O31" s="117" t="s">
        <v>32</v>
      </c>
      <c r="P31" s="46" t="s">
        <v>32</v>
      </c>
      <c r="Q31" s="109"/>
      <c r="T31" s="13"/>
      <c r="U31" s="13"/>
      <c r="V31" s="14"/>
      <c r="W31" s="14"/>
      <c r="X31" s="13"/>
      <c r="Y31" s="13"/>
    </row>
    <row r="32" spans="2:25" s="2" customFormat="1" ht="18" customHeight="1">
      <c r="B32" s="43"/>
      <c r="C32" s="154" t="s">
        <v>137</v>
      </c>
      <c r="D32" s="261">
        <f t="shared" si="1"/>
        <v>0</v>
      </c>
      <c r="E32" s="261" t="s">
        <v>32</v>
      </c>
      <c r="F32" s="46" t="s">
        <v>32</v>
      </c>
      <c r="G32" s="46" t="s">
        <v>32</v>
      </c>
      <c r="H32" s="117" t="s">
        <v>32</v>
      </c>
      <c r="I32" s="117" t="s">
        <v>32</v>
      </c>
      <c r="J32" s="117" t="s">
        <v>32</v>
      </c>
      <c r="K32" s="117" t="s">
        <v>32</v>
      </c>
      <c r="L32" s="117" t="s">
        <v>32</v>
      </c>
      <c r="M32" s="117" t="s">
        <v>32</v>
      </c>
      <c r="N32" s="117" t="s">
        <v>32</v>
      </c>
      <c r="O32" s="117" t="s">
        <v>32</v>
      </c>
      <c r="P32" s="46" t="s">
        <v>32</v>
      </c>
      <c r="Q32" s="109"/>
      <c r="T32" s="13"/>
      <c r="U32" s="13"/>
      <c r="V32" s="14"/>
      <c r="W32" s="14"/>
      <c r="X32" s="13"/>
      <c r="Y32" s="13"/>
    </row>
    <row r="33" spans="2:25" s="2" customFormat="1" ht="18" customHeight="1">
      <c r="B33" s="43"/>
      <c r="C33" s="154" t="s">
        <v>140</v>
      </c>
      <c r="D33" s="261">
        <f t="shared" si="1"/>
        <v>98.66</v>
      </c>
      <c r="E33" s="261" t="s">
        <v>32</v>
      </c>
      <c r="F33" s="117" t="s">
        <v>32</v>
      </c>
      <c r="G33" s="117" t="s">
        <v>32</v>
      </c>
      <c r="H33" s="117">
        <v>48.25</v>
      </c>
      <c r="I33" s="117" t="s">
        <v>32</v>
      </c>
      <c r="J33" s="117">
        <v>50.41</v>
      </c>
      <c r="K33" s="117" t="s">
        <v>32</v>
      </c>
      <c r="L33" s="117" t="s">
        <v>32</v>
      </c>
      <c r="M33" s="117" t="s">
        <v>32</v>
      </c>
      <c r="N33" s="117" t="s">
        <v>32</v>
      </c>
      <c r="O33" s="117" t="s">
        <v>32</v>
      </c>
      <c r="P33" s="46" t="s">
        <v>32</v>
      </c>
      <c r="Q33" s="109"/>
      <c r="T33" s="13"/>
      <c r="U33" s="13"/>
      <c r="V33" s="14"/>
      <c r="W33" s="14"/>
      <c r="X33" s="13"/>
      <c r="Y33" s="13"/>
    </row>
    <row r="34" spans="2:25" s="2" customFormat="1" ht="18" customHeight="1">
      <c r="B34" s="43"/>
      <c r="C34" s="154" t="s">
        <v>174</v>
      </c>
      <c r="D34" s="261">
        <f t="shared" si="1"/>
        <v>606.69</v>
      </c>
      <c r="E34" s="261" t="s">
        <v>32</v>
      </c>
      <c r="F34" s="117" t="s">
        <v>32</v>
      </c>
      <c r="G34" s="117" t="s">
        <v>32</v>
      </c>
      <c r="H34" s="117">
        <v>175.55</v>
      </c>
      <c r="I34" s="117" t="s">
        <v>32</v>
      </c>
      <c r="J34" s="117" t="s">
        <v>32</v>
      </c>
      <c r="K34" s="117" t="s">
        <v>32</v>
      </c>
      <c r="L34" s="117">
        <v>124.9</v>
      </c>
      <c r="M34" s="117" t="s">
        <v>32</v>
      </c>
      <c r="N34" s="117">
        <v>232.75</v>
      </c>
      <c r="O34" s="117">
        <v>73.49</v>
      </c>
      <c r="P34" s="46" t="s">
        <v>32</v>
      </c>
      <c r="Q34" s="109"/>
      <c r="T34" s="13"/>
      <c r="U34" s="13"/>
      <c r="V34" s="14"/>
      <c r="W34" s="14"/>
      <c r="X34" s="13"/>
      <c r="Y34" s="13"/>
    </row>
    <row r="35" spans="2:25" s="2" customFormat="1" ht="18" customHeight="1">
      <c r="B35" s="43"/>
      <c r="C35" s="154" t="s">
        <v>158</v>
      </c>
      <c r="D35" s="261">
        <f t="shared" si="1"/>
        <v>0</v>
      </c>
      <c r="E35" s="261" t="s">
        <v>32</v>
      </c>
      <c r="F35" s="117" t="s">
        <v>32</v>
      </c>
      <c r="G35" s="117" t="s">
        <v>32</v>
      </c>
      <c r="H35" s="117" t="s">
        <v>32</v>
      </c>
      <c r="I35" s="117" t="s">
        <v>32</v>
      </c>
      <c r="J35" s="117" t="s">
        <v>32</v>
      </c>
      <c r="K35" s="117" t="s">
        <v>32</v>
      </c>
      <c r="L35" s="117" t="s">
        <v>32</v>
      </c>
      <c r="M35" s="117" t="s">
        <v>32</v>
      </c>
      <c r="N35" s="117" t="s">
        <v>32</v>
      </c>
      <c r="O35" s="117" t="s">
        <v>32</v>
      </c>
      <c r="P35" s="46" t="s">
        <v>32</v>
      </c>
      <c r="Q35" s="109"/>
      <c r="T35" s="255"/>
      <c r="U35" s="255"/>
      <c r="V35" s="14"/>
      <c r="W35" s="14"/>
      <c r="X35" s="13"/>
      <c r="Y35" s="13"/>
    </row>
    <row r="36" spans="2:25" s="2" customFormat="1" ht="18" customHeight="1">
      <c r="B36" s="43"/>
      <c r="C36" s="154" t="s">
        <v>113</v>
      </c>
      <c r="D36" s="261">
        <f t="shared" si="1"/>
        <v>1849.46</v>
      </c>
      <c r="E36" s="261">
        <v>0</v>
      </c>
      <c r="F36" s="117">
        <v>0</v>
      </c>
      <c r="G36" s="117">
        <v>25.01</v>
      </c>
      <c r="H36" s="117">
        <v>97.05</v>
      </c>
      <c r="I36" s="117">
        <v>0</v>
      </c>
      <c r="J36" s="117">
        <v>52.18</v>
      </c>
      <c r="K36" s="117">
        <v>0</v>
      </c>
      <c r="L36" s="117">
        <v>317.6</v>
      </c>
      <c r="M36" s="117">
        <v>855.8499999999999</v>
      </c>
      <c r="N36" s="117">
        <v>302.35</v>
      </c>
      <c r="O36" s="117">
        <v>199.42</v>
      </c>
      <c r="P36" s="46">
        <v>0</v>
      </c>
      <c r="Q36" s="109"/>
      <c r="T36" s="255"/>
      <c r="U36" s="255"/>
      <c r="V36" s="14"/>
      <c r="W36" s="14"/>
      <c r="X36" s="13"/>
      <c r="Y36" s="13"/>
    </row>
    <row r="37" spans="2:25" s="2" customFormat="1" ht="15">
      <c r="B37" s="118"/>
      <c r="C37" s="119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T37" s="13"/>
      <c r="U37" s="13"/>
      <c r="V37" s="14"/>
      <c r="W37" s="14"/>
      <c r="X37" s="13"/>
      <c r="Y37" s="13"/>
    </row>
    <row r="38" spans="2:25" s="2" customFormat="1" ht="9.75" customHeight="1"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3"/>
      <c r="T38" s="13"/>
      <c r="U38" s="13"/>
      <c r="V38" s="14"/>
      <c r="W38" s="14"/>
      <c r="X38" s="13"/>
      <c r="Y38" s="13"/>
    </row>
    <row r="39" spans="2:21" s="127" customFormat="1" ht="11.25" customHeight="1">
      <c r="B39" s="123" t="s">
        <v>107</v>
      </c>
      <c r="C39" s="2"/>
      <c r="D39" s="125"/>
      <c r="E39" s="126"/>
      <c r="F39" s="126"/>
      <c r="G39" s="126"/>
      <c r="H39" s="126"/>
      <c r="T39" s="256"/>
      <c r="U39" s="256"/>
    </row>
    <row r="40" spans="2:25" s="127" customFormat="1" ht="14.25" customHeight="1">
      <c r="B40" s="123" t="s">
        <v>39</v>
      </c>
      <c r="C40" s="12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8"/>
      <c r="T40" s="256"/>
      <c r="U40" s="256"/>
      <c r="V40" s="14"/>
      <c r="W40" s="14"/>
      <c r="X40" s="20"/>
      <c r="Y40" s="20"/>
    </row>
    <row r="41" spans="2:25" s="132" customFormat="1" ht="20.25" customHeight="1">
      <c r="B41" s="60"/>
      <c r="C41" s="130"/>
      <c r="D41" s="13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30"/>
      <c r="T41" s="258"/>
      <c r="U41" s="258"/>
      <c r="V41" s="134"/>
      <c r="W41" s="134"/>
      <c r="X41" s="133"/>
      <c r="Y41" s="133"/>
    </row>
    <row r="42" spans="2:25" s="2" customFormat="1" ht="20.25" customHeight="1">
      <c r="B42" s="9"/>
      <c r="C42" s="123"/>
      <c r="D42" s="12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23"/>
      <c r="T42" s="13"/>
      <c r="U42" s="13"/>
      <c r="V42" s="14"/>
      <c r="W42" s="14"/>
      <c r="X42" s="13"/>
      <c r="Y42" s="13"/>
    </row>
    <row r="43" spans="3:23" s="135" customFormat="1" ht="15">
      <c r="C43" s="136"/>
      <c r="D43" s="136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36"/>
      <c r="R43" s="136"/>
      <c r="W43" s="137"/>
    </row>
    <row r="44" spans="3:25" s="104" customFormat="1" ht="15.75">
      <c r="C44" s="13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8"/>
      <c r="R44" s="138"/>
      <c r="W44" s="140"/>
      <c r="X44" s="4"/>
      <c r="Y44" s="4"/>
    </row>
    <row r="45" spans="4:16" ht="15.75">
      <c r="D45" s="141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3:8" ht="18">
      <c r="C46" s="147"/>
      <c r="D46" s="148"/>
      <c r="E46" s="136"/>
      <c r="F46" s="259"/>
      <c r="G46" s="259"/>
      <c r="H46" s="201"/>
    </row>
    <row r="47" spans="3:8" ht="18">
      <c r="C47" s="147"/>
      <c r="D47" s="148"/>
      <c r="E47" s="138"/>
      <c r="F47" s="260"/>
      <c r="G47" s="260"/>
      <c r="H47" s="202"/>
    </row>
    <row r="48" spans="3:8" ht="18">
      <c r="C48" s="147"/>
      <c r="D48" s="148"/>
      <c r="E48" s="1"/>
      <c r="F48" s="154" t="s">
        <v>146</v>
      </c>
      <c r="G48" s="263">
        <f>+D9</f>
        <v>823319.6540000001</v>
      </c>
      <c r="H48" s="203"/>
    </row>
    <row r="49" spans="3:8" ht="18">
      <c r="C49" s="147"/>
      <c r="D49" s="148"/>
      <c r="E49" s="1"/>
      <c r="F49" s="154" t="s">
        <v>118</v>
      </c>
      <c r="G49" s="263">
        <f>+D10</f>
        <v>23385.364999999998</v>
      </c>
      <c r="H49" s="203"/>
    </row>
    <row r="50" spans="3:8" ht="18">
      <c r="C50" s="147"/>
      <c r="D50" s="148"/>
      <c r="E50" s="1"/>
      <c r="F50" s="154" t="s">
        <v>141</v>
      </c>
      <c r="G50" s="263">
        <f>+D11</f>
        <v>12834.672553999999</v>
      </c>
      <c r="H50" s="203"/>
    </row>
    <row r="51" spans="3:8" ht="18">
      <c r="C51" s="147"/>
      <c r="D51" s="148"/>
      <c r="E51" s="1"/>
      <c r="F51" s="154" t="s">
        <v>177</v>
      </c>
      <c r="G51" s="263">
        <f>+D12</f>
        <v>25764.1</v>
      </c>
      <c r="H51" s="203"/>
    </row>
    <row r="52" spans="3:8" ht="18">
      <c r="C52" s="147"/>
      <c r="D52" s="148"/>
      <c r="E52" s="1"/>
      <c r="F52" s="154" t="s">
        <v>148</v>
      </c>
      <c r="G52" s="263">
        <f>+D13</f>
        <v>48633.27999999999</v>
      </c>
      <c r="H52" s="203"/>
    </row>
    <row r="53" spans="3:8" ht="18">
      <c r="C53" s="147"/>
      <c r="D53" s="148"/>
      <c r="E53" s="1"/>
      <c r="F53" s="154" t="s">
        <v>149</v>
      </c>
      <c r="G53" s="263">
        <f>+D14</f>
        <v>38861.4</v>
      </c>
      <c r="H53" s="203"/>
    </row>
    <row r="54" spans="3:8" ht="18">
      <c r="C54" s="147"/>
      <c r="D54" s="148"/>
      <c r="E54" s="1"/>
      <c r="F54" s="154" t="s">
        <v>166</v>
      </c>
      <c r="G54" s="263">
        <f>+D15</f>
        <v>6651.69</v>
      </c>
      <c r="H54" s="203"/>
    </row>
    <row r="55" spans="3:8" ht="18">
      <c r="C55" s="147"/>
      <c r="D55" s="148"/>
      <c r="E55" s="1"/>
      <c r="F55" s="154" t="s">
        <v>135</v>
      </c>
      <c r="G55" s="263">
        <f>+D16</f>
        <v>1907.3100000000002</v>
      </c>
      <c r="H55" s="203"/>
    </row>
    <row r="56" spans="3:8" ht="18">
      <c r="C56" s="147"/>
      <c r="D56" s="148"/>
      <c r="E56" s="1"/>
      <c r="F56" s="154" t="s">
        <v>167</v>
      </c>
      <c r="G56" s="263">
        <f>+D17</f>
        <v>1750.4</v>
      </c>
      <c r="H56" s="203"/>
    </row>
    <row r="57" spans="3:8" ht="18">
      <c r="C57" s="104"/>
      <c r="D57" s="104"/>
      <c r="E57" s="1"/>
      <c r="F57" s="154" t="s">
        <v>176</v>
      </c>
      <c r="G57" s="263">
        <f>+D18</f>
        <v>8748.720000000001</v>
      </c>
      <c r="H57" s="203"/>
    </row>
    <row r="58" spans="3:22" ht="18">
      <c r="C58" s="3"/>
      <c r="D58" s="3"/>
      <c r="E58" s="1"/>
      <c r="F58" s="154" t="s">
        <v>138</v>
      </c>
      <c r="G58" s="263">
        <f>+D19</f>
        <v>13358.465</v>
      </c>
      <c r="H58" s="203"/>
      <c r="T58" s="144"/>
      <c r="U58" s="145"/>
      <c r="V58" s="146"/>
    </row>
    <row r="59" spans="3:22" ht="18">
      <c r="C59" s="3"/>
      <c r="D59" s="3"/>
      <c r="E59" s="1"/>
      <c r="F59" s="154" t="s">
        <v>121</v>
      </c>
      <c r="G59" s="263">
        <f>+D20</f>
        <v>3962.225</v>
      </c>
      <c r="H59" s="203"/>
      <c r="T59" s="144"/>
      <c r="U59" s="145"/>
      <c r="V59" s="150"/>
    </row>
    <row r="60" spans="3:22" ht="18">
      <c r="C60" s="3"/>
      <c r="D60" s="3"/>
      <c r="E60" s="1"/>
      <c r="F60" s="144" t="s">
        <v>113</v>
      </c>
      <c r="G60" s="145">
        <f>SUM(D21:D36)</f>
        <v>9001.805</v>
      </c>
      <c r="H60" s="146"/>
      <c r="T60" s="144"/>
      <c r="U60" s="145"/>
      <c r="V60" s="150"/>
    </row>
    <row r="61" spans="20:21" ht="15">
      <c r="T61" s="151"/>
      <c r="U61" s="152"/>
    </row>
    <row r="62" spans="20:21" ht="15">
      <c r="T62" s="151"/>
      <c r="U62" s="152"/>
    </row>
    <row r="63" spans="20:21" ht="15">
      <c r="T63" s="151"/>
      <c r="U63" s="152"/>
    </row>
    <row r="64" spans="20:21" ht="18">
      <c r="T64" s="151"/>
      <c r="U64" s="145"/>
    </row>
    <row r="65" spans="20:21" ht="15">
      <c r="T65" s="151"/>
      <c r="U65" s="152"/>
    </row>
    <row r="66" spans="20:21" ht="15">
      <c r="T66" s="151"/>
      <c r="U66" s="152"/>
    </row>
    <row r="67" spans="20:21" ht="15">
      <c r="T67" s="151"/>
      <c r="U67" s="152"/>
    </row>
    <row r="68" spans="20:21" ht="15">
      <c r="T68" s="151"/>
      <c r="U68" s="152"/>
    </row>
    <row r="69" spans="20:21" ht="15">
      <c r="T69" s="151"/>
      <c r="U69" s="152"/>
    </row>
    <row r="70" spans="20:21" ht="15">
      <c r="T70" s="151"/>
      <c r="U70" s="152"/>
    </row>
    <row r="71" spans="3:21" ht="15">
      <c r="C71" s="153"/>
      <c r="T71" s="151"/>
      <c r="U71" s="152"/>
    </row>
    <row r="72" spans="3:21" ht="15">
      <c r="C72" s="153"/>
      <c r="T72" s="151"/>
      <c r="U72" s="152"/>
    </row>
    <row r="73" spans="3:21" ht="15">
      <c r="C73" s="153"/>
      <c r="T73" s="151"/>
      <c r="U73" s="152"/>
    </row>
    <row r="74" spans="3:21" ht="15">
      <c r="C74" s="153"/>
      <c r="T74" s="151"/>
      <c r="U74" s="152"/>
    </row>
    <row r="75" spans="3:21" ht="15">
      <c r="C75" s="153"/>
      <c r="T75" s="151"/>
      <c r="U75" s="152"/>
    </row>
    <row r="76" spans="3:21" ht="15">
      <c r="C76" s="153"/>
      <c r="T76" s="151"/>
      <c r="U76" s="152"/>
    </row>
    <row r="77" spans="3:21" ht="15">
      <c r="C77" s="153"/>
      <c r="T77" s="151"/>
      <c r="U77" s="152"/>
    </row>
    <row r="78" spans="3:21" ht="15">
      <c r="C78" s="153"/>
      <c r="T78" s="151"/>
      <c r="U78" s="152"/>
    </row>
    <row r="79" spans="3:21" ht="15">
      <c r="C79" s="153"/>
      <c r="T79" s="12"/>
      <c r="U79" s="152"/>
    </row>
    <row r="80" ht="15">
      <c r="C80" s="153"/>
    </row>
    <row r="81" ht="15">
      <c r="C81" s="153"/>
    </row>
    <row r="82" ht="15">
      <c r="C82" s="153"/>
    </row>
    <row r="83" ht="15">
      <c r="C83" s="153"/>
    </row>
    <row r="84" ht="15">
      <c r="C84" s="153"/>
    </row>
    <row r="85" ht="15">
      <c r="C85" s="153"/>
    </row>
    <row r="86" ht="15">
      <c r="C86" s="153"/>
    </row>
    <row r="87" ht="15">
      <c r="C87" s="153"/>
    </row>
    <row r="88" ht="15">
      <c r="C88" s="153"/>
    </row>
    <row r="89" ht="15">
      <c r="C89" s="153"/>
    </row>
    <row r="90" ht="15">
      <c r="C90" s="153"/>
    </row>
    <row r="91" ht="15">
      <c r="C91" s="153"/>
    </row>
    <row r="92" ht="15">
      <c r="C92" s="153"/>
    </row>
    <row r="93" ht="15">
      <c r="C93" s="153"/>
    </row>
    <row r="94" ht="15">
      <c r="C94" s="153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94"/>
  <sheetViews>
    <sheetView showGridLines="0" zoomScale="80" zoomScaleNormal="80" zoomScaleSheetLayoutView="80" zoomScalePageLayoutView="0" workbookViewId="0" topLeftCell="A1">
      <selection activeCell="U60" sqref="U60"/>
    </sheetView>
  </sheetViews>
  <sheetFormatPr defaultColWidth="11.5546875" defaultRowHeight="15"/>
  <cols>
    <col min="1" max="1" width="1.5625" style="1" customWidth="1"/>
    <col min="2" max="2" width="2.10546875" style="1" customWidth="1"/>
    <col min="3" max="3" width="18.10546875" style="1" customWidth="1"/>
    <col min="4" max="4" width="9.6640625" style="1" customWidth="1"/>
    <col min="5" max="5" width="7.77734375" style="104" customWidth="1"/>
    <col min="6" max="15" width="7.77734375" style="1" customWidth="1"/>
    <col min="16" max="16" width="7.3359375" style="1" customWidth="1"/>
    <col min="17" max="17" width="1.4375" style="1" customWidth="1"/>
    <col min="18" max="18" width="3.4453125" style="1" customWidth="1"/>
    <col min="19" max="19" width="4.10546875" style="1" customWidth="1"/>
    <col min="20" max="20" width="25.99609375" style="3" customWidth="1"/>
    <col min="21" max="21" width="16.21484375" style="3" customWidth="1"/>
    <col min="22" max="22" width="9.77734375" style="14" customWidth="1"/>
    <col min="23" max="23" width="8.88671875" style="14" customWidth="1"/>
    <col min="24" max="25" width="8.88671875" style="3" customWidth="1"/>
    <col min="26" max="16384" width="11.5546875" style="1" customWidth="1"/>
  </cols>
  <sheetData>
    <row r="1" ht="15">
      <c r="C1" s="1" t="s">
        <v>31</v>
      </c>
    </row>
    <row r="2" spans="2:17" ht="16.5">
      <c r="B2" s="720" t="s">
        <v>193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117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">
      <c r="B4" s="105"/>
      <c r="D4" s="104"/>
      <c r="Q4" s="105"/>
    </row>
    <row r="5" spans="2:25" s="2" customFormat="1" ht="38.25" customHeight="1">
      <c r="B5" s="809" t="s">
        <v>40</v>
      </c>
      <c r="C5" s="810"/>
      <c r="D5" s="811" t="s">
        <v>33</v>
      </c>
      <c r="E5" s="812" t="s">
        <v>100</v>
      </c>
      <c r="F5" s="811" t="s">
        <v>101</v>
      </c>
      <c r="G5" s="811" t="s">
        <v>102</v>
      </c>
      <c r="H5" s="811" t="s">
        <v>26</v>
      </c>
      <c r="I5" s="811" t="s">
        <v>27</v>
      </c>
      <c r="J5" s="811" t="s">
        <v>103</v>
      </c>
      <c r="K5" s="811" t="s">
        <v>104</v>
      </c>
      <c r="L5" s="811" t="s">
        <v>105</v>
      </c>
      <c r="M5" s="811" t="s">
        <v>28</v>
      </c>
      <c r="N5" s="811" t="s">
        <v>29</v>
      </c>
      <c r="O5" s="811" t="s">
        <v>30</v>
      </c>
      <c r="P5" s="813" t="s">
        <v>106</v>
      </c>
      <c r="Q5" s="224"/>
      <c r="T5" s="13"/>
      <c r="U5" s="13"/>
      <c r="V5" s="14"/>
      <c r="W5" s="14"/>
      <c r="X5" s="13"/>
      <c r="Y5" s="13"/>
    </row>
    <row r="6" spans="2:25" s="2" customFormat="1" ht="15.75">
      <c r="B6" s="814"/>
      <c r="C6" s="815"/>
      <c r="D6" s="816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109"/>
      <c r="T6" s="13"/>
      <c r="U6" s="13"/>
      <c r="V6" s="14"/>
      <c r="W6" s="14"/>
      <c r="X6" s="13"/>
      <c r="Y6" s="13"/>
    </row>
    <row r="7" spans="2:254" s="2" customFormat="1" ht="15.75">
      <c r="B7" s="818"/>
      <c r="C7" s="819" t="s">
        <v>33</v>
      </c>
      <c r="D7" s="820">
        <f aca="true" t="shared" si="0" ref="D7:P7">SUM(D9:D36)</f>
        <v>1554779.24072</v>
      </c>
      <c r="E7" s="820">
        <f t="shared" si="0"/>
        <v>3485.65271</v>
      </c>
      <c r="F7" s="820">
        <f t="shared" si="0"/>
        <v>80225.54118000001</v>
      </c>
      <c r="G7" s="820">
        <f t="shared" si="0"/>
        <v>144137.05928000002</v>
      </c>
      <c r="H7" s="820">
        <f t="shared" si="0"/>
        <v>34489.437920000004</v>
      </c>
      <c r="I7" s="820">
        <f t="shared" si="0"/>
        <v>263980.74543000007</v>
      </c>
      <c r="J7" s="820">
        <f t="shared" si="0"/>
        <v>332009.4010599997</v>
      </c>
      <c r="K7" s="820">
        <f t="shared" si="0"/>
        <v>258607.00919</v>
      </c>
      <c r="L7" s="820">
        <f t="shared" si="0"/>
        <v>219350.48971</v>
      </c>
      <c r="M7" s="820">
        <f t="shared" si="0"/>
        <v>99607.9075</v>
      </c>
      <c r="N7" s="820">
        <f t="shared" si="0"/>
        <v>28586.7129</v>
      </c>
      <c r="O7" s="820">
        <f t="shared" si="0"/>
        <v>12442.789540000002</v>
      </c>
      <c r="P7" s="820">
        <f t="shared" si="0"/>
        <v>77856.49429999998</v>
      </c>
      <c r="Q7" s="112"/>
      <c r="R7" s="113"/>
      <c r="S7" s="113"/>
      <c r="T7" s="114"/>
      <c r="U7" s="114"/>
      <c r="V7" s="115"/>
      <c r="W7" s="115"/>
      <c r="X7" s="114"/>
      <c r="Y7" s="114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pans="2:25" s="2" customFormat="1" ht="15">
      <c r="B8" s="814"/>
      <c r="C8" s="123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109"/>
      <c r="T8" s="13"/>
      <c r="U8" s="13"/>
      <c r="V8" s="14"/>
      <c r="W8" s="14"/>
      <c r="X8" s="13"/>
      <c r="Y8" s="13"/>
    </row>
    <row r="9" spans="2:25" s="2" customFormat="1" ht="18" customHeight="1">
      <c r="B9" s="814"/>
      <c r="C9" s="822" t="s">
        <v>146</v>
      </c>
      <c r="D9" s="823">
        <f>SUM(E9:P9)</f>
        <v>1256765.19126</v>
      </c>
      <c r="E9" s="823">
        <v>974.0700200000001</v>
      </c>
      <c r="F9" s="821">
        <v>65900.86964000003</v>
      </c>
      <c r="G9" s="821">
        <v>124665.45142000001</v>
      </c>
      <c r="H9" s="821">
        <v>18037.415960000002</v>
      </c>
      <c r="I9" s="821">
        <v>236983.70319000006</v>
      </c>
      <c r="J9" s="821">
        <v>287496.6483199998</v>
      </c>
      <c r="K9" s="821">
        <v>212233.30658000003</v>
      </c>
      <c r="L9" s="821">
        <v>156120.32601999998</v>
      </c>
      <c r="M9" s="821">
        <v>78431.40039000002</v>
      </c>
      <c r="N9" s="821">
        <v>12423.15545</v>
      </c>
      <c r="O9" s="821">
        <v>3592.0356600000005</v>
      </c>
      <c r="P9" s="821">
        <v>59906.80860999997</v>
      </c>
      <c r="Q9" s="109"/>
      <c r="T9" s="13"/>
      <c r="U9" s="13"/>
      <c r="V9" s="14"/>
      <c r="W9" s="14"/>
      <c r="X9" s="13"/>
      <c r="Y9" s="13"/>
    </row>
    <row r="10" spans="2:25" s="2" customFormat="1" ht="18" customHeight="1">
      <c r="B10" s="814"/>
      <c r="C10" s="822" t="s">
        <v>118</v>
      </c>
      <c r="D10" s="823">
        <f aca="true" t="shared" si="1" ref="D10:D36">SUM(E10:P10)</f>
        <v>31418.14749</v>
      </c>
      <c r="E10" s="823">
        <v>483.288</v>
      </c>
      <c r="F10" s="821">
        <v>363.912</v>
      </c>
      <c r="G10" s="821">
        <v>675.7963000000001</v>
      </c>
      <c r="H10" s="821">
        <v>7800.053</v>
      </c>
      <c r="I10" s="821">
        <v>457.1135</v>
      </c>
      <c r="J10" s="821" t="s">
        <v>32</v>
      </c>
      <c r="K10" s="821">
        <v>1341.917</v>
      </c>
      <c r="L10" s="821">
        <v>19777.07829</v>
      </c>
      <c r="M10" s="821">
        <v>78.29639999999999</v>
      </c>
      <c r="N10" s="821">
        <v>440.693</v>
      </c>
      <c r="O10" s="821" t="s">
        <v>32</v>
      </c>
      <c r="P10" s="821" t="s">
        <v>32</v>
      </c>
      <c r="Q10" s="109"/>
      <c r="T10" s="13"/>
      <c r="U10" s="13"/>
      <c r="V10" s="14"/>
      <c r="W10" s="14"/>
      <c r="X10" s="13"/>
      <c r="Y10" s="13"/>
    </row>
    <row r="11" spans="2:25" s="2" customFormat="1" ht="18" customHeight="1">
      <c r="B11" s="814"/>
      <c r="C11" s="822" t="s">
        <v>141</v>
      </c>
      <c r="D11" s="823">
        <f t="shared" si="1"/>
        <v>19945.12469</v>
      </c>
      <c r="E11" s="823" t="s">
        <v>32</v>
      </c>
      <c r="F11" s="821">
        <v>1878.00472</v>
      </c>
      <c r="G11" s="821">
        <v>1749.0840200000002</v>
      </c>
      <c r="H11" s="821">
        <v>448.815</v>
      </c>
      <c r="I11" s="821">
        <v>368.3526</v>
      </c>
      <c r="J11" s="821">
        <v>1249.5488</v>
      </c>
      <c r="K11" s="821">
        <v>871.4728</v>
      </c>
      <c r="L11" s="821">
        <v>2376.6024</v>
      </c>
      <c r="M11" s="821">
        <v>1591.4787999999999</v>
      </c>
      <c r="N11" s="821">
        <v>7110.436299999999</v>
      </c>
      <c r="O11" s="821">
        <v>2301.3292500000002</v>
      </c>
      <c r="P11" s="821" t="s">
        <v>32</v>
      </c>
      <c r="Q11" s="109"/>
      <c r="T11" s="13"/>
      <c r="U11" s="13"/>
      <c r="V11" s="14"/>
      <c r="W11" s="14"/>
      <c r="X11" s="13"/>
      <c r="Y11" s="13"/>
    </row>
    <row r="12" spans="2:25" s="2" customFormat="1" ht="18" customHeight="1">
      <c r="B12" s="814"/>
      <c r="C12" s="822" t="s">
        <v>177</v>
      </c>
      <c r="D12" s="823">
        <f t="shared" si="1"/>
        <v>41084.28158</v>
      </c>
      <c r="E12" s="823">
        <v>400.6911</v>
      </c>
      <c r="F12" s="821">
        <v>3071.0775</v>
      </c>
      <c r="G12" s="821">
        <v>3422.90026</v>
      </c>
      <c r="H12" s="821">
        <v>153.7429</v>
      </c>
      <c r="I12" s="821">
        <v>5235.088170000001</v>
      </c>
      <c r="J12" s="821">
        <v>10418.27536</v>
      </c>
      <c r="K12" s="821">
        <v>5864.0257</v>
      </c>
      <c r="L12" s="821">
        <v>5936.25503</v>
      </c>
      <c r="M12" s="821">
        <v>2627.4018599999995</v>
      </c>
      <c r="N12" s="821">
        <v>1183.8963</v>
      </c>
      <c r="O12" s="821">
        <v>841.1016999999999</v>
      </c>
      <c r="P12" s="821">
        <v>1929.8257</v>
      </c>
      <c r="Q12" s="109"/>
      <c r="T12" s="13"/>
      <c r="U12" s="13"/>
      <c r="V12" s="14"/>
      <c r="W12" s="14"/>
      <c r="X12" s="13"/>
      <c r="Y12" s="13"/>
    </row>
    <row r="13" spans="2:25" s="2" customFormat="1" ht="18" customHeight="1">
      <c r="B13" s="814"/>
      <c r="C13" s="822" t="s">
        <v>148</v>
      </c>
      <c r="D13" s="823">
        <f t="shared" si="1"/>
        <v>74707.06386000001</v>
      </c>
      <c r="E13" s="823">
        <v>339.77531</v>
      </c>
      <c r="F13" s="821">
        <v>4180.8482699999995</v>
      </c>
      <c r="G13" s="821">
        <v>4943.0570499999985</v>
      </c>
      <c r="H13" s="821">
        <v>3474.4317300000002</v>
      </c>
      <c r="I13" s="821">
        <v>3289.0413399999998</v>
      </c>
      <c r="J13" s="821">
        <v>5194.447710000001</v>
      </c>
      <c r="K13" s="821">
        <v>17127.49748</v>
      </c>
      <c r="L13" s="821">
        <v>19312.61923</v>
      </c>
      <c r="M13" s="821">
        <v>5385.102379999998</v>
      </c>
      <c r="N13" s="821">
        <v>2214.5843000000004</v>
      </c>
      <c r="O13" s="821">
        <v>1701.20552</v>
      </c>
      <c r="P13" s="821">
        <v>7544.45354</v>
      </c>
      <c r="Q13" s="109"/>
      <c r="T13" s="255"/>
      <c r="U13" s="255"/>
      <c r="V13" s="14"/>
      <c r="W13" s="14"/>
      <c r="X13" s="13"/>
      <c r="Y13" s="13"/>
    </row>
    <row r="14" spans="2:25" s="2" customFormat="1" ht="18" customHeight="1">
      <c r="B14" s="814"/>
      <c r="C14" s="822" t="s">
        <v>149</v>
      </c>
      <c r="D14" s="823">
        <f t="shared" si="1"/>
        <v>60846.0386</v>
      </c>
      <c r="E14" s="823" t="s">
        <v>32</v>
      </c>
      <c r="F14" s="821">
        <v>3032.30201</v>
      </c>
      <c r="G14" s="821">
        <v>2630.0023</v>
      </c>
      <c r="H14" s="821">
        <v>1015.9907000000001</v>
      </c>
      <c r="I14" s="821">
        <v>11336.674530000002</v>
      </c>
      <c r="J14" s="821">
        <v>17575.503159999997</v>
      </c>
      <c r="K14" s="821">
        <v>11773.479940000001</v>
      </c>
      <c r="L14" s="821">
        <v>8041.474119999999</v>
      </c>
      <c r="M14" s="821">
        <v>2206.0009</v>
      </c>
      <c r="N14" s="821">
        <v>74.90010000000001</v>
      </c>
      <c r="O14" s="821">
        <v>232.59894000000003</v>
      </c>
      <c r="P14" s="821">
        <v>2927.1119</v>
      </c>
      <c r="Q14" s="109"/>
      <c r="T14" s="13"/>
      <c r="U14" s="13"/>
      <c r="V14" s="14"/>
      <c r="W14" s="14"/>
      <c r="X14" s="13"/>
      <c r="Y14" s="13"/>
    </row>
    <row r="15" spans="2:25" s="2" customFormat="1" ht="18" customHeight="1">
      <c r="B15" s="814"/>
      <c r="C15" s="822" t="s">
        <v>166</v>
      </c>
      <c r="D15" s="823">
        <f t="shared" si="1"/>
        <v>10643.74697</v>
      </c>
      <c r="E15" s="823" t="s">
        <v>32</v>
      </c>
      <c r="F15" s="821">
        <v>412.6804</v>
      </c>
      <c r="G15" s="821">
        <v>1072.386</v>
      </c>
      <c r="H15" s="821">
        <v>347.184</v>
      </c>
      <c r="I15" s="821">
        <v>274.7856</v>
      </c>
      <c r="J15" s="821">
        <v>1383.382</v>
      </c>
      <c r="K15" s="821">
        <v>1773.926</v>
      </c>
      <c r="L15" s="821">
        <v>805.0239999999999</v>
      </c>
      <c r="M15" s="821" t="s">
        <v>32</v>
      </c>
      <c r="N15" s="821">
        <v>1279.5520000000001</v>
      </c>
      <c r="O15" s="821">
        <v>1315.2176</v>
      </c>
      <c r="P15" s="821">
        <v>1979.60937</v>
      </c>
      <c r="Q15" s="109"/>
      <c r="T15" s="13"/>
      <c r="U15" s="13"/>
      <c r="V15" s="14"/>
      <c r="W15" s="14"/>
      <c r="X15" s="13"/>
      <c r="Y15" s="13"/>
    </row>
    <row r="16" spans="2:25" s="2" customFormat="1" ht="18" customHeight="1">
      <c r="B16" s="814"/>
      <c r="C16" s="822" t="s">
        <v>135</v>
      </c>
      <c r="D16" s="823">
        <f t="shared" si="1"/>
        <v>2992.68955</v>
      </c>
      <c r="E16" s="823">
        <v>530.3013</v>
      </c>
      <c r="F16" s="821" t="s">
        <v>32</v>
      </c>
      <c r="G16" s="821">
        <v>495.8208</v>
      </c>
      <c r="H16" s="821">
        <v>763.4533</v>
      </c>
      <c r="I16" s="821">
        <v>102.87315</v>
      </c>
      <c r="J16" s="821" t="s">
        <v>32</v>
      </c>
      <c r="K16" s="821">
        <v>180.168</v>
      </c>
      <c r="L16" s="821" t="s">
        <v>32</v>
      </c>
      <c r="M16" s="821">
        <v>287.7644</v>
      </c>
      <c r="N16" s="821" t="s">
        <v>32</v>
      </c>
      <c r="O16" s="821">
        <v>217.21</v>
      </c>
      <c r="P16" s="821">
        <v>415.0986</v>
      </c>
      <c r="Q16" s="109"/>
      <c r="T16" s="13"/>
      <c r="U16" s="13"/>
      <c r="V16" s="14"/>
      <c r="W16" s="14"/>
      <c r="X16" s="13"/>
      <c r="Y16" s="13"/>
    </row>
    <row r="17" spans="2:25" s="2" customFormat="1" ht="18" customHeight="1">
      <c r="B17" s="814"/>
      <c r="C17" s="822" t="s">
        <v>167</v>
      </c>
      <c r="D17" s="823">
        <f t="shared" si="1"/>
        <v>2966.8166100000003</v>
      </c>
      <c r="E17" s="823" t="s">
        <v>32</v>
      </c>
      <c r="F17" s="821" t="s">
        <v>32</v>
      </c>
      <c r="G17" s="821">
        <v>766.98261</v>
      </c>
      <c r="H17" s="821">
        <v>819.4982</v>
      </c>
      <c r="I17" s="821">
        <v>299.8423</v>
      </c>
      <c r="J17" s="821" t="s">
        <v>32</v>
      </c>
      <c r="K17" s="821" t="s">
        <v>32</v>
      </c>
      <c r="L17" s="821" t="s">
        <v>32</v>
      </c>
      <c r="M17" s="821">
        <v>779.2653</v>
      </c>
      <c r="N17" s="821" t="s">
        <v>32</v>
      </c>
      <c r="O17" s="821" t="s">
        <v>32</v>
      </c>
      <c r="P17" s="821">
        <v>301.2282</v>
      </c>
      <c r="Q17" s="109"/>
      <c r="T17" s="13"/>
      <c r="U17" s="13"/>
      <c r="V17" s="14"/>
      <c r="W17" s="14"/>
      <c r="X17" s="13"/>
      <c r="Y17" s="13"/>
    </row>
    <row r="18" spans="2:25" s="2" customFormat="1" ht="18" customHeight="1">
      <c r="B18" s="814"/>
      <c r="C18" s="822" t="s">
        <v>176</v>
      </c>
      <c r="D18" s="823">
        <f t="shared" si="1"/>
        <v>13658.216510000002</v>
      </c>
      <c r="E18" s="823">
        <v>382.4665</v>
      </c>
      <c r="F18" s="821">
        <v>209.16513</v>
      </c>
      <c r="G18" s="821">
        <v>1537.3788</v>
      </c>
      <c r="H18" s="821">
        <v>635.8292</v>
      </c>
      <c r="I18" s="821">
        <v>2195.5017000000003</v>
      </c>
      <c r="J18" s="821">
        <v>2431.0183</v>
      </c>
      <c r="K18" s="821">
        <v>2377.99388</v>
      </c>
      <c r="L18" s="821">
        <v>1045.236</v>
      </c>
      <c r="M18" s="821">
        <v>1510.0351</v>
      </c>
      <c r="N18" s="821">
        <v>418.3045</v>
      </c>
      <c r="O18" s="821" t="s">
        <v>32</v>
      </c>
      <c r="P18" s="821">
        <v>915.2874</v>
      </c>
      <c r="Q18" s="109"/>
      <c r="T18" s="255"/>
      <c r="U18" s="255"/>
      <c r="V18" s="14"/>
      <c r="W18" s="14"/>
      <c r="X18" s="13"/>
      <c r="Y18" s="13"/>
    </row>
    <row r="19" spans="2:25" s="2" customFormat="1" ht="18" customHeight="1">
      <c r="B19" s="814"/>
      <c r="C19" s="822" t="s">
        <v>138</v>
      </c>
      <c r="D19" s="823">
        <f t="shared" si="1"/>
        <v>20775.468160000004</v>
      </c>
      <c r="E19" s="823" t="s">
        <v>32</v>
      </c>
      <c r="F19" s="821" t="s">
        <v>32</v>
      </c>
      <c r="G19" s="821" t="s">
        <v>32</v>
      </c>
      <c r="H19" s="821" t="s">
        <v>32</v>
      </c>
      <c r="I19" s="821">
        <v>2474.2217</v>
      </c>
      <c r="J19" s="821">
        <v>3998.3415999999997</v>
      </c>
      <c r="K19" s="821">
        <v>4093.1564300000005</v>
      </c>
      <c r="L19" s="821">
        <v>2993.4932</v>
      </c>
      <c r="M19" s="821">
        <v>3791.08189</v>
      </c>
      <c r="N19" s="821">
        <v>1558.49</v>
      </c>
      <c r="O19" s="821">
        <v>713.87057</v>
      </c>
      <c r="P19" s="821">
        <v>1152.81277</v>
      </c>
      <c r="Q19" s="109"/>
      <c r="T19" s="13"/>
      <c r="U19" s="13"/>
      <c r="V19" s="14"/>
      <c r="W19" s="14"/>
      <c r="X19" s="13"/>
      <c r="Y19" s="13"/>
    </row>
    <row r="20" spans="2:25" s="2" customFormat="1" ht="18" customHeight="1">
      <c r="B20" s="814"/>
      <c r="C20" s="822" t="s">
        <v>121</v>
      </c>
      <c r="D20" s="823">
        <f t="shared" si="1"/>
        <v>5392.33585</v>
      </c>
      <c r="E20" s="823" t="s">
        <v>32</v>
      </c>
      <c r="F20" s="821">
        <v>630.0089</v>
      </c>
      <c r="G20" s="821">
        <v>464.38875</v>
      </c>
      <c r="H20" s="821" t="s">
        <v>32</v>
      </c>
      <c r="I20" s="821" t="s">
        <v>32</v>
      </c>
      <c r="J20" s="821">
        <v>1324.4158000000002</v>
      </c>
      <c r="K20" s="821" t="s">
        <v>32</v>
      </c>
      <c r="L20" s="821">
        <v>903.087</v>
      </c>
      <c r="M20" s="821">
        <v>687.0973</v>
      </c>
      <c r="N20" s="821">
        <v>404.23879999999997</v>
      </c>
      <c r="O20" s="821">
        <v>591.3968</v>
      </c>
      <c r="P20" s="821">
        <v>387.7025</v>
      </c>
      <c r="Q20" s="109"/>
      <c r="T20" s="255"/>
      <c r="U20" s="255"/>
      <c r="V20" s="14"/>
      <c r="W20" s="14"/>
      <c r="X20" s="13"/>
      <c r="Y20" s="13"/>
    </row>
    <row r="21" spans="2:25" s="2" customFormat="1" ht="18" customHeight="1">
      <c r="B21" s="814"/>
      <c r="C21" s="822" t="s">
        <v>132</v>
      </c>
      <c r="D21" s="823">
        <f t="shared" si="1"/>
        <v>0</v>
      </c>
      <c r="E21" s="823" t="s">
        <v>32</v>
      </c>
      <c r="F21" s="821" t="s">
        <v>32</v>
      </c>
      <c r="G21" s="821" t="s">
        <v>32</v>
      </c>
      <c r="H21" s="821" t="s">
        <v>32</v>
      </c>
      <c r="I21" s="821" t="s">
        <v>32</v>
      </c>
      <c r="J21" s="821" t="s">
        <v>32</v>
      </c>
      <c r="K21" s="821" t="s">
        <v>32</v>
      </c>
      <c r="L21" s="821" t="s">
        <v>32</v>
      </c>
      <c r="M21" s="821" t="s">
        <v>32</v>
      </c>
      <c r="N21" s="821" t="s">
        <v>32</v>
      </c>
      <c r="O21" s="821" t="s">
        <v>32</v>
      </c>
      <c r="P21" s="821" t="s">
        <v>32</v>
      </c>
      <c r="Q21" s="109"/>
      <c r="T21" s="255"/>
      <c r="U21" s="255"/>
      <c r="V21" s="14"/>
      <c r="W21" s="14"/>
      <c r="X21" s="13"/>
      <c r="Y21" s="13"/>
    </row>
    <row r="22" spans="2:25" s="2" customFormat="1" ht="18" customHeight="1">
      <c r="B22" s="814"/>
      <c r="C22" s="822" t="s">
        <v>168</v>
      </c>
      <c r="D22" s="823">
        <f t="shared" si="1"/>
        <v>2888.9155299999998</v>
      </c>
      <c r="E22" s="823" t="s">
        <v>32</v>
      </c>
      <c r="F22" s="821" t="s">
        <v>32</v>
      </c>
      <c r="G22" s="821">
        <v>1315.49075</v>
      </c>
      <c r="H22" s="821">
        <v>474.86428</v>
      </c>
      <c r="I22" s="821" t="s">
        <v>32</v>
      </c>
      <c r="J22" s="821" t="s">
        <v>32</v>
      </c>
      <c r="K22" s="821" t="s">
        <v>32</v>
      </c>
      <c r="L22" s="821">
        <v>788.76762</v>
      </c>
      <c r="M22" s="821">
        <v>309.79288</v>
      </c>
      <c r="N22" s="821" t="s">
        <v>32</v>
      </c>
      <c r="O22" s="821" t="s">
        <v>32</v>
      </c>
      <c r="P22" s="821" t="s">
        <v>32</v>
      </c>
      <c r="Q22" s="109"/>
      <c r="T22" s="257"/>
      <c r="U22" s="257"/>
      <c r="V22" s="14"/>
      <c r="W22" s="14"/>
      <c r="X22" s="13"/>
      <c r="Y22" s="13"/>
    </row>
    <row r="23" spans="2:25" s="2" customFormat="1" ht="18" customHeight="1">
      <c r="B23" s="814"/>
      <c r="C23" s="822" t="s">
        <v>152</v>
      </c>
      <c r="D23" s="823">
        <f t="shared" si="1"/>
        <v>1599.7144999999998</v>
      </c>
      <c r="E23" s="823">
        <v>279.42048</v>
      </c>
      <c r="F23" s="821" t="s">
        <v>32</v>
      </c>
      <c r="G23" s="821">
        <v>143.176</v>
      </c>
      <c r="H23" s="821" t="s">
        <v>32</v>
      </c>
      <c r="I23" s="821">
        <v>46.88825</v>
      </c>
      <c r="J23" s="821">
        <v>535.1989599999999</v>
      </c>
      <c r="K23" s="821" t="s">
        <v>32</v>
      </c>
      <c r="L23" s="821">
        <v>82.5926</v>
      </c>
      <c r="M23" s="821">
        <v>96.616</v>
      </c>
      <c r="N23" s="821">
        <v>181.6308</v>
      </c>
      <c r="O23" s="821" t="s">
        <v>32</v>
      </c>
      <c r="P23" s="821">
        <v>234.19140999999996</v>
      </c>
      <c r="Q23" s="109"/>
      <c r="T23" s="13"/>
      <c r="U23" s="13"/>
      <c r="V23" s="14"/>
      <c r="W23" s="14"/>
      <c r="X23" s="13"/>
      <c r="Y23" s="13"/>
    </row>
    <row r="24" spans="2:25" s="2" customFormat="1" ht="18" customHeight="1">
      <c r="B24" s="814"/>
      <c r="C24" s="822" t="s">
        <v>169</v>
      </c>
      <c r="D24" s="823">
        <f t="shared" si="1"/>
        <v>1437.6512999999998</v>
      </c>
      <c r="E24" s="823">
        <v>95.64</v>
      </c>
      <c r="F24" s="821">
        <v>119.92135999999999</v>
      </c>
      <c r="G24" s="821" t="s">
        <v>32</v>
      </c>
      <c r="H24" s="821">
        <v>38.01319</v>
      </c>
      <c r="I24" s="821">
        <v>76.9152</v>
      </c>
      <c r="J24" s="821">
        <v>171.23535</v>
      </c>
      <c r="K24" s="821" t="s">
        <v>32</v>
      </c>
      <c r="L24" s="821" t="s">
        <v>32</v>
      </c>
      <c r="M24" s="821">
        <v>275.7356</v>
      </c>
      <c r="N24" s="821" t="s">
        <v>32</v>
      </c>
      <c r="O24" s="821">
        <v>497.82629999999995</v>
      </c>
      <c r="P24" s="821">
        <v>162.3643</v>
      </c>
      <c r="Q24" s="109"/>
      <c r="T24" s="13"/>
      <c r="U24" s="13"/>
      <c r="V24" s="14"/>
      <c r="W24" s="14"/>
      <c r="X24" s="13"/>
      <c r="Y24" s="13"/>
    </row>
    <row r="25" spans="2:25" s="2" customFormat="1" ht="18" customHeight="1">
      <c r="B25" s="814"/>
      <c r="C25" s="822" t="s">
        <v>134</v>
      </c>
      <c r="D25" s="823">
        <f t="shared" si="1"/>
        <v>418.13673</v>
      </c>
      <c r="E25" s="823" t="s">
        <v>32</v>
      </c>
      <c r="F25" s="821" t="s">
        <v>32</v>
      </c>
      <c r="G25" s="821" t="s">
        <v>32</v>
      </c>
      <c r="H25" s="821" t="s">
        <v>32</v>
      </c>
      <c r="I25" s="821" t="s">
        <v>32</v>
      </c>
      <c r="J25" s="821" t="s">
        <v>32</v>
      </c>
      <c r="K25" s="821">
        <v>121.98248</v>
      </c>
      <c r="L25" s="821" t="s">
        <v>32</v>
      </c>
      <c r="M25" s="821" t="s">
        <v>32</v>
      </c>
      <c r="N25" s="821">
        <v>296.15425</v>
      </c>
      <c r="O25" s="821" t="s">
        <v>32</v>
      </c>
      <c r="P25" s="821" t="s">
        <v>32</v>
      </c>
      <c r="Q25" s="109"/>
      <c r="T25" s="13"/>
      <c r="U25" s="13"/>
      <c r="V25" s="14"/>
      <c r="W25" s="14"/>
      <c r="X25" s="13"/>
      <c r="Y25" s="13"/>
    </row>
    <row r="26" spans="2:25" s="2" customFormat="1" ht="18" customHeight="1">
      <c r="B26" s="814"/>
      <c r="C26" s="822" t="s">
        <v>143</v>
      </c>
      <c r="D26" s="823">
        <f t="shared" si="1"/>
        <v>0</v>
      </c>
      <c r="E26" s="823" t="s">
        <v>32</v>
      </c>
      <c r="F26" s="821" t="s">
        <v>32</v>
      </c>
      <c r="G26" s="821" t="s">
        <v>32</v>
      </c>
      <c r="H26" s="821" t="s">
        <v>32</v>
      </c>
      <c r="I26" s="821" t="s">
        <v>32</v>
      </c>
      <c r="J26" s="821" t="s">
        <v>32</v>
      </c>
      <c r="K26" s="821" t="s">
        <v>32</v>
      </c>
      <c r="L26" s="821" t="s">
        <v>32</v>
      </c>
      <c r="M26" s="821" t="s">
        <v>32</v>
      </c>
      <c r="N26" s="821" t="s">
        <v>32</v>
      </c>
      <c r="O26" s="821" t="s">
        <v>32</v>
      </c>
      <c r="P26" s="821" t="s">
        <v>32</v>
      </c>
      <c r="Q26" s="109"/>
      <c r="T26" s="13"/>
      <c r="U26" s="13"/>
      <c r="V26" s="14"/>
      <c r="W26" s="14"/>
      <c r="X26" s="13"/>
      <c r="Y26" s="13"/>
    </row>
    <row r="27" spans="2:25" s="2" customFormat="1" ht="18" customHeight="1">
      <c r="B27" s="814"/>
      <c r="C27" s="822" t="s">
        <v>170</v>
      </c>
      <c r="D27" s="823">
        <f t="shared" si="1"/>
        <v>759.7271999999999</v>
      </c>
      <c r="E27" s="823" t="s">
        <v>32</v>
      </c>
      <c r="F27" s="821" t="s">
        <v>32</v>
      </c>
      <c r="G27" s="821" t="s">
        <v>32</v>
      </c>
      <c r="H27" s="821" t="s">
        <v>32</v>
      </c>
      <c r="I27" s="821">
        <v>759.7271999999999</v>
      </c>
      <c r="J27" s="821" t="s">
        <v>32</v>
      </c>
      <c r="K27" s="821" t="s">
        <v>32</v>
      </c>
      <c r="L27" s="821" t="s">
        <v>32</v>
      </c>
      <c r="M27" s="821" t="s">
        <v>32</v>
      </c>
      <c r="N27" s="821" t="s">
        <v>32</v>
      </c>
      <c r="O27" s="821" t="s">
        <v>32</v>
      </c>
      <c r="P27" s="821" t="s">
        <v>32</v>
      </c>
      <c r="Q27" s="109"/>
      <c r="T27" s="255"/>
      <c r="U27" s="255"/>
      <c r="V27" s="14"/>
      <c r="W27" s="14"/>
      <c r="X27" s="13"/>
      <c r="Y27" s="13"/>
    </row>
    <row r="28" spans="2:25" s="2" customFormat="1" ht="18" customHeight="1">
      <c r="B28" s="814"/>
      <c r="C28" s="822" t="s">
        <v>123</v>
      </c>
      <c r="D28" s="823">
        <f t="shared" si="1"/>
        <v>355.62620000000004</v>
      </c>
      <c r="E28" s="823" t="s">
        <v>32</v>
      </c>
      <c r="F28" s="824" t="s">
        <v>32</v>
      </c>
      <c r="G28" s="824" t="s">
        <v>32</v>
      </c>
      <c r="H28" s="823" t="s">
        <v>32</v>
      </c>
      <c r="I28" s="823" t="s">
        <v>32</v>
      </c>
      <c r="J28" s="823" t="s">
        <v>32</v>
      </c>
      <c r="K28" s="823">
        <v>355.62620000000004</v>
      </c>
      <c r="L28" s="823" t="s">
        <v>32</v>
      </c>
      <c r="M28" s="823" t="s">
        <v>32</v>
      </c>
      <c r="N28" s="823" t="s">
        <v>32</v>
      </c>
      <c r="O28" s="823" t="s">
        <v>32</v>
      </c>
      <c r="P28" s="823" t="s">
        <v>32</v>
      </c>
      <c r="Q28" s="109"/>
      <c r="T28" s="255"/>
      <c r="U28" s="255"/>
      <c r="V28" s="14"/>
      <c r="W28" s="14"/>
      <c r="X28" s="13"/>
      <c r="Y28" s="13"/>
    </row>
    <row r="29" spans="2:25" s="2" customFormat="1" ht="18" customHeight="1">
      <c r="B29" s="814"/>
      <c r="C29" s="822" t="s">
        <v>171</v>
      </c>
      <c r="D29" s="823">
        <f t="shared" si="1"/>
        <v>0</v>
      </c>
      <c r="E29" s="823" t="s">
        <v>32</v>
      </c>
      <c r="F29" s="821" t="s">
        <v>32</v>
      </c>
      <c r="G29" s="821" t="s">
        <v>32</v>
      </c>
      <c r="H29" s="821" t="s">
        <v>32</v>
      </c>
      <c r="I29" s="821" t="s">
        <v>32</v>
      </c>
      <c r="J29" s="821" t="s">
        <v>32</v>
      </c>
      <c r="K29" s="821" t="s">
        <v>32</v>
      </c>
      <c r="L29" s="821" t="s">
        <v>32</v>
      </c>
      <c r="M29" s="821" t="s">
        <v>32</v>
      </c>
      <c r="N29" s="821" t="s">
        <v>32</v>
      </c>
      <c r="O29" s="821" t="s">
        <v>32</v>
      </c>
      <c r="P29" s="821" t="s">
        <v>32</v>
      </c>
      <c r="Q29" s="109"/>
      <c r="T29" s="13"/>
      <c r="U29" s="13"/>
      <c r="V29" s="14"/>
      <c r="W29" s="14"/>
      <c r="X29" s="13"/>
      <c r="Y29" s="13"/>
    </row>
    <row r="30" spans="2:25" s="2" customFormat="1" ht="18" customHeight="1">
      <c r="B30" s="814"/>
      <c r="C30" s="822" t="s">
        <v>172</v>
      </c>
      <c r="D30" s="823">
        <f t="shared" si="1"/>
        <v>2114.32227</v>
      </c>
      <c r="E30" s="823" t="s">
        <v>32</v>
      </c>
      <c r="F30" s="821">
        <v>426.75125</v>
      </c>
      <c r="G30" s="821">
        <v>215.82422</v>
      </c>
      <c r="H30" s="821" t="s">
        <v>32</v>
      </c>
      <c r="I30" s="821">
        <v>80.017</v>
      </c>
      <c r="J30" s="821">
        <v>80.764</v>
      </c>
      <c r="K30" s="821">
        <v>492.4567</v>
      </c>
      <c r="L30" s="821">
        <v>485.0177</v>
      </c>
      <c r="M30" s="821">
        <v>165.8123</v>
      </c>
      <c r="N30" s="821">
        <v>167.6791</v>
      </c>
      <c r="O30" s="821" t="s">
        <v>32</v>
      </c>
      <c r="P30" s="821" t="s">
        <v>32</v>
      </c>
      <c r="Q30" s="109"/>
      <c r="T30" s="13"/>
      <c r="U30" s="13"/>
      <c r="V30" s="14"/>
      <c r="W30" s="14"/>
      <c r="X30" s="13"/>
      <c r="Y30" s="13"/>
    </row>
    <row r="31" spans="2:25" s="2" customFormat="1" ht="18" customHeight="1">
      <c r="B31" s="814"/>
      <c r="C31" s="822" t="s">
        <v>173</v>
      </c>
      <c r="D31" s="823">
        <f t="shared" si="1"/>
        <v>0</v>
      </c>
      <c r="E31" s="823" t="s">
        <v>32</v>
      </c>
      <c r="F31" s="821" t="s">
        <v>32</v>
      </c>
      <c r="G31" s="821" t="s">
        <v>32</v>
      </c>
      <c r="H31" s="821" t="s">
        <v>32</v>
      </c>
      <c r="I31" s="821" t="s">
        <v>32</v>
      </c>
      <c r="J31" s="821" t="s">
        <v>32</v>
      </c>
      <c r="K31" s="821" t="s">
        <v>32</v>
      </c>
      <c r="L31" s="821" t="s">
        <v>32</v>
      </c>
      <c r="M31" s="821" t="s">
        <v>32</v>
      </c>
      <c r="N31" s="821" t="s">
        <v>32</v>
      </c>
      <c r="O31" s="821" t="s">
        <v>32</v>
      </c>
      <c r="P31" s="821" t="s">
        <v>32</v>
      </c>
      <c r="Q31" s="109"/>
      <c r="T31" s="13"/>
      <c r="U31" s="13"/>
      <c r="V31" s="14"/>
      <c r="W31" s="14"/>
      <c r="X31" s="13"/>
      <c r="Y31" s="13"/>
    </row>
    <row r="32" spans="2:25" s="2" customFormat="1" ht="18" customHeight="1">
      <c r="B32" s="814"/>
      <c r="C32" s="822" t="s">
        <v>137</v>
      </c>
      <c r="D32" s="823">
        <f t="shared" si="1"/>
        <v>0</v>
      </c>
      <c r="E32" s="823" t="s">
        <v>32</v>
      </c>
      <c r="F32" s="821" t="s">
        <v>32</v>
      </c>
      <c r="G32" s="821" t="s">
        <v>32</v>
      </c>
      <c r="H32" s="821" t="s">
        <v>32</v>
      </c>
      <c r="I32" s="821" t="s">
        <v>32</v>
      </c>
      <c r="J32" s="821" t="s">
        <v>32</v>
      </c>
      <c r="K32" s="821" t="s">
        <v>32</v>
      </c>
      <c r="L32" s="821" t="s">
        <v>32</v>
      </c>
      <c r="M32" s="821" t="s">
        <v>32</v>
      </c>
      <c r="N32" s="821" t="s">
        <v>32</v>
      </c>
      <c r="O32" s="821" t="s">
        <v>32</v>
      </c>
      <c r="P32" s="821" t="s">
        <v>32</v>
      </c>
      <c r="Q32" s="109"/>
      <c r="T32" s="13"/>
      <c r="U32" s="13"/>
      <c r="V32" s="14"/>
      <c r="W32" s="14"/>
      <c r="X32" s="13"/>
      <c r="Y32" s="13"/>
    </row>
    <row r="33" spans="2:25" s="2" customFormat="1" ht="18" customHeight="1">
      <c r="B33" s="814"/>
      <c r="C33" s="822" t="s">
        <v>140</v>
      </c>
      <c r="D33" s="823">
        <f t="shared" si="1"/>
        <v>117.57056</v>
      </c>
      <c r="E33" s="823" t="s">
        <v>32</v>
      </c>
      <c r="F33" s="821" t="s">
        <v>32</v>
      </c>
      <c r="G33" s="821" t="s">
        <v>32</v>
      </c>
      <c r="H33" s="821">
        <v>55.022059999999996</v>
      </c>
      <c r="I33" s="821" t="s">
        <v>32</v>
      </c>
      <c r="J33" s="821">
        <v>62.5485</v>
      </c>
      <c r="K33" s="821" t="s">
        <v>32</v>
      </c>
      <c r="L33" s="821" t="s">
        <v>32</v>
      </c>
      <c r="M33" s="821" t="s">
        <v>32</v>
      </c>
      <c r="N33" s="821" t="s">
        <v>32</v>
      </c>
      <c r="O33" s="821" t="s">
        <v>32</v>
      </c>
      <c r="P33" s="821" t="s">
        <v>32</v>
      </c>
      <c r="Q33" s="109"/>
      <c r="T33" s="13"/>
      <c r="U33" s="13"/>
      <c r="V33" s="14"/>
      <c r="W33" s="14"/>
      <c r="X33" s="13"/>
      <c r="Y33" s="13"/>
    </row>
    <row r="34" spans="2:25" s="2" customFormat="1" ht="18" customHeight="1">
      <c r="B34" s="814"/>
      <c r="C34" s="822" t="s">
        <v>174</v>
      </c>
      <c r="D34" s="823">
        <f t="shared" si="1"/>
        <v>936.30335</v>
      </c>
      <c r="E34" s="823" t="s">
        <v>32</v>
      </c>
      <c r="F34" s="821" t="s">
        <v>32</v>
      </c>
      <c r="G34" s="821" t="s">
        <v>32</v>
      </c>
      <c r="H34" s="821">
        <v>260.4669</v>
      </c>
      <c r="I34" s="821" t="s">
        <v>32</v>
      </c>
      <c r="J34" s="821" t="s">
        <v>32</v>
      </c>
      <c r="K34" s="821" t="s">
        <v>32</v>
      </c>
      <c r="L34" s="821">
        <v>195.4685</v>
      </c>
      <c r="M34" s="821" t="s">
        <v>32</v>
      </c>
      <c r="N34" s="821">
        <v>364.25375</v>
      </c>
      <c r="O34" s="821">
        <v>116.1142</v>
      </c>
      <c r="P34" s="821" t="s">
        <v>32</v>
      </c>
      <c r="Q34" s="109"/>
      <c r="T34" s="13"/>
      <c r="U34" s="13"/>
      <c r="V34" s="14"/>
      <c r="W34" s="14"/>
      <c r="X34" s="13"/>
      <c r="Y34" s="13"/>
    </row>
    <row r="35" spans="2:25" s="2" customFormat="1" ht="18" customHeight="1">
      <c r="B35" s="814"/>
      <c r="C35" s="822" t="s">
        <v>158</v>
      </c>
      <c r="D35" s="823">
        <f t="shared" si="1"/>
        <v>0</v>
      </c>
      <c r="E35" s="823" t="s">
        <v>32</v>
      </c>
      <c r="F35" s="821" t="s">
        <v>32</v>
      </c>
      <c r="G35" s="821" t="s">
        <v>32</v>
      </c>
      <c r="H35" s="821" t="s">
        <v>32</v>
      </c>
      <c r="I35" s="821" t="s">
        <v>32</v>
      </c>
      <c r="J35" s="821" t="s">
        <v>32</v>
      </c>
      <c r="K35" s="821" t="s">
        <v>32</v>
      </c>
      <c r="L35" s="821" t="s">
        <v>32</v>
      </c>
      <c r="M35" s="821" t="s">
        <v>32</v>
      </c>
      <c r="N35" s="821" t="s">
        <v>32</v>
      </c>
      <c r="O35" s="821" t="s">
        <v>32</v>
      </c>
      <c r="P35" s="821" t="s">
        <v>32</v>
      </c>
      <c r="Q35" s="109"/>
      <c r="T35" s="255"/>
      <c r="U35" s="255"/>
      <c r="V35" s="14"/>
      <c r="W35" s="14"/>
      <c r="X35" s="13"/>
      <c r="Y35" s="13"/>
    </row>
    <row r="36" spans="2:25" s="2" customFormat="1" ht="18" customHeight="1">
      <c r="B36" s="814"/>
      <c r="C36" s="822" t="s">
        <v>113</v>
      </c>
      <c r="D36" s="823">
        <f t="shared" si="1"/>
        <v>2956.1519499999995</v>
      </c>
      <c r="E36" s="823">
        <v>0</v>
      </c>
      <c r="F36" s="821">
        <v>0</v>
      </c>
      <c r="G36" s="821">
        <v>39.32</v>
      </c>
      <c r="H36" s="821">
        <v>164.6575</v>
      </c>
      <c r="I36" s="821">
        <v>0</v>
      </c>
      <c r="J36" s="821">
        <v>88.07319999999999</v>
      </c>
      <c r="K36" s="821">
        <v>0</v>
      </c>
      <c r="L36" s="821">
        <v>487.448</v>
      </c>
      <c r="M36" s="821">
        <v>1385.0259999999998</v>
      </c>
      <c r="N36" s="821">
        <v>468.74424999999997</v>
      </c>
      <c r="O36" s="821">
        <v>322.883</v>
      </c>
      <c r="P36" s="821">
        <v>0</v>
      </c>
      <c r="Q36" s="109"/>
      <c r="T36" s="255"/>
      <c r="U36" s="255"/>
      <c r="V36" s="14"/>
      <c r="W36" s="14"/>
      <c r="X36" s="13"/>
      <c r="Y36" s="13"/>
    </row>
    <row r="37" spans="2:25" s="2" customFormat="1" ht="15">
      <c r="B37" s="118"/>
      <c r="C37" s="119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T37" s="13"/>
      <c r="U37" s="13"/>
      <c r="V37" s="14"/>
      <c r="W37" s="14"/>
      <c r="X37" s="13"/>
      <c r="Y37" s="13"/>
    </row>
    <row r="38" spans="2:25" s="2" customFormat="1" ht="9.75" customHeight="1"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3"/>
      <c r="T38" s="13"/>
      <c r="U38" s="13"/>
      <c r="V38" s="14"/>
      <c r="W38" s="14"/>
      <c r="X38" s="13"/>
      <c r="Y38" s="13"/>
    </row>
    <row r="39" spans="2:21" s="127" customFormat="1" ht="11.25" customHeight="1">
      <c r="B39" s="123" t="s">
        <v>107</v>
      </c>
      <c r="C39" s="2"/>
      <c r="D39" s="125"/>
      <c r="E39" s="126"/>
      <c r="F39" s="126"/>
      <c r="G39" s="126"/>
      <c r="H39" s="126"/>
      <c r="T39" s="256"/>
      <c r="U39" s="256"/>
    </row>
    <row r="40" spans="2:25" s="127" customFormat="1" ht="14.25" customHeight="1">
      <c r="B40" s="123" t="s">
        <v>39</v>
      </c>
      <c r="C40" s="12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8"/>
      <c r="T40" s="256"/>
      <c r="U40" s="256"/>
      <c r="V40" s="14"/>
      <c r="W40" s="14"/>
      <c r="X40" s="20"/>
      <c r="Y40" s="20"/>
    </row>
    <row r="41" spans="2:25" s="132" customFormat="1" ht="20.25" customHeight="1">
      <c r="B41" s="60"/>
      <c r="C41" s="130"/>
      <c r="D41" s="13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30"/>
      <c r="T41" s="258"/>
      <c r="U41" s="258"/>
      <c r="V41" s="134"/>
      <c r="W41" s="134"/>
      <c r="X41" s="133"/>
      <c r="Y41" s="133"/>
    </row>
    <row r="42" spans="2:25" s="2" customFormat="1" ht="20.25" customHeight="1">
      <c r="B42" s="9"/>
      <c r="C42" s="123"/>
      <c r="D42" s="12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23"/>
      <c r="T42" s="13"/>
      <c r="U42" s="13"/>
      <c r="V42" s="14"/>
      <c r="W42" s="14"/>
      <c r="X42" s="13"/>
      <c r="Y42" s="13"/>
    </row>
    <row r="43" spans="3:23" s="135" customFormat="1" ht="18">
      <c r="C43" s="136"/>
      <c r="D43" s="136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36"/>
      <c r="R43" s="136"/>
      <c r="S43" s="136"/>
      <c r="T43" s="259"/>
      <c r="U43" s="259"/>
      <c r="V43" s="201"/>
      <c r="W43" s="137"/>
    </row>
    <row r="44" spans="3:25" s="104" customFormat="1" ht="15.75">
      <c r="C44" s="13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8"/>
      <c r="R44" s="138"/>
      <c r="S44" s="138"/>
      <c r="W44" s="140"/>
      <c r="X44" s="4"/>
      <c r="Y44" s="4"/>
    </row>
    <row r="45" spans="4:16" ht="15.75">
      <c r="D45" s="141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3:6" ht="15">
      <c r="C46" s="147"/>
      <c r="D46" s="148"/>
      <c r="E46" s="149"/>
      <c r="F46" s="149"/>
    </row>
    <row r="47" spans="3:6" ht="15">
      <c r="C47" s="147"/>
      <c r="D47" s="148"/>
      <c r="E47" s="149"/>
      <c r="F47" s="149"/>
    </row>
    <row r="48" spans="3:6" ht="15">
      <c r="C48" s="147"/>
      <c r="D48" s="148"/>
      <c r="E48" s="149"/>
      <c r="F48" s="149"/>
    </row>
    <row r="49" spans="3:6" ht="15">
      <c r="C49" s="147"/>
      <c r="D49" s="148"/>
      <c r="E49" s="149"/>
      <c r="F49" s="149"/>
    </row>
    <row r="50" spans="3:6" ht="15">
      <c r="C50" s="147"/>
      <c r="D50" s="148"/>
      <c r="E50" s="149"/>
      <c r="F50" s="149"/>
    </row>
    <row r="51" spans="3:10" ht="18">
      <c r="C51" s="147"/>
      <c r="D51" s="148"/>
      <c r="E51" s="149"/>
      <c r="F51" s="149"/>
      <c r="H51" s="260"/>
      <c r="I51" s="260"/>
      <c r="J51" s="202"/>
    </row>
    <row r="52" spans="3:10" ht="18">
      <c r="C52" s="147"/>
      <c r="D52" s="148"/>
      <c r="E52" s="149"/>
      <c r="F52" s="149"/>
      <c r="H52" s="652" t="s">
        <v>146</v>
      </c>
      <c r="I52" s="653">
        <f>+D9</f>
        <v>1256765.19126</v>
      </c>
      <c r="J52" s="203"/>
    </row>
    <row r="53" spans="3:10" ht="18">
      <c r="C53" s="147"/>
      <c r="D53" s="148"/>
      <c r="E53" s="149"/>
      <c r="F53" s="149"/>
      <c r="H53" s="652" t="s">
        <v>118</v>
      </c>
      <c r="I53" s="653">
        <f>+D10</f>
        <v>31418.14749</v>
      </c>
      <c r="J53" s="203"/>
    </row>
    <row r="54" spans="3:10" ht="18">
      <c r="C54" s="147"/>
      <c r="D54" s="148"/>
      <c r="E54" s="149"/>
      <c r="F54" s="149"/>
      <c r="H54" s="652" t="s">
        <v>141</v>
      </c>
      <c r="I54" s="653">
        <f>+D11</f>
        <v>19945.12469</v>
      </c>
      <c r="J54" s="203"/>
    </row>
    <row r="55" spans="3:10" ht="18">
      <c r="C55" s="147"/>
      <c r="D55" s="148"/>
      <c r="E55" s="149"/>
      <c r="F55" s="149"/>
      <c r="H55" s="652" t="s">
        <v>177</v>
      </c>
      <c r="I55" s="653">
        <f>+D12</f>
        <v>41084.28158</v>
      </c>
      <c r="J55" s="203"/>
    </row>
    <row r="56" spans="3:10" ht="18">
      <c r="C56" s="147"/>
      <c r="D56" s="148"/>
      <c r="E56" s="149"/>
      <c r="F56" s="149"/>
      <c r="H56" s="652" t="s">
        <v>148</v>
      </c>
      <c r="I56" s="653">
        <f>+D13</f>
        <v>74707.06386000001</v>
      </c>
      <c r="J56" s="203"/>
    </row>
    <row r="57" spans="3:10" ht="18">
      <c r="C57" s="104"/>
      <c r="D57" s="104"/>
      <c r="E57" s="149"/>
      <c r="F57" s="149"/>
      <c r="H57" s="652" t="s">
        <v>149</v>
      </c>
      <c r="I57" s="653">
        <f>+D14</f>
        <v>60846.0386</v>
      </c>
      <c r="J57" s="203"/>
    </row>
    <row r="58" spans="3:10" ht="18">
      <c r="C58" s="3"/>
      <c r="D58" s="3"/>
      <c r="E58" s="4"/>
      <c r="F58" s="3"/>
      <c r="G58" s="3"/>
      <c r="H58" s="652" t="s">
        <v>166</v>
      </c>
      <c r="I58" s="653">
        <f>+D15</f>
        <v>10643.74697</v>
      </c>
      <c r="J58" s="203"/>
    </row>
    <row r="59" spans="3:22" ht="18">
      <c r="C59" s="3"/>
      <c r="D59" s="3"/>
      <c r="E59" s="4"/>
      <c r="F59" s="3"/>
      <c r="G59" s="3"/>
      <c r="H59" s="652" t="s">
        <v>135</v>
      </c>
      <c r="I59" s="653">
        <f>+D16</f>
        <v>2992.68955</v>
      </c>
      <c r="J59" s="203"/>
      <c r="T59" s="144"/>
      <c r="U59" s="145"/>
      <c r="V59" s="150"/>
    </row>
    <row r="60" spans="3:22" ht="18">
      <c r="C60" s="3"/>
      <c r="D60" s="3"/>
      <c r="E60" s="4"/>
      <c r="F60" s="3"/>
      <c r="G60" s="3"/>
      <c r="H60" s="652" t="s">
        <v>167</v>
      </c>
      <c r="I60" s="653">
        <f>+D17</f>
        <v>2966.8166100000003</v>
      </c>
      <c r="J60" s="203"/>
      <c r="T60" s="144"/>
      <c r="U60" s="145"/>
      <c r="V60" s="150"/>
    </row>
    <row r="61" spans="8:21" ht="18">
      <c r="H61" s="652" t="s">
        <v>176</v>
      </c>
      <c r="I61" s="653">
        <f>+D18</f>
        <v>13658.216510000002</v>
      </c>
      <c r="J61" s="203"/>
      <c r="T61" s="151"/>
      <c r="U61" s="152"/>
    </row>
    <row r="62" spans="8:21" ht="18">
      <c r="H62" s="652" t="s">
        <v>138</v>
      </c>
      <c r="I62" s="653">
        <f>+D19</f>
        <v>20775.468160000004</v>
      </c>
      <c r="J62" s="203"/>
      <c r="T62" s="151"/>
      <c r="U62" s="152"/>
    </row>
    <row r="63" spans="8:21" ht="18">
      <c r="H63" s="652" t="s">
        <v>121</v>
      </c>
      <c r="I63" s="653">
        <f>+D20</f>
        <v>5392.33585</v>
      </c>
      <c r="J63" s="203"/>
      <c r="T63" s="151"/>
      <c r="U63" s="152"/>
    </row>
    <row r="64" spans="8:21" ht="18">
      <c r="H64" s="654" t="s">
        <v>113</v>
      </c>
      <c r="I64" s="653">
        <f>+D7-SUM(I52:I63)</f>
        <v>13584.119590000017</v>
      </c>
      <c r="J64" s="146"/>
      <c r="T64" s="151"/>
      <c r="U64" s="145"/>
    </row>
    <row r="65" spans="8:21" ht="18">
      <c r="H65" s="654"/>
      <c r="I65" s="653"/>
      <c r="J65" s="146"/>
      <c r="T65" s="151"/>
      <c r="U65" s="152"/>
    </row>
    <row r="66" spans="20:21" ht="15">
      <c r="T66" s="151"/>
      <c r="U66" s="152"/>
    </row>
    <row r="67" spans="20:21" ht="15">
      <c r="T67" s="151"/>
      <c r="U67" s="152"/>
    </row>
    <row r="68" spans="20:21" ht="15">
      <c r="T68" s="151"/>
      <c r="U68" s="152"/>
    </row>
    <row r="69" spans="20:21" ht="15">
      <c r="T69" s="151"/>
      <c r="U69" s="152"/>
    </row>
    <row r="70" spans="20:21" ht="15">
      <c r="T70" s="151"/>
      <c r="U70" s="152"/>
    </row>
    <row r="71" spans="3:21" ht="15">
      <c r="C71" s="153"/>
      <c r="T71" s="151"/>
      <c r="U71" s="152"/>
    </row>
    <row r="72" spans="3:21" ht="15">
      <c r="C72" s="153"/>
      <c r="T72" s="151"/>
      <c r="U72" s="152"/>
    </row>
    <row r="73" spans="3:21" ht="15">
      <c r="C73" s="153"/>
      <c r="T73" s="151"/>
      <c r="U73" s="152"/>
    </row>
    <row r="74" spans="3:21" ht="15">
      <c r="C74" s="153"/>
      <c r="T74" s="151"/>
      <c r="U74" s="152"/>
    </row>
    <row r="75" spans="3:21" ht="15">
      <c r="C75" s="153"/>
      <c r="T75" s="151"/>
      <c r="U75" s="152"/>
    </row>
    <row r="76" spans="3:21" ht="15">
      <c r="C76" s="153"/>
      <c r="T76" s="151"/>
      <c r="U76" s="152"/>
    </row>
    <row r="77" spans="3:21" ht="15">
      <c r="C77" s="153"/>
      <c r="T77" s="151"/>
      <c r="U77" s="152"/>
    </row>
    <row r="78" spans="3:21" ht="15">
      <c r="C78" s="153"/>
      <c r="T78" s="151"/>
      <c r="U78" s="152"/>
    </row>
    <row r="79" spans="3:21" ht="15">
      <c r="C79" s="153"/>
      <c r="T79" s="12"/>
      <c r="U79" s="152"/>
    </row>
    <row r="80" ht="15">
      <c r="C80" s="153"/>
    </row>
    <row r="81" ht="15">
      <c r="C81" s="153"/>
    </row>
    <row r="82" ht="15">
      <c r="C82" s="153"/>
    </row>
    <row r="83" ht="15">
      <c r="C83" s="153"/>
    </row>
    <row r="84" ht="15">
      <c r="C84" s="153"/>
    </row>
    <row r="85" ht="15">
      <c r="C85" s="153"/>
    </row>
    <row r="86" ht="15">
      <c r="C86" s="153"/>
    </row>
    <row r="87" ht="15">
      <c r="C87" s="153"/>
    </row>
    <row r="88" ht="15">
      <c r="C88" s="153"/>
    </row>
    <row r="89" ht="15">
      <c r="C89" s="153"/>
    </row>
    <row r="90" ht="15">
      <c r="C90" s="153"/>
    </row>
    <row r="91" ht="15">
      <c r="C91" s="153"/>
    </row>
    <row r="92" ht="15">
      <c r="C92" s="153"/>
    </row>
    <row r="93" ht="15">
      <c r="C93" s="153"/>
    </row>
    <row r="94" ht="15">
      <c r="C94" s="153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2023-05-26T20:55:40Z</dcterms:modified>
  <cp:category/>
  <cp:version/>
  <cp:contentType/>
  <cp:contentStatus/>
</cp:coreProperties>
</file>