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00" activeTab="3"/>
  </bookViews>
  <sheets>
    <sheet name="Exportac total(TMB)" sheetId="1" r:id="rId1"/>
    <sheet name="Exportac total (US$)" sheetId="2" r:id="rId2"/>
    <sheet name="Congelado cont país" sheetId="3" r:id="rId3"/>
    <sheet name="Congelado cont país (US$)" sheetId="4" r:id="rId4"/>
    <sheet name="Enlatado cont país" sheetId="5" r:id="rId5"/>
    <sheet name="Enlatado cont país (US$)" sheetId="6" r:id="rId6"/>
    <sheet name="Langostino país" sheetId="7" r:id="rId7"/>
    <sheet name="1-Harina país" sheetId="8" r:id="rId8"/>
    <sheet name="1-Harina país (US$)" sheetId="9" r:id="rId9"/>
    <sheet name="Aceite país" sheetId="10" r:id="rId10"/>
    <sheet name="Aceite país (US$)" sheetId="11" r:id="rId11"/>
  </sheets>
  <externalReferences>
    <externalReference r:id="rId14"/>
    <externalReference r:id="rId15"/>
  </externalReferences>
  <definedNames>
    <definedName name="_xlfn.IFERROR" hidden="1">#NAME?</definedName>
    <definedName name="_xlnm.Print_Area" localSheetId="7">'1-Harina país'!$B$2:$Q$66</definedName>
    <definedName name="_xlnm.Print_Area" localSheetId="8">'1-Harina país (US$)'!$B$2:$Q$66</definedName>
    <definedName name="_xlnm.Print_Area" localSheetId="9">'Aceite país'!$B$2:$Q$56</definedName>
    <definedName name="_xlnm.Print_Area" localSheetId="10">'Aceite país (US$)'!$B$2:$Q$56</definedName>
    <definedName name="_xlnm.Print_Area" localSheetId="2">'Congelado cont país'!$A$1:$R$116</definedName>
    <definedName name="_xlnm.Print_Area" localSheetId="3">'Congelado cont país (US$)'!$A$1:$R$116</definedName>
    <definedName name="_xlnm.Print_Area" localSheetId="4">'Enlatado cont país'!$A$1:$S$102</definedName>
    <definedName name="_xlnm.Print_Area" localSheetId="5">'Enlatado cont país (US$)'!$B$3:$R$98</definedName>
    <definedName name="_xlnm.Print_Area" localSheetId="1">'Exportac total (US$)'!$C$1:$S$79</definedName>
    <definedName name="_xlnm.Print_Area" localSheetId="0">'Exportac total(TMB)'!$C$1:$S$79</definedName>
    <definedName name="_xlnm.Print_Area" localSheetId="6">'Langostino país'!$B$2:$L$39</definedName>
  </definedNames>
  <calcPr fullCalcOnLoad="1"/>
</workbook>
</file>

<file path=xl/sharedStrings.xml><?xml version="1.0" encoding="utf-8"?>
<sst xmlns="http://schemas.openxmlformats.org/spreadsheetml/2006/main" count="1504" uniqueCount="179">
  <si>
    <t>PERÚ: EXPORTACIÓN DE PRODUCTOS HIDROBIOLÓGICOS SEGÚN UTILIZACIÓN, 2019</t>
  </si>
  <si>
    <t>(TMB)</t>
  </si>
  <si>
    <t>Tipo de Utilización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</si>
  <si>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</si>
  <si>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</si>
  <si>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</si>
  <si>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</si>
  <si>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</si>
  <si>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</si>
  <si>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</si>
  <si>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</si>
  <si>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</si>
  <si>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</si>
  <si>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</si>
  <si>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</si>
  <si>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</si>
  <si>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Consumo Humano Directo</t>
  </si>
  <si>
    <t xml:space="preserve"> 1.1</t>
  </si>
  <si>
    <t>Enlatado</t>
  </si>
  <si>
    <t>Marítimo</t>
  </si>
  <si>
    <t xml:space="preserve"> 1.2</t>
  </si>
  <si>
    <t>Congelado</t>
  </si>
  <si>
    <t>Continental</t>
  </si>
  <si>
    <t>1.3</t>
  </si>
  <si>
    <t>Curado</t>
  </si>
  <si>
    <t>Consumo Humano Indirecto</t>
  </si>
  <si>
    <t xml:space="preserve">Harina </t>
  </si>
  <si>
    <t>Harina Residual</t>
  </si>
  <si>
    <t>Aceite Crudo</t>
  </si>
  <si>
    <t>Otros Aceites</t>
  </si>
  <si>
    <t>Otros</t>
  </si>
  <si>
    <t>Nota: 0 corresponde a menos de 0,5 toneladas.</t>
  </si>
  <si>
    <t>Fuente: Superintendencia Nacional de Administracion Tributaria (SUNAT) - Oficina de Estadística</t>
  </si>
  <si>
    <t>Sep</t>
  </si>
  <si>
    <t>C.H.D.</t>
  </si>
  <si>
    <t>C.,H.I.</t>
  </si>
  <si>
    <t>TOTAL</t>
  </si>
  <si>
    <t>CONSUMO HUMANO INDIRECTO</t>
  </si>
  <si>
    <t>(Miles de US$ FOB)</t>
  </si>
  <si>
    <t>C.H..I.</t>
  </si>
  <si>
    <t/>
  </si>
  <si>
    <t xml:space="preserve">  PERÚ: EXPORTACIÓN  DE PESCADOS Y MARISCOS  CONGELADOS SEGÚN CONTINENTE Y PAÍS DE DESTINO, 2019</t>
  </si>
  <si>
    <t>País de Destino</t>
  </si>
  <si>
    <t>Europa</t>
  </si>
  <si>
    <t>ESPAÑA</t>
  </si>
  <si>
    <t>FRANCIA</t>
  </si>
  <si>
    <t>ITALIA</t>
  </si>
  <si>
    <t>BELGICA</t>
  </si>
  <si>
    <t>RUSIA</t>
  </si>
  <si>
    <t>ALEMANIA</t>
  </si>
  <si>
    <t>PAISES BAJOS</t>
  </si>
  <si>
    <t>PORTUGAL</t>
  </si>
  <si>
    <t>POLONIA</t>
  </si>
  <si>
    <t>-</t>
  </si>
  <si>
    <t>REINO UNIDO</t>
  </si>
  <si>
    <t>LITUANIA</t>
  </si>
  <si>
    <t>ESTONIA</t>
  </si>
  <si>
    <t>DINAMARCA</t>
  </si>
  <si>
    <t>ISLANDIA</t>
  </si>
  <si>
    <t>UCRANIA</t>
  </si>
  <si>
    <t>NORUEGA</t>
  </si>
  <si>
    <t>BULGARIA</t>
  </si>
  <si>
    <t>GRECIA</t>
  </si>
  <si>
    <t>OTROS</t>
  </si>
  <si>
    <t>América</t>
  </si>
  <si>
    <t>ESTADOS UNIDOS</t>
  </si>
  <si>
    <t>CANADA</t>
  </si>
  <si>
    <t>MEXICO</t>
  </si>
  <si>
    <t>BRASIL</t>
  </si>
  <si>
    <t>ECUADOR</t>
  </si>
  <si>
    <t>GUADALUPE</t>
  </si>
  <si>
    <t>COLOMBIA</t>
  </si>
  <si>
    <t>CHILE</t>
  </si>
  <si>
    <t>PANAMA</t>
  </si>
  <si>
    <t>VENEZUELA</t>
  </si>
  <si>
    <t>PUERTO RICO</t>
  </si>
  <si>
    <t>MARTINICA</t>
  </si>
  <si>
    <t>GUATEMALA</t>
  </si>
  <si>
    <t>COSTA RICA</t>
  </si>
  <si>
    <t>REPUBLICA DOMINICANA</t>
  </si>
  <si>
    <t>Asia</t>
  </si>
  <si>
    <t>CHINA</t>
  </si>
  <si>
    <t>COREA DEL SUR</t>
  </si>
  <si>
    <t>TAILANDIA</t>
  </si>
  <si>
    <t>JAPON</t>
  </si>
  <si>
    <t>TAIWAN</t>
  </si>
  <si>
    <t>VIET NAM</t>
  </si>
  <si>
    <t>SINGAPUR</t>
  </si>
  <si>
    <t>MALASIA</t>
  </si>
  <si>
    <t>FILIPINAS</t>
  </si>
  <si>
    <t>África</t>
  </si>
  <si>
    <t>SUDAFRICA</t>
  </si>
  <si>
    <t>ARGELIA</t>
  </si>
  <si>
    <t>MARRUECOS</t>
  </si>
  <si>
    <t>GHANA</t>
  </si>
  <si>
    <t>Oceanía</t>
  </si>
  <si>
    <t>AUSTRALIA</t>
  </si>
  <si>
    <t>NUEVA ZELANDA</t>
  </si>
  <si>
    <t>Nota: "0" Corresponde a cifras menores a media tonelada métrica bruta</t>
  </si>
  <si>
    <t>America</t>
  </si>
  <si>
    <t>Asía</t>
  </si>
  <si>
    <t>Africa</t>
  </si>
  <si>
    <t>PERÚ: EXPORTACIÓN  DE ENLATADO DE PESCADOS Y MARISCOS SEGÚN CONTINENTE Y PAÍS DE DESTINO, 2019</t>
  </si>
  <si>
    <t>BOLIVIA</t>
  </si>
  <si>
    <t>URUGUAY</t>
  </si>
  <si>
    <t>CURACAO</t>
  </si>
  <si>
    <t>pais</t>
  </si>
  <si>
    <t>tm</t>
  </si>
  <si>
    <t>Alemania</t>
  </si>
  <si>
    <t>Colombia</t>
  </si>
  <si>
    <t>Brasil</t>
  </si>
  <si>
    <t>Panamá</t>
  </si>
  <si>
    <t>España</t>
  </si>
  <si>
    <t>Italia</t>
  </si>
  <si>
    <t>República dominicana</t>
  </si>
  <si>
    <t>Haití</t>
  </si>
  <si>
    <t>Estados unidos</t>
  </si>
  <si>
    <t>Bolivia</t>
  </si>
  <si>
    <t>Ghana</t>
  </si>
  <si>
    <t>Portugal</t>
  </si>
  <si>
    <t>Uruguay</t>
  </si>
  <si>
    <t>Taiwán (Formosa)</t>
  </si>
  <si>
    <t>Japón</t>
  </si>
  <si>
    <t>Mauricio</t>
  </si>
  <si>
    <t>Otros Paises</t>
  </si>
  <si>
    <t>Francia</t>
  </si>
  <si>
    <t>Otros Países</t>
  </si>
  <si>
    <t>Reino Unido</t>
  </si>
  <si>
    <t>Rumania</t>
  </si>
  <si>
    <t>Chile</t>
  </si>
  <si>
    <t>Congo</t>
  </si>
  <si>
    <t>Países Bajos</t>
  </si>
  <si>
    <t>Singapur</t>
  </si>
  <si>
    <t>Angola</t>
  </si>
  <si>
    <t>Puerto rico</t>
  </si>
  <si>
    <t>Malasia</t>
  </si>
  <si>
    <t>Sri Lanka</t>
  </si>
  <si>
    <t>República Checa</t>
  </si>
  <si>
    <t>Canadá</t>
  </si>
  <si>
    <t>Jamaica</t>
  </si>
  <si>
    <t>Australia</t>
  </si>
  <si>
    <t>Argentina</t>
  </si>
  <si>
    <t>Sudáfrica</t>
  </si>
  <si>
    <t>Libia</t>
  </si>
  <si>
    <t>PERÚ: EXPORTACIÓN DE LANGOSTINO CONGELADO POR TIPO SEGÚN PAÍS DE DESTINO,  2019</t>
  </si>
  <si>
    <t>Destino</t>
  </si>
  <si>
    <t>Entero</t>
  </si>
  <si>
    <t>Cola</t>
  </si>
  <si>
    <t>TMB</t>
  </si>
  <si>
    <t>Miles de US$</t>
  </si>
  <si>
    <t>Nota: Comprende lo procedente de la extracción maritima y Acuicultura.</t>
  </si>
  <si>
    <t>"0" Corresponde a cifras menores a media tonelada métrica bruta</t>
  </si>
  <si>
    <t xml:space="preserve"> </t>
  </si>
  <si>
    <t>PERÚ: EXPORTACIÓN TOTAL DE HARINA DE PESCADO SEGÚN PAÍS DE DESTINO, 2019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</si>
  <si>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</si>
  <si>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</si>
  <si>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</si>
  <si>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</si>
  <si>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</si>
  <si>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</si>
  <si>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</si>
  <si>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</si>
  <si>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</t>
  </si>
  <si>
    <t xml:space="preserve">Oct   </t>
  </si>
  <si>
    <t xml:space="preserve">Nov   </t>
  </si>
  <si>
    <t xml:space="preserve">Dic   </t>
  </si>
  <si>
    <t>TAIWAN (FORMOSA)</t>
  </si>
  <si>
    <t>COREA (SUR), REPUBLICA DE</t>
  </si>
  <si>
    <t>HONDURAS</t>
  </si>
  <si>
    <t>INDONESIA</t>
  </si>
  <si>
    <t>HONG KONG</t>
  </si>
  <si>
    <t>TURQUIA</t>
  </si>
  <si>
    <t>NUEVA CALEDONIA</t>
  </si>
  <si>
    <t>INDIA</t>
  </si>
  <si>
    <t>1/ Colonia francesa ubicada en el Océano Indico y que forma parte de la Union Europea</t>
  </si>
  <si>
    <t>PERÚ: EXPORTACIÓN TOTAL DE ACEITE CRUDO DE PESCADO SEGÚN PAÍS DE DESTINO, 2019</t>
  </si>
  <si>
    <t xml:space="preserve"> Nota : (o) Menos de una tonelada</t>
  </si>
  <si>
    <t>País</t>
  </si>
  <si>
    <t>TM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</si>
</sst>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#,##0.000"/>
    <numFmt numFmtId="179" formatCode="#,##0.0_);[Red]\(#,##0.0\)"/>
    <numFmt numFmtId="180" formatCode="0.000000"/>
    <numFmt numFmtId="181" formatCode="#,##0.000000000000"/>
    <numFmt numFmtId="182" formatCode="#,##0.0"/>
    <numFmt numFmtId="183" formatCode="0.0"/>
    <numFmt numFmtId="184" formatCode="0.0%"/>
  </numFmts>
  <fonts count="173">
    <font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b/>
      <sz val="11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b/>
      <sz val="12"/>
      <color indexed="47"/>
      <name val="Calibri"/>
      <family val="2"/>
    </font>
    <font>
      <sz val="9"/>
      <color indexed="47"/>
      <name val="Calibri"/>
      <family val="2"/>
    </font>
    <font>
      <sz val="12"/>
      <name val="Calibri"/>
      <family val="2"/>
    </font>
    <font>
      <sz val="10"/>
      <color indexed="55"/>
      <name val="Calibri"/>
      <family val="2"/>
    </font>
    <font>
      <sz val="12"/>
      <color indexed="55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9"/>
      <color indexed="9"/>
      <name val="Calibri"/>
      <family val="2"/>
    </font>
    <font>
      <sz val="9"/>
      <color indexed="10"/>
      <name val="Arial"/>
      <family val="2"/>
    </font>
    <font>
      <sz val="14"/>
      <color indexed="55"/>
      <name val="Arial"/>
      <family val="2"/>
    </font>
    <font>
      <b/>
      <sz val="14"/>
      <color indexed="9"/>
      <name val="Arial"/>
      <family val="2"/>
    </font>
    <font>
      <b/>
      <sz val="14"/>
      <color indexed="55"/>
      <name val="Arial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47"/>
      <name val="Arial"/>
      <family val="2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2"/>
      <color indexed="10"/>
      <name val="Arial"/>
      <family val="2"/>
    </font>
    <font>
      <sz val="11"/>
      <color indexed="47"/>
      <name val="Arial"/>
      <family val="2"/>
    </font>
    <font>
      <sz val="9"/>
      <color indexed="47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2"/>
      <color indexed="10"/>
      <name val="Arial"/>
      <family val="2"/>
    </font>
    <font>
      <sz val="9"/>
      <color indexed="55"/>
      <name val="Arial"/>
      <family val="2"/>
    </font>
    <font>
      <b/>
      <sz val="12"/>
      <color indexed="8"/>
      <name val="Times New Roman"/>
      <family val="1"/>
    </font>
    <font>
      <sz val="2.65"/>
      <color indexed="8"/>
      <name val="Arial"/>
      <family val="2"/>
    </font>
    <font>
      <sz val="9"/>
      <color indexed="63"/>
      <name val="Calibri"/>
      <family val="2"/>
    </font>
    <font>
      <b/>
      <sz val="16"/>
      <color indexed="63"/>
      <name val="Calibri"/>
      <family val="2"/>
    </font>
    <font>
      <sz val="10.5"/>
      <color indexed="63"/>
      <name val="Calibri"/>
      <family val="2"/>
    </font>
    <font>
      <b/>
      <sz val="14"/>
      <color indexed="63"/>
      <name val="Calibri"/>
      <family val="2"/>
    </font>
    <font>
      <sz val="3.5"/>
      <color indexed="8"/>
      <name val="Arial"/>
      <family val="2"/>
    </font>
    <font>
      <b/>
      <sz val="1.25"/>
      <color indexed="8"/>
      <name val="Arial"/>
      <family val="2"/>
    </font>
    <font>
      <b/>
      <sz val="2.75"/>
      <color indexed="8"/>
      <name val="Arial"/>
      <family val="2"/>
    </font>
    <font>
      <b/>
      <sz val="1"/>
      <color indexed="8"/>
      <name val="Arial"/>
      <family val="2"/>
    </font>
    <font>
      <b/>
      <sz val="1.75"/>
      <color indexed="8"/>
      <name val="Arial"/>
      <family val="2"/>
    </font>
    <font>
      <sz val="18.5"/>
      <color indexed="8"/>
      <name val="Arial"/>
      <family val="2"/>
    </font>
    <font>
      <b/>
      <sz val="10.5"/>
      <color indexed="8"/>
      <name val="Arial"/>
      <family val="2"/>
    </font>
    <font>
      <sz val="19.75"/>
      <color indexed="8"/>
      <name val="Arial"/>
      <family val="2"/>
    </font>
    <font>
      <sz val="20.25"/>
      <color indexed="8"/>
      <name val="Arial"/>
      <family val="2"/>
    </font>
    <font>
      <sz val="21"/>
      <color indexed="8"/>
      <name val="Arial"/>
      <family val="2"/>
    </font>
    <font>
      <b/>
      <sz val="18"/>
      <color indexed="8"/>
      <name val="Calibri"/>
      <family val="2"/>
    </font>
    <font>
      <sz val="42.5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31.75"/>
      <color indexed="8"/>
      <name val="Arial"/>
      <family val="2"/>
    </font>
    <font>
      <sz val="8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1499900072813034"/>
      <name val="Calibri"/>
      <family val="2"/>
    </font>
    <font>
      <sz val="12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b/>
      <sz val="12"/>
      <color theme="0" tint="-0.1499900072813034"/>
      <name val="Calibri"/>
      <family val="2"/>
    </font>
    <font>
      <sz val="9"/>
      <color theme="0" tint="-0.1499900072813034"/>
      <name val="Calibri"/>
      <family val="2"/>
    </font>
    <font>
      <sz val="10"/>
      <color theme="0" tint="-0.3499799966812134"/>
      <name val="Calibri"/>
      <family val="2"/>
    </font>
    <font>
      <sz val="12"/>
      <color theme="0" tint="-0.3499799966812134"/>
      <name val="Calibri"/>
      <family val="2"/>
    </font>
    <font>
      <sz val="11"/>
      <color theme="0" tint="-0.3499799966812134"/>
      <name val="Calibri"/>
      <family val="2"/>
    </font>
    <font>
      <b/>
      <sz val="12"/>
      <color theme="0" tint="-0.3499799966812134"/>
      <name val="Calibri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4"/>
      <color theme="0"/>
      <name val="Arial"/>
      <family val="2"/>
    </font>
    <font>
      <sz val="14"/>
      <color theme="0" tint="-0.3499799966812134"/>
      <name val="Arial"/>
      <family val="2"/>
    </font>
    <font>
      <b/>
      <sz val="14"/>
      <color theme="0"/>
      <name val="Arial"/>
      <family val="2"/>
    </font>
    <font>
      <b/>
      <sz val="14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 tint="-0.1499900072813034"/>
      <name val="Arial"/>
      <family val="2"/>
    </font>
    <font>
      <sz val="11"/>
      <color theme="0" tint="-0.1499900072813034"/>
      <name val="Arial"/>
      <family val="2"/>
    </font>
    <font>
      <sz val="9"/>
      <color theme="0" tint="-0.1499900072813034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2"/>
      <color rgb="FFFF0000"/>
      <name val="Arial"/>
      <family val="2"/>
    </font>
    <font>
      <sz val="12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9" tint="0.79997998476028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72">
    <xf numFmtId="0" fontId="0" fillId="0" borderId="0">
      <alignment vertical="top"/>
      <protection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7" fillId="20" borderId="0" applyNumberFormat="0" applyBorder="0" applyAlignment="0" applyProtection="0"/>
    <xf numFmtId="0" fontId="118" fillId="21" borderId="1" applyNumberFormat="0" applyAlignment="0" applyProtection="0"/>
    <xf numFmtId="0" fontId="119" fillId="22" borderId="2" applyNumberFormat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0" applyNumberFormat="0" applyFill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7" borderId="0" applyNumberFormat="0" applyBorder="0" applyAlignment="0" applyProtection="0"/>
    <xf numFmtId="0" fontId="116" fillId="28" borderId="0" applyNumberFormat="0" applyBorder="0" applyAlignment="0" applyProtection="0"/>
    <xf numFmtId="0" fontId="123" fillId="29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4" fillId="30" borderId="0" applyNumberFormat="0" applyBorder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25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5" applyNumberFormat="0" applyFont="0" applyAlignment="0" applyProtection="0"/>
    <xf numFmtId="9" fontId="10" fillId="0" borderId="0" applyFont="0" applyFill="0" applyBorder="0" applyAlignment="0" applyProtection="0"/>
    <xf numFmtId="0" fontId="126" fillId="21" borderId="6" applyNumberFormat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7" applyNumberFormat="0" applyFill="0" applyAlignment="0" applyProtection="0"/>
    <xf numFmtId="0" fontId="122" fillId="0" borderId="8" applyNumberFormat="0" applyFill="0" applyAlignment="0" applyProtection="0"/>
    <xf numFmtId="0" fontId="131" fillId="0" borderId="9" applyNumberFormat="0" applyFill="0" applyAlignment="0" applyProtection="0"/>
  </cellStyleXfs>
  <cellXfs count="933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132" fillId="0" borderId="0" xfId="0" applyFont="1" applyAlignment="1">
      <alignment/>
    </xf>
    <xf numFmtId="178" fontId="133" fillId="0" borderId="0" xfId="0" applyNumberFormat="1" applyFont="1" applyAlignment="1">
      <alignment/>
    </xf>
    <xf numFmtId="0" fontId="133" fillId="0" borderId="0" xfId="0" applyFont="1" applyAlignment="1">
      <alignment/>
    </xf>
    <xf numFmtId="0" fontId="2" fillId="0" borderId="0" xfId="0" applyFont="1" applyAlignment="1">
      <alignment/>
    </xf>
    <xf numFmtId="0" fontId="54" fillId="33" borderId="0" xfId="0" applyFont="1" applyFill="1" applyBorder="1" applyAlignment="1">
      <alignment/>
    </xf>
    <xf numFmtId="3" fontId="131" fillId="34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0" xfId="46" applyFont="1" applyBorder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46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46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0" applyNumberFormat="1" applyFont="1" applyBorder="1" applyAlignment="1">
      <alignment/>
    </xf>
    <xf numFmtId="3" fontId="54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55" fillId="0" borderId="0" xfId="0" applyNumberFormat="1" applyFont="1" applyBorder="1" applyAlignment="1">
      <alignment vertical="top"/>
    </xf>
    <xf numFmtId="3" fontId="55" fillId="0" borderId="0" xfId="0" applyNumberFormat="1" applyFont="1" applyAlignment="1">
      <alignment horizontal="right" vertical="center"/>
    </xf>
    <xf numFmtId="4" fontId="5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5" fillId="0" borderId="0" xfId="0" applyFont="1" applyAlignment="1">
      <alignment vertical="center"/>
    </xf>
    <xf numFmtId="0" fontId="132" fillId="33" borderId="0" xfId="0" applyFont="1" applyFill="1" applyAlignment="1">
      <alignment/>
    </xf>
    <xf numFmtId="178" fontId="133" fillId="33" borderId="0" xfId="0" applyNumberFormat="1" applyFont="1" applyFill="1" applyAlignment="1">
      <alignment/>
    </xf>
    <xf numFmtId="0" fontId="133" fillId="33" borderId="0" xfId="0" applyFont="1" applyFill="1" applyAlignment="1">
      <alignment/>
    </xf>
    <xf numFmtId="0" fontId="55" fillId="7" borderId="12" xfId="0" applyFont="1" applyFill="1" applyBorder="1" applyAlignment="1">
      <alignment horizontal="centerContinuous" vertical="center"/>
    </xf>
    <xf numFmtId="0" fontId="134" fillId="0" borderId="0" xfId="0" applyFont="1" applyAlignment="1">
      <alignment/>
    </xf>
    <xf numFmtId="0" fontId="55" fillId="0" borderId="13" xfId="0" applyFont="1" applyBorder="1" applyAlignment="1">
      <alignment/>
    </xf>
    <xf numFmtId="3" fontId="55" fillId="7" borderId="13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35" fillId="0" borderId="0" xfId="0" applyFont="1" applyAlignment="1">
      <alignment/>
    </xf>
    <xf numFmtId="178" fontId="136" fillId="0" borderId="0" xfId="0" applyNumberFormat="1" applyFont="1" applyAlignment="1">
      <alignment/>
    </xf>
    <xf numFmtId="0" fontId="136" fillId="0" borderId="0" xfId="0" applyFont="1" applyAlignment="1">
      <alignment/>
    </xf>
    <xf numFmtId="3" fontId="55" fillId="0" borderId="13" xfId="0" applyNumberFormat="1" applyFont="1" applyFill="1" applyBorder="1" applyAlignment="1">
      <alignment/>
    </xf>
    <xf numFmtId="0" fontId="59" fillId="0" borderId="0" xfId="0" applyFont="1" applyFill="1" applyAlignment="1">
      <alignment/>
    </xf>
    <xf numFmtId="0" fontId="135" fillId="0" borderId="0" xfId="0" applyFont="1" applyFill="1" applyAlignment="1">
      <alignment/>
    </xf>
    <xf numFmtId="178" fontId="136" fillId="0" borderId="0" xfId="0" applyNumberFormat="1" applyFont="1" applyFill="1" applyAlignment="1">
      <alignment/>
    </xf>
    <xf numFmtId="0" fontId="136" fillId="0" borderId="0" xfId="0" applyFont="1" applyFill="1" applyAlignment="1">
      <alignment/>
    </xf>
    <xf numFmtId="3" fontId="55" fillId="0" borderId="13" xfId="0" applyNumberFormat="1" applyFont="1" applyBorder="1" applyAlignment="1">
      <alignment/>
    </xf>
    <xf numFmtId="3" fontId="55" fillId="0" borderId="13" xfId="0" applyNumberFormat="1" applyFont="1" applyBorder="1" applyAlignment="1">
      <alignment horizontal="center" vertical="center"/>
    </xf>
    <xf numFmtId="3" fontId="55" fillId="0" borderId="14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137" fillId="0" borderId="0" xfId="0" applyFont="1" applyAlignment="1">
      <alignment/>
    </xf>
    <xf numFmtId="178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138" fillId="0" borderId="0" xfId="0" applyFont="1" applyBorder="1" applyAlignment="1">
      <alignment/>
    </xf>
    <xf numFmtId="3" fontId="139" fillId="0" borderId="0" xfId="0" applyNumberFormat="1" applyFont="1" applyBorder="1" applyAlignment="1">
      <alignment/>
    </xf>
    <xf numFmtId="178" fontId="139" fillId="0" borderId="0" xfId="0" applyNumberFormat="1" applyFont="1" applyBorder="1" applyAlignment="1">
      <alignment/>
    </xf>
    <xf numFmtId="4" fontId="139" fillId="0" borderId="0" xfId="0" applyNumberFormat="1" applyFont="1" applyBorder="1" applyAlignment="1">
      <alignment/>
    </xf>
    <xf numFmtId="0" fontId="132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0" fontId="138" fillId="0" borderId="0" xfId="0" applyFont="1" applyFill="1" applyBorder="1" applyAlignment="1">
      <alignment/>
    </xf>
    <xf numFmtId="3" fontId="139" fillId="0" borderId="0" xfId="0" applyNumberFormat="1" applyFont="1" applyFill="1" applyBorder="1" applyAlignment="1">
      <alignment/>
    </xf>
    <xf numFmtId="178" fontId="139" fillId="0" borderId="0" xfId="0" applyNumberFormat="1" applyFont="1" applyFill="1" applyBorder="1" applyAlignment="1">
      <alignment/>
    </xf>
    <xf numFmtId="0" fontId="139" fillId="0" borderId="0" xfId="0" applyFont="1" applyFill="1" applyBorder="1" applyAlignment="1">
      <alignment/>
    </xf>
    <xf numFmtId="0" fontId="132" fillId="0" borderId="0" xfId="0" applyFont="1" applyFill="1" applyBorder="1" applyAlignment="1">
      <alignment/>
    </xf>
    <xf numFmtId="3" fontId="138" fillId="0" borderId="0" xfId="0" applyNumberFormat="1" applyFont="1" applyAlignment="1">
      <alignment/>
    </xf>
    <xf numFmtId="178" fontId="139" fillId="0" borderId="0" xfId="0" applyNumberFormat="1" applyFont="1" applyAlignment="1">
      <alignment/>
    </xf>
    <xf numFmtId="3" fontId="139" fillId="0" borderId="0" xfId="0" applyNumberFormat="1" applyFont="1" applyAlignment="1">
      <alignment/>
    </xf>
    <xf numFmtId="3" fontId="132" fillId="0" borderId="0" xfId="0" applyNumberFormat="1" applyFont="1" applyAlignment="1">
      <alignment/>
    </xf>
    <xf numFmtId="3" fontId="139" fillId="0" borderId="0" xfId="0" applyNumberFormat="1" applyFont="1" applyBorder="1" applyAlignment="1">
      <alignment vertical="top"/>
    </xf>
    <xf numFmtId="3" fontId="140" fillId="0" borderId="0" xfId="0" applyNumberFormat="1" applyFont="1" applyAlignment="1">
      <alignment horizontal="right" vertical="center"/>
    </xf>
    <xf numFmtId="0" fontId="139" fillId="0" borderId="0" xfId="0" applyFont="1" applyAlignment="1">
      <alignment/>
    </xf>
    <xf numFmtId="4" fontId="139" fillId="0" borderId="0" xfId="0" applyNumberFormat="1" applyFont="1" applyAlignment="1">
      <alignment/>
    </xf>
    <xf numFmtId="0" fontId="141" fillId="0" borderId="0" xfId="0" applyFont="1" applyAlignment="1">
      <alignment/>
    </xf>
    <xf numFmtId="3" fontId="64" fillId="0" borderId="0" xfId="0" applyNumberFormat="1" applyFont="1" applyBorder="1" applyAlignment="1">
      <alignment vertical="top"/>
    </xf>
    <xf numFmtId="3" fontId="133" fillId="0" borderId="0" xfId="0" applyNumberFormat="1" applyFont="1" applyBorder="1" applyAlignment="1">
      <alignment vertical="top"/>
    </xf>
    <xf numFmtId="3" fontId="134" fillId="0" borderId="0" xfId="0" applyNumberFormat="1" applyFont="1" applyAlignment="1">
      <alignment horizontal="right" vertical="center"/>
    </xf>
    <xf numFmtId="4" fontId="133" fillId="0" borderId="0" xfId="0" applyNumberFormat="1" applyFont="1" applyBorder="1" applyAlignment="1">
      <alignment vertical="top"/>
    </xf>
    <xf numFmtId="0" fontId="134" fillId="0" borderId="0" xfId="0" applyFont="1" applyAlignment="1">
      <alignment vertical="center"/>
    </xf>
    <xf numFmtId="0" fontId="2" fillId="33" borderId="0" xfId="0" applyFont="1" applyFill="1" applyAlignment="1">
      <alignment/>
    </xf>
    <xf numFmtId="0" fontId="41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69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0" xfId="0" applyFont="1" applyFill="1" applyAlignment="1">
      <alignment/>
    </xf>
    <xf numFmtId="0" fontId="11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3" borderId="15" xfId="0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131" fillId="34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16" xfId="0" applyFont="1" applyBorder="1" applyAlignment="1">
      <alignment/>
    </xf>
    <xf numFmtId="2" fontId="0" fillId="0" borderId="11" xfId="0" applyNumberForma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8" fillId="33" borderId="0" xfId="46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131" fillId="34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7" borderId="17" xfId="0" applyFont="1" applyFill="1" applyBorder="1" applyAlignment="1">
      <alignment horizontal="centerContinuous" vertical="center"/>
    </xf>
    <xf numFmtId="0" fontId="1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35" borderId="18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2" fillId="0" borderId="0" xfId="0" applyFont="1" applyAlignment="1">
      <alignment/>
    </xf>
    <xf numFmtId="0" fontId="143" fillId="0" borderId="0" xfId="0" applyFont="1" applyAlignment="1">
      <alignment/>
    </xf>
    <xf numFmtId="0" fontId="5" fillId="0" borderId="19" xfId="0" applyFont="1" applyBorder="1" applyAlignment="1">
      <alignment/>
    </xf>
    <xf numFmtId="0" fontId="144" fillId="0" borderId="0" xfId="0" applyFont="1" applyAlignment="1">
      <alignment/>
    </xf>
    <xf numFmtId="0" fontId="18" fillId="0" borderId="0" xfId="0" applyFont="1" applyAlignment="1">
      <alignment/>
    </xf>
    <xf numFmtId="0" fontId="14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45" fillId="0" borderId="0" xfId="0" applyFont="1" applyFill="1" applyAlignment="1">
      <alignment/>
    </xf>
    <xf numFmtId="4" fontId="146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/>
    </xf>
    <xf numFmtId="0" fontId="147" fillId="0" borderId="0" xfId="0" applyFont="1" applyAlignment="1">
      <alignment/>
    </xf>
    <xf numFmtId="3" fontId="148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146" fillId="0" borderId="0" xfId="0" applyNumberFormat="1" applyFont="1" applyAlignment="1">
      <alignment horizontal="right" vertical="center"/>
    </xf>
    <xf numFmtId="178" fontId="146" fillId="0" borderId="0" xfId="0" applyNumberFormat="1" applyFont="1" applyAlignment="1">
      <alignment/>
    </xf>
    <xf numFmtId="3" fontId="146" fillId="0" borderId="0" xfId="0" applyNumberFormat="1" applyFont="1" applyBorder="1" applyAlignment="1">
      <alignment vertical="top"/>
    </xf>
    <xf numFmtId="178" fontId="19" fillId="0" borderId="0" xfId="0" applyNumberFormat="1" applyFont="1" applyAlignment="1">
      <alignment/>
    </xf>
    <xf numFmtId="3" fontId="19" fillId="0" borderId="0" xfId="0" applyNumberFormat="1" applyFont="1" applyBorder="1" applyAlignment="1">
      <alignment vertical="top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/>
    </xf>
    <xf numFmtId="3" fontId="12" fillId="0" borderId="0" xfId="0" applyNumberFormat="1" applyFont="1" applyBorder="1" applyAlignment="1">
      <alignment vertical="top"/>
    </xf>
    <xf numFmtId="3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31" fillId="34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3" fontId="20" fillId="0" borderId="0" xfId="0" applyNumberFormat="1" applyFont="1" applyAlignment="1">
      <alignment horizontal="right" vertical="center"/>
    </xf>
    <xf numFmtId="0" fontId="5" fillId="0" borderId="0" xfId="62" applyFont="1" applyAlignment="1">
      <alignment/>
      <protection/>
    </xf>
    <xf numFmtId="0" fontId="5" fillId="0" borderId="0" xfId="62" applyFont="1" applyFill="1" applyAlignment="1">
      <alignment/>
      <protection/>
    </xf>
    <xf numFmtId="0" fontId="5" fillId="36" borderId="0" xfId="62" applyFont="1" applyFill="1" applyAlignment="1">
      <alignment/>
      <protection/>
    </xf>
    <xf numFmtId="0" fontId="7" fillId="0" borderId="0" xfId="62" applyFont="1" applyAlignment="1">
      <alignment/>
      <protection/>
    </xf>
    <xf numFmtId="0" fontId="10" fillId="0" borderId="0" xfId="62" applyFont="1" applyAlignment="1">
      <alignment/>
      <protection/>
    </xf>
    <xf numFmtId="4" fontId="10" fillId="0" borderId="0" xfId="62" applyNumberFormat="1" applyFont="1" applyAlignment="1">
      <alignment/>
      <protection/>
    </xf>
    <xf numFmtId="3" fontId="10" fillId="0" borderId="0" xfId="62" applyNumberFormat="1" applyFont="1" applyAlignment="1">
      <alignment/>
      <protection/>
    </xf>
    <xf numFmtId="0" fontId="10" fillId="0" borderId="0" xfId="62" applyFont="1" applyAlignment="1">
      <alignment horizontal="centerContinuous"/>
      <protection/>
    </xf>
    <xf numFmtId="4" fontId="21" fillId="0" borderId="0" xfId="62" applyNumberFormat="1" applyFont="1" applyAlignment="1">
      <alignment horizontal="centerContinuous"/>
      <protection/>
    </xf>
    <xf numFmtId="3" fontId="21" fillId="0" borderId="0" xfId="62" applyNumberFormat="1" applyFont="1" applyAlignment="1">
      <alignment horizontal="centerContinuous"/>
      <protection/>
    </xf>
    <xf numFmtId="0" fontId="10" fillId="0" borderId="15" xfId="62" applyFont="1" applyBorder="1" applyAlignment="1">
      <alignment horizontal="centerContinuous"/>
      <protection/>
    </xf>
    <xf numFmtId="4" fontId="10" fillId="0" borderId="0" xfId="62" applyNumberFormat="1" applyFont="1" applyAlignment="1">
      <alignment horizontal="centerContinuous"/>
      <protection/>
    </xf>
    <xf numFmtId="3" fontId="10" fillId="0" borderId="0" xfId="62" applyNumberFormat="1" applyFont="1" applyAlignment="1">
      <alignment horizontal="centerContinuous"/>
      <protection/>
    </xf>
    <xf numFmtId="0" fontId="5" fillId="37" borderId="0" xfId="62" applyFont="1" applyFill="1" applyAlignment="1">
      <alignment/>
      <protection/>
    </xf>
    <xf numFmtId="3" fontId="131" fillId="0" borderId="0" xfId="0" applyNumberFormat="1" applyFont="1" applyBorder="1" applyAlignment="1">
      <alignment/>
    </xf>
    <xf numFmtId="0" fontId="5" fillId="38" borderId="0" xfId="62" applyFont="1" applyFill="1" applyAlignment="1">
      <alignment/>
      <protection/>
    </xf>
    <xf numFmtId="0" fontId="22" fillId="0" borderId="0" xfId="62" applyFont="1" applyAlignment="1">
      <alignment/>
      <protection/>
    </xf>
    <xf numFmtId="3" fontId="22" fillId="0" borderId="0" xfId="62" applyNumberFormat="1" applyFont="1" applyAlignment="1">
      <alignment/>
      <protection/>
    </xf>
    <xf numFmtId="0" fontId="22" fillId="0" borderId="20" xfId="62" applyFont="1" applyBorder="1" applyAlignment="1">
      <alignment/>
      <protection/>
    </xf>
    <xf numFmtId="4" fontId="22" fillId="0" borderId="20" xfId="62" applyNumberFormat="1" applyFont="1" applyBorder="1" applyAlignment="1">
      <alignment/>
      <protection/>
    </xf>
    <xf numFmtId="3" fontId="22" fillId="0" borderId="20" xfId="62" applyNumberFormat="1" applyFont="1" applyBorder="1" applyAlignment="1">
      <alignment/>
      <protection/>
    </xf>
    <xf numFmtId="4" fontId="7" fillId="0" borderId="0" xfId="62" applyNumberFormat="1" applyFont="1" applyAlignment="1">
      <alignment/>
      <protection/>
    </xf>
    <xf numFmtId="3" fontId="7" fillId="0" borderId="0" xfId="62" applyNumberFormat="1" applyFont="1" applyAlignment="1">
      <alignment/>
      <protection/>
    </xf>
    <xf numFmtId="3" fontId="23" fillId="0" borderId="0" xfId="62" applyNumberFormat="1" applyFont="1" applyBorder="1" applyAlignment="1">
      <alignment/>
      <protection/>
    </xf>
    <xf numFmtId="4" fontId="23" fillId="0" borderId="0" xfId="62" applyNumberFormat="1" applyFont="1" applyBorder="1" applyAlignment="1">
      <alignment/>
      <protection/>
    </xf>
    <xf numFmtId="0" fontId="24" fillId="0" borderId="0" xfId="46" applyFont="1" applyBorder="1" applyAlignment="1">
      <alignment/>
    </xf>
    <xf numFmtId="3" fontId="7" fillId="0" borderId="0" xfId="62" applyNumberFormat="1" applyFont="1" applyAlignment="1">
      <alignment vertical="center"/>
      <protection/>
    </xf>
    <xf numFmtId="4" fontId="7" fillId="0" borderId="0" xfId="62" applyNumberFormat="1" applyFont="1" applyAlignment="1">
      <alignment vertical="center"/>
      <protection/>
    </xf>
    <xf numFmtId="0" fontId="25" fillId="0" borderId="0" xfId="62" applyFont="1" applyAlignment="1">
      <alignment/>
      <protection/>
    </xf>
    <xf numFmtId="4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/>
      <protection/>
    </xf>
    <xf numFmtId="3" fontId="5" fillId="0" borderId="0" xfId="62" applyNumberFormat="1" applyFont="1" applyAlignment="1">
      <alignment vertical="center"/>
      <protection/>
    </xf>
    <xf numFmtId="4" fontId="5" fillId="0" borderId="0" xfId="62" applyNumberFormat="1" applyFont="1" applyAlignment="1">
      <alignment vertical="center"/>
      <protection/>
    </xf>
    <xf numFmtId="0" fontId="10" fillId="0" borderId="0" xfId="62" applyFont="1" applyBorder="1" applyAlignment="1">
      <alignment horizontal="centerContinuous"/>
      <protection/>
    </xf>
    <xf numFmtId="0" fontId="25" fillId="7" borderId="21" xfId="62" applyFont="1" applyFill="1" applyBorder="1" applyAlignment="1">
      <alignment/>
      <protection/>
    </xf>
    <xf numFmtId="0" fontId="25" fillId="7" borderId="14" xfId="62" applyFont="1" applyFill="1" applyBorder="1" applyAlignment="1">
      <alignment horizontal="centerContinuous"/>
      <protection/>
    </xf>
    <xf numFmtId="0" fontId="25" fillId="37" borderId="18" xfId="62" applyFont="1" applyFill="1" applyBorder="1" applyAlignment="1">
      <alignment/>
      <protection/>
    </xf>
    <xf numFmtId="0" fontId="25" fillId="7" borderId="18" xfId="62" applyFont="1" applyFill="1" applyBorder="1" applyAlignment="1">
      <alignment horizontal="right"/>
      <protection/>
    </xf>
    <xf numFmtId="0" fontId="25" fillId="0" borderId="18" xfId="62" applyFont="1" applyBorder="1" applyAlignment="1">
      <alignment horizontal="right"/>
      <protection/>
    </xf>
    <xf numFmtId="0" fontId="7" fillId="0" borderId="0" xfId="62" applyFont="1" applyBorder="1">
      <alignment vertical="top"/>
      <protection/>
    </xf>
    <xf numFmtId="4" fontId="5" fillId="0" borderId="0" xfId="62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right" vertical="center"/>
      <protection/>
    </xf>
    <xf numFmtId="38" fontId="5" fillId="0" borderId="0" xfId="62" applyNumberFormat="1" applyFont="1" applyFill="1" applyAlignment="1">
      <alignment horizontal="right" vertical="center"/>
      <protection/>
    </xf>
    <xf numFmtId="37" fontId="5" fillId="0" borderId="0" xfId="62" applyNumberFormat="1" applyFont="1" applyFill="1" applyAlignment="1">
      <alignment/>
      <protection/>
    </xf>
    <xf numFmtId="4" fontId="25" fillId="0" borderId="0" xfId="62" applyNumberFormat="1" applyFont="1" applyFill="1" applyAlignment="1">
      <alignment horizontal="right" vertical="center"/>
      <protection/>
    </xf>
    <xf numFmtId="38" fontId="25" fillId="0" borderId="0" xfId="62" applyNumberFormat="1" applyFont="1" applyFill="1" applyAlignment="1">
      <alignment horizontal="right" vertical="center"/>
      <protection/>
    </xf>
    <xf numFmtId="4" fontId="14" fillId="0" borderId="0" xfId="62" applyNumberFormat="1" applyFont="1" applyFill="1" applyAlignment="1">
      <alignment horizontal="right" vertical="center"/>
      <protection/>
    </xf>
    <xf numFmtId="38" fontId="14" fillId="0" borderId="0" xfId="62" applyNumberFormat="1" applyFont="1" applyFill="1" applyAlignment="1">
      <alignment horizontal="right" vertical="center"/>
      <protection/>
    </xf>
    <xf numFmtId="179" fontId="5" fillId="0" borderId="0" xfId="62" applyNumberFormat="1" applyFont="1" applyFill="1" applyAlignment="1">
      <alignment horizontal="right" vertical="center"/>
      <protection/>
    </xf>
    <xf numFmtId="0" fontId="25" fillId="0" borderId="18" xfId="62" applyFont="1" applyFill="1" applyBorder="1" applyAlignment="1">
      <alignment horizontal="right"/>
      <protection/>
    </xf>
    <xf numFmtId="0" fontId="25" fillId="36" borderId="18" xfId="62" applyFont="1" applyFill="1" applyBorder="1" applyAlignment="1">
      <alignment horizontal="right"/>
      <protection/>
    </xf>
    <xf numFmtId="4" fontId="5" fillId="36" borderId="0" xfId="62" applyNumberFormat="1" applyFont="1" applyFill="1" applyAlignment="1">
      <alignment horizontal="right" vertical="center"/>
      <protection/>
    </xf>
    <xf numFmtId="38" fontId="5" fillId="36" borderId="0" xfId="62" applyNumberFormat="1" applyFont="1" applyFill="1" applyAlignment="1">
      <alignment horizontal="right" vertical="center"/>
      <protection/>
    </xf>
    <xf numFmtId="0" fontId="25" fillId="0" borderId="17" xfId="62" applyFont="1" applyBorder="1" applyAlignment="1">
      <alignment/>
      <protection/>
    </xf>
    <xf numFmtId="0" fontId="14" fillId="0" borderId="0" xfId="62" applyFont="1" applyAlignment="1">
      <alignment/>
      <protection/>
    </xf>
    <xf numFmtId="0" fontId="14" fillId="0" borderId="0" xfId="62" applyFont="1" applyFill="1" applyAlignment="1">
      <alignment/>
      <protection/>
    </xf>
    <xf numFmtId="3" fontId="23" fillId="0" borderId="0" xfId="62" applyNumberFormat="1" applyFont="1" applyAlignment="1">
      <alignment/>
      <protection/>
    </xf>
    <xf numFmtId="0" fontId="23" fillId="0" borderId="0" xfId="62" applyFont="1" applyAlignment="1">
      <alignment/>
      <protection/>
    </xf>
    <xf numFmtId="0" fontId="7" fillId="0" borderId="0" xfId="62" applyFont="1" applyFill="1" applyAlignment="1">
      <alignment/>
      <protection/>
    </xf>
    <xf numFmtId="3" fontId="25" fillId="0" borderId="0" xfId="62" applyNumberFormat="1" applyFont="1" applyAlignment="1">
      <alignment/>
      <protection/>
    </xf>
    <xf numFmtId="0" fontId="55" fillId="0" borderId="0" xfId="61" applyFont="1" applyFill="1" applyAlignment="1">
      <alignment/>
      <protection/>
    </xf>
    <xf numFmtId="0" fontId="56" fillId="0" borderId="0" xfId="61" applyFont="1" applyAlignment="1">
      <alignment/>
      <protection/>
    </xf>
    <xf numFmtId="0" fontId="74" fillId="0" borderId="0" xfId="61" applyFont="1" applyFill="1" applyAlignment="1">
      <alignment/>
      <protection/>
    </xf>
    <xf numFmtId="0" fontId="56" fillId="0" borderId="0" xfId="61" applyFont="1" applyFill="1" applyBorder="1" applyAlignment="1">
      <alignment/>
      <protection/>
    </xf>
    <xf numFmtId="0" fontId="55" fillId="0" borderId="0" xfId="61" applyFont="1" applyBorder="1" applyAlignment="1">
      <alignment/>
      <protection/>
    </xf>
    <xf numFmtId="0" fontId="116" fillId="0" borderId="0" xfId="61" applyFont="1" applyAlignment="1">
      <alignment/>
      <protection/>
    </xf>
    <xf numFmtId="0" fontId="55" fillId="0" borderId="0" xfId="61" applyFont="1" applyAlignment="1">
      <alignment/>
      <protection/>
    </xf>
    <xf numFmtId="0" fontId="59" fillId="0" borderId="0" xfId="61" applyFont="1" applyAlignment="1">
      <alignment/>
      <protection/>
    </xf>
    <xf numFmtId="0" fontId="59" fillId="0" borderId="0" xfId="61" applyFont="1" applyFill="1" applyAlignment="1">
      <alignment/>
      <protection/>
    </xf>
    <xf numFmtId="0" fontId="75" fillId="0" borderId="0" xfId="61" applyFont="1" applyAlignment="1">
      <alignment/>
      <protection/>
    </xf>
    <xf numFmtId="3" fontId="7" fillId="0" borderId="0" xfId="0" applyNumberFormat="1" applyFont="1" applyAlignment="1">
      <alignment horizontal="right"/>
    </xf>
    <xf numFmtId="4" fontId="131" fillId="0" borderId="0" xfId="61" applyNumberFormat="1" applyFont="1" applyBorder="1" applyAlignment="1">
      <alignment/>
      <protection/>
    </xf>
    <xf numFmtId="3" fontId="131" fillId="0" borderId="0" xfId="61" applyNumberFormat="1" applyFont="1" applyBorder="1" applyAlignment="1">
      <alignment/>
      <protection/>
    </xf>
    <xf numFmtId="0" fontId="55" fillId="0" borderId="20" xfId="61" applyFont="1" applyBorder="1" applyAlignment="1">
      <alignment/>
      <protection/>
    </xf>
    <xf numFmtId="0" fontId="59" fillId="0" borderId="20" xfId="61" applyFont="1" applyBorder="1" applyAlignment="1">
      <alignment/>
      <protection/>
    </xf>
    <xf numFmtId="0" fontId="59" fillId="0" borderId="0" xfId="61" applyFont="1" applyBorder="1" applyAlignment="1">
      <alignment/>
      <protection/>
    </xf>
    <xf numFmtId="0" fontId="1" fillId="0" borderId="0" xfId="46" applyFont="1" applyBorder="1" applyAlignment="1">
      <alignment/>
    </xf>
    <xf numFmtId="0" fontId="116" fillId="0" borderId="0" xfId="46" applyFont="1" applyBorder="1" applyAlignment="1">
      <alignment/>
    </xf>
    <xf numFmtId="0" fontId="116" fillId="33" borderId="0" xfId="61" applyFont="1" applyFill="1" applyBorder="1" applyAlignment="1">
      <alignment/>
      <protection/>
    </xf>
    <xf numFmtId="0" fontId="119" fillId="33" borderId="0" xfId="61" applyFont="1" applyFill="1" applyBorder="1" applyAlignment="1">
      <alignment/>
      <protection/>
    </xf>
    <xf numFmtId="0" fontId="127" fillId="33" borderId="0" xfId="61" applyFont="1" applyFill="1" applyBorder="1" applyAlignment="1">
      <alignment/>
      <protection/>
    </xf>
    <xf numFmtId="0" fontId="149" fillId="33" borderId="0" xfId="61" applyFont="1" applyFill="1" applyBorder="1" applyAlignment="1">
      <alignment/>
      <protection/>
    </xf>
    <xf numFmtId="3" fontId="14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/>
      <protection/>
    </xf>
    <xf numFmtId="2" fontId="119" fillId="33" borderId="0" xfId="61" applyNumberFormat="1" applyFont="1" applyFill="1" applyBorder="1" applyAlignment="1">
      <alignment/>
      <protection/>
    </xf>
    <xf numFmtId="3" fontId="119" fillId="33" borderId="0" xfId="61" applyNumberFormat="1" applyFont="1" applyFill="1" applyBorder="1" applyAlignment="1">
      <alignment horizontal="center" vertical="center"/>
      <protection/>
    </xf>
    <xf numFmtId="0" fontId="55" fillId="0" borderId="20" xfId="61" applyFont="1" applyFill="1" applyBorder="1" applyAlignment="1">
      <alignment/>
      <protection/>
    </xf>
    <xf numFmtId="0" fontId="55" fillId="0" borderId="0" xfId="61" applyFont="1" applyFill="1" applyBorder="1" applyAlignment="1">
      <alignment/>
      <protection/>
    </xf>
    <xf numFmtId="0" fontId="116" fillId="33" borderId="0" xfId="61" applyFont="1" applyFill="1" applyAlignment="1">
      <alignment/>
      <protection/>
    </xf>
    <xf numFmtId="0" fontId="116" fillId="0" borderId="0" xfId="61" applyFont="1" applyFill="1" applyBorder="1" applyAlignment="1">
      <alignment/>
      <protection/>
    </xf>
    <xf numFmtId="1" fontId="116" fillId="0" borderId="0" xfId="61" applyNumberFormat="1" applyFont="1" applyFill="1" applyBorder="1" applyAlignment="1">
      <alignment/>
      <protection/>
    </xf>
    <xf numFmtId="0" fontId="116" fillId="0" borderId="0" xfId="61" applyFont="1" applyFill="1" applyBorder="1">
      <alignment vertical="top"/>
      <protection/>
    </xf>
    <xf numFmtId="3" fontId="116" fillId="0" borderId="0" xfId="61" applyNumberFormat="1" applyFont="1" applyFill="1" applyBorder="1" applyAlignment="1">
      <alignment horizontal="right"/>
      <protection/>
    </xf>
    <xf numFmtId="178" fontId="116" fillId="33" borderId="0" xfId="61" applyNumberFormat="1" applyFont="1" applyFill="1" applyBorder="1" applyAlignment="1">
      <alignment/>
      <protection/>
    </xf>
    <xf numFmtId="3" fontId="116" fillId="33" borderId="0" xfId="61" applyNumberFormat="1" applyFont="1" applyFill="1" applyBorder="1" applyAlignment="1">
      <alignment/>
      <protection/>
    </xf>
    <xf numFmtId="3" fontId="116" fillId="0" borderId="0" xfId="61" applyNumberFormat="1" applyFont="1" applyFill="1" applyBorder="1" applyAlignment="1">
      <alignment/>
      <protection/>
    </xf>
    <xf numFmtId="180" fontId="116" fillId="0" borderId="0" xfId="61" applyNumberFormat="1" applyFont="1" applyFill="1" applyBorder="1" applyAlignment="1">
      <alignment/>
      <protection/>
    </xf>
    <xf numFmtId="0" fontId="59" fillId="7" borderId="22" xfId="61" applyFont="1" applyFill="1" applyBorder="1" applyAlignment="1">
      <alignment horizontal="center" vertical="center"/>
      <protection/>
    </xf>
    <xf numFmtId="0" fontId="59" fillId="0" borderId="22" xfId="6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center" vertical="center"/>
      <protection/>
    </xf>
    <xf numFmtId="3" fontId="74" fillId="0" borderId="18" xfId="61" applyNumberFormat="1" applyFont="1" applyFill="1" applyBorder="1" applyAlignment="1">
      <alignment horizontal="center" vertical="center"/>
      <protection/>
    </xf>
    <xf numFmtId="3" fontId="56" fillId="0" borderId="18" xfId="61" applyNumberFormat="1" applyFont="1" applyBorder="1" applyAlignment="1">
      <alignment horizontal="center" vertical="center"/>
      <protection/>
    </xf>
    <xf numFmtId="3" fontId="56" fillId="0" borderId="18" xfId="61" applyNumberFormat="1" applyFont="1" applyFill="1" applyBorder="1" applyAlignment="1">
      <alignment horizontal="center" vertical="center"/>
      <protection/>
    </xf>
    <xf numFmtId="3" fontId="75" fillId="7" borderId="18" xfId="61" applyNumberFormat="1" applyFont="1" applyFill="1" applyBorder="1" applyAlignment="1">
      <alignment horizontal="right" vertical="center"/>
      <protection/>
    </xf>
    <xf numFmtId="0" fontId="56" fillId="0" borderId="0" xfId="61" applyFont="1" applyBorder="1" applyAlignment="1">
      <alignment/>
      <protection/>
    </xf>
    <xf numFmtId="3" fontId="55" fillId="0" borderId="18" xfId="61" applyNumberFormat="1" applyFont="1" applyBorder="1" applyAlignment="1">
      <alignment horizontal="center" vertical="center"/>
      <protection/>
    </xf>
    <xf numFmtId="3" fontId="59" fillId="7" borderId="18" xfId="61" applyNumberFormat="1" applyFont="1" applyFill="1" applyBorder="1" applyAlignment="1">
      <alignment horizontal="center" vertical="center"/>
      <protection/>
    </xf>
    <xf numFmtId="3" fontId="55" fillId="0" borderId="17" xfId="61" applyNumberFormat="1" applyFont="1" applyBorder="1" applyAlignment="1">
      <alignment horizontal="center" vertical="center"/>
      <protection/>
    </xf>
    <xf numFmtId="0" fontId="116" fillId="0" borderId="0" xfId="61" applyFont="1" applyBorder="1" applyAlignment="1">
      <alignment/>
      <protection/>
    </xf>
    <xf numFmtId="0" fontId="119" fillId="0" borderId="0" xfId="61" applyFont="1" applyBorder="1" applyAlignment="1">
      <alignment/>
      <protection/>
    </xf>
    <xf numFmtId="0" fontId="119" fillId="0" borderId="0" xfId="61" applyFont="1" applyAlignment="1">
      <alignment/>
      <protection/>
    </xf>
    <xf numFmtId="3" fontId="116" fillId="0" borderId="0" xfId="61" applyNumberFormat="1" applyFont="1" applyAlignment="1">
      <alignment/>
      <protection/>
    </xf>
    <xf numFmtId="1" fontId="116" fillId="33" borderId="0" xfId="61" applyNumberFormat="1" applyFont="1" applyFill="1" applyBorder="1" applyAlignment="1">
      <alignment/>
      <protection/>
    </xf>
    <xf numFmtId="1" fontId="116" fillId="0" borderId="0" xfId="61" applyNumberFormat="1" applyFont="1" applyBorder="1" applyAlignment="1">
      <alignment/>
      <protection/>
    </xf>
    <xf numFmtId="0" fontId="116" fillId="0" borderId="0" xfId="61" applyFont="1" applyFill="1" applyAlignment="1">
      <alignment/>
      <protection/>
    </xf>
    <xf numFmtId="1" fontId="116" fillId="0" borderId="0" xfId="61" applyNumberFormat="1" applyFont="1" applyAlignment="1">
      <alignment/>
      <protection/>
    </xf>
    <xf numFmtId="0" fontId="5" fillId="0" borderId="0" xfId="61" applyFont="1" applyFill="1" applyAlignment="1">
      <alignment/>
      <protection/>
    </xf>
    <xf numFmtId="0" fontId="27" fillId="0" borderId="0" xfId="61" applyFont="1" applyFill="1" applyAlignment="1">
      <alignment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143" fillId="0" borderId="0" xfId="61" applyFont="1" applyAlignment="1">
      <alignment/>
      <protection/>
    </xf>
    <xf numFmtId="0" fontId="5" fillId="0" borderId="0" xfId="61" applyFont="1" applyAlignment="1">
      <alignment/>
      <protection/>
    </xf>
    <xf numFmtId="4" fontId="14" fillId="0" borderId="0" xfId="61" applyNumberFormat="1" applyFont="1" applyAlignment="1">
      <alignment/>
      <protection/>
    </xf>
    <xf numFmtId="0" fontId="14" fillId="0" borderId="0" xfId="61" applyFont="1" applyAlignment="1">
      <alignment/>
      <protection/>
    </xf>
    <xf numFmtId="4" fontId="14" fillId="7" borderId="23" xfId="61" applyNumberFormat="1" applyFont="1" applyFill="1" applyBorder="1" applyAlignment="1">
      <alignment horizontal="center" vertical="center"/>
      <protection/>
    </xf>
    <xf numFmtId="0" fontId="14" fillId="7" borderId="23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/>
      <protection/>
    </xf>
    <xf numFmtId="0" fontId="14" fillId="0" borderId="24" xfId="61" applyFont="1" applyFill="1" applyBorder="1" applyAlignment="1">
      <alignment/>
      <protection/>
    </xf>
    <xf numFmtId="0" fontId="14" fillId="0" borderId="20" xfId="61" applyFont="1" applyFill="1" applyBorder="1" applyAlignment="1">
      <alignment/>
      <protection/>
    </xf>
    <xf numFmtId="4" fontId="14" fillId="0" borderId="20" xfId="61" applyNumberFormat="1" applyFont="1" applyFill="1" applyBorder="1" applyAlignment="1">
      <alignment horizontal="center" vertical="center"/>
      <protection/>
    </xf>
    <xf numFmtId="3" fontId="14" fillId="0" borderId="20" xfId="61" applyNumberFormat="1" applyFont="1" applyFill="1" applyBorder="1" applyAlignment="1">
      <alignment horizontal="center" vertical="center"/>
      <protection/>
    </xf>
    <xf numFmtId="3" fontId="14" fillId="7" borderId="0" xfId="61" applyNumberFormat="1" applyFont="1" applyFill="1" applyAlignment="1">
      <alignment horizontal="right"/>
      <protection/>
    </xf>
    <xf numFmtId="0" fontId="27" fillId="0" borderId="24" xfId="61" applyFont="1" applyFill="1" applyBorder="1" applyAlignment="1">
      <alignment/>
      <protection/>
    </xf>
    <xf numFmtId="3" fontId="28" fillId="0" borderId="0" xfId="61" applyNumberFormat="1" applyFont="1" applyFill="1" applyAlignment="1">
      <alignment horizontal="right"/>
      <protection/>
    </xf>
    <xf numFmtId="3" fontId="27" fillId="0" borderId="0" xfId="61" applyNumberFormat="1" applyFont="1" applyFill="1" applyAlignment="1">
      <alignment horizontal="right"/>
      <protection/>
    </xf>
    <xf numFmtId="0" fontId="5" fillId="7" borderId="24" xfId="61" applyFont="1" applyFill="1" applyBorder="1" applyAlignment="1">
      <alignment/>
      <protection/>
    </xf>
    <xf numFmtId="0" fontId="14" fillId="7" borderId="0" xfId="61" applyFont="1" applyFill="1" applyAlignment="1">
      <alignment vertical="center"/>
      <protection/>
    </xf>
    <xf numFmtId="0" fontId="5" fillId="7" borderId="0" xfId="61" applyFont="1" applyFill="1" applyAlignment="1">
      <alignment vertical="center"/>
      <protection/>
    </xf>
    <xf numFmtId="0" fontId="5" fillId="0" borderId="24" xfId="61" applyFont="1" applyBorder="1" applyAlignment="1">
      <alignment/>
      <protection/>
    </xf>
    <xf numFmtId="0" fontId="5" fillId="0" borderId="0" xfId="61" applyFont="1" applyAlignment="1">
      <alignment vertical="center"/>
      <protection/>
    </xf>
    <xf numFmtId="3" fontId="14" fillId="0" borderId="0" xfId="61" applyNumberFormat="1" applyFont="1" applyAlignment="1">
      <alignment horizontal="right"/>
      <protection/>
    </xf>
    <xf numFmtId="3" fontId="5" fillId="0" borderId="0" xfId="61" applyNumberFormat="1" applyFont="1" applyAlignment="1">
      <alignment horizontal="right"/>
      <protection/>
    </xf>
    <xf numFmtId="0" fontId="5" fillId="33" borderId="0" xfId="61" applyFont="1" applyFill="1" applyAlignment="1">
      <alignment horizontal="left" indent="1"/>
      <protection/>
    </xf>
    <xf numFmtId="3" fontId="5" fillId="0" borderId="0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left" indent="1"/>
      <protection/>
    </xf>
    <xf numFmtId="0" fontId="5" fillId="0" borderId="25" xfId="61" applyFont="1" applyBorder="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>
      <alignment vertical="top"/>
      <protection/>
    </xf>
    <xf numFmtId="4" fontId="150" fillId="0" borderId="25" xfId="61" applyNumberFormat="1" applyFont="1" applyBorder="1" applyAlignment="1">
      <alignment/>
      <protection/>
    </xf>
    <xf numFmtId="4" fontId="150" fillId="0" borderId="0" xfId="61" applyNumberFormat="1" applyFont="1" applyBorder="1" applyAlignment="1">
      <alignment/>
      <protection/>
    </xf>
    <xf numFmtId="3" fontId="150" fillId="0" borderId="0" xfId="61" applyNumberFormat="1" applyFont="1" applyBorder="1" applyAlignment="1">
      <alignment horizontal="right"/>
      <protection/>
    </xf>
    <xf numFmtId="3" fontId="131" fillId="0" borderId="0" xfId="0" applyNumberFormat="1" applyFont="1" applyBorder="1" applyAlignment="1">
      <alignment horizontal="right"/>
    </xf>
    <xf numFmtId="0" fontId="5" fillId="7" borderId="25" xfId="61" applyFont="1" applyFill="1" applyBorder="1" applyAlignment="1">
      <alignment/>
      <protection/>
    </xf>
    <xf numFmtId="0" fontId="5" fillId="0" borderId="26" xfId="61" applyFont="1" applyBorder="1" applyAlignment="1">
      <alignment/>
      <protection/>
    </xf>
    <xf numFmtId="4" fontId="150" fillId="0" borderId="26" xfId="61" applyNumberFormat="1" applyFont="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3" fontId="150" fillId="0" borderId="0" xfId="61" applyNumberFormat="1" applyFont="1" applyBorder="1" applyAlignment="1">
      <alignment/>
      <protection/>
    </xf>
    <xf numFmtId="0" fontId="5" fillId="0" borderId="27" xfId="61" applyFont="1" applyBorder="1" applyAlignment="1">
      <alignment/>
      <protection/>
    </xf>
    <xf numFmtId="0" fontId="5" fillId="0" borderId="15" xfId="61" applyFont="1" applyBorder="1" applyAlignment="1">
      <alignment/>
      <protection/>
    </xf>
    <xf numFmtId="3" fontId="5" fillId="0" borderId="0" xfId="61" applyNumberFormat="1" applyFont="1" applyAlignment="1">
      <alignment vertical="center"/>
      <protection/>
    </xf>
    <xf numFmtId="0" fontId="5" fillId="0" borderId="20" xfId="61" applyFont="1" applyBorder="1" applyAlignment="1">
      <alignment/>
      <protection/>
    </xf>
    <xf numFmtId="4" fontId="14" fillId="0" borderId="20" xfId="61" applyNumberFormat="1" applyFont="1" applyBorder="1" applyAlignment="1">
      <alignment/>
      <protection/>
    </xf>
    <xf numFmtId="4" fontId="14" fillId="0" borderId="0" xfId="61" applyNumberFormat="1" applyFont="1" applyBorder="1" applyAlignment="1">
      <alignment/>
      <protection/>
    </xf>
    <xf numFmtId="0" fontId="143" fillId="0" borderId="0" xfId="61" applyFont="1" applyBorder="1" applyAlignment="1">
      <alignment/>
      <protection/>
    </xf>
    <xf numFmtId="4" fontId="151" fillId="0" borderId="0" xfId="61" applyNumberFormat="1" applyFont="1" applyBorder="1" applyAlignment="1">
      <alignment/>
      <protection/>
    </xf>
    <xf numFmtId="0" fontId="143" fillId="0" borderId="0" xfId="46" applyFont="1" applyBorder="1" applyAlignment="1">
      <alignment/>
    </xf>
    <xf numFmtId="0" fontId="143" fillId="33" borderId="0" xfId="61" applyFont="1" applyFill="1" applyBorder="1" applyAlignment="1">
      <alignment/>
      <protection/>
    </xf>
    <xf numFmtId="4" fontId="151" fillId="33" borderId="0" xfId="61" applyNumberFormat="1" applyFont="1" applyFill="1" applyBorder="1" applyAlignment="1">
      <alignment/>
      <protection/>
    </xf>
    <xf numFmtId="0" fontId="151" fillId="33" borderId="0" xfId="61" applyFont="1" applyFill="1" applyBorder="1" applyAlignment="1">
      <alignment/>
      <protection/>
    </xf>
    <xf numFmtId="2" fontId="151" fillId="33" borderId="0" xfId="61" applyNumberFormat="1" applyFont="1" applyFill="1" applyBorder="1" applyAlignment="1">
      <alignment/>
      <protection/>
    </xf>
    <xf numFmtId="0" fontId="14" fillId="0" borderId="20" xfId="61" applyFont="1" applyFill="1" applyBorder="1" applyAlignment="1">
      <alignment horizontal="center" vertical="center"/>
      <protection/>
    </xf>
    <xf numFmtId="3" fontId="5" fillId="0" borderId="0" xfId="61" applyNumberFormat="1" applyFont="1" applyFill="1" applyAlignment="1">
      <alignment horizontal="right"/>
      <protection/>
    </xf>
    <xf numFmtId="3" fontId="5" fillId="0" borderId="0" xfId="61" applyNumberFormat="1" applyFont="1" applyFill="1" applyAlignment="1">
      <alignment vertical="center"/>
      <protection/>
    </xf>
    <xf numFmtId="3" fontId="5" fillId="0" borderId="15" xfId="61" applyNumberFormat="1" applyFont="1" applyBorder="1" applyAlignment="1">
      <alignment vertical="center"/>
      <protection/>
    </xf>
    <xf numFmtId="0" fontId="5" fillId="0" borderId="20" xfId="61" applyFont="1" applyFill="1" applyBorder="1" applyAlignment="1">
      <alignment/>
      <protection/>
    </xf>
    <xf numFmtId="0" fontId="143" fillId="0" borderId="0" xfId="61" applyFont="1" applyFill="1" applyBorder="1" applyAlignment="1">
      <alignment/>
      <protection/>
    </xf>
    <xf numFmtId="0" fontId="143" fillId="33" borderId="0" xfId="61" applyFont="1" applyFill="1" applyAlignment="1">
      <alignment/>
      <protection/>
    </xf>
    <xf numFmtId="1" fontId="143" fillId="0" borderId="0" xfId="61" applyNumberFormat="1" applyFont="1" applyFill="1" applyBorder="1" applyAlignment="1">
      <alignment/>
      <protection/>
    </xf>
    <xf numFmtId="0" fontId="143" fillId="0" borderId="0" xfId="61" applyFont="1" applyFill="1" applyBorder="1">
      <alignment vertical="top"/>
      <protection/>
    </xf>
    <xf numFmtId="3" fontId="143" fillId="0" borderId="0" xfId="61" applyNumberFormat="1" applyFont="1" applyFill="1" applyBorder="1" applyAlignment="1">
      <alignment horizontal="right"/>
      <protection/>
    </xf>
    <xf numFmtId="178" fontId="143" fillId="33" borderId="0" xfId="61" applyNumberFormat="1" applyFont="1" applyFill="1" applyBorder="1" applyAlignment="1">
      <alignment/>
      <protection/>
    </xf>
    <xf numFmtId="3" fontId="143" fillId="33" borderId="0" xfId="61" applyNumberFormat="1" applyFont="1" applyFill="1" applyBorder="1" applyAlignment="1">
      <alignment/>
      <protection/>
    </xf>
    <xf numFmtId="0" fontId="14" fillId="7" borderId="20" xfId="61" applyFont="1" applyFill="1" applyBorder="1" applyAlignment="1">
      <alignment horizontal="center" vertical="center"/>
      <protection/>
    </xf>
    <xf numFmtId="0" fontId="14" fillId="7" borderId="22" xfId="61" applyFont="1" applyFill="1" applyBorder="1" applyAlignment="1">
      <alignment horizontal="center" vertical="center"/>
      <protection/>
    </xf>
    <xf numFmtId="0" fontId="14" fillId="0" borderId="22" xfId="6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center" vertical="center"/>
      <protection/>
    </xf>
    <xf numFmtId="3" fontId="27" fillId="0" borderId="18" xfId="61" applyNumberFormat="1" applyFont="1" applyFill="1" applyBorder="1" applyAlignment="1">
      <alignment horizontal="center" vertical="center"/>
      <protection/>
    </xf>
    <xf numFmtId="3" fontId="5" fillId="0" borderId="18" xfId="61" applyNumberFormat="1" applyFont="1" applyBorder="1" applyAlignment="1">
      <alignment horizontal="center" vertical="center"/>
      <protection/>
    </xf>
    <xf numFmtId="181" fontId="5" fillId="0" borderId="0" xfId="61" applyNumberFormat="1" applyFont="1" applyAlignment="1">
      <alignment/>
      <protection/>
    </xf>
    <xf numFmtId="3" fontId="5" fillId="0" borderId="18" xfId="61" applyNumberFormat="1" applyFont="1" applyFill="1" applyBorder="1" applyAlignment="1">
      <alignment horizontal="center" vertical="center"/>
      <protection/>
    </xf>
    <xf numFmtId="3" fontId="14" fillId="7" borderId="18" xfId="61" applyNumberFormat="1" applyFont="1" applyFill="1" applyBorder="1" applyAlignment="1">
      <alignment horizontal="right" vertical="center"/>
      <protection/>
    </xf>
    <xf numFmtId="3" fontId="5" fillId="0" borderId="17" xfId="61" applyNumberFormat="1" applyFont="1" applyBorder="1" applyAlignment="1">
      <alignment horizontal="center" vertical="center"/>
      <protection/>
    </xf>
    <xf numFmtId="3" fontId="151" fillId="33" borderId="0" xfId="61" applyNumberFormat="1" applyFont="1" applyFill="1" applyBorder="1" applyAlignment="1">
      <alignment horizontal="center" vertical="center"/>
      <protection/>
    </xf>
    <xf numFmtId="0" fontId="5" fillId="33" borderId="0" xfId="61" applyFont="1" applyFill="1" applyBorder="1" applyAlignment="1">
      <alignment/>
      <protection/>
    </xf>
    <xf numFmtId="4" fontId="14" fillId="33" borderId="0" xfId="61" applyNumberFormat="1" applyFont="1" applyFill="1" applyBorder="1" applyAlignment="1">
      <alignment/>
      <protection/>
    </xf>
    <xf numFmtId="3" fontId="143" fillId="0" borderId="0" xfId="61" applyNumberFormat="1" applyFont="1" applyAlignment="1">
      <alignment/>
      <protection/>
    </xf>
    <xf numFmtId="3" fontId="143" fillId="0" borderId="0" xfId="61" applyNumberFormat="1" applyFont="1" applyFill="1" applyBorder="1" applyAlignment="1">
      <alignment/>
      <protection/>
    </xf>
    <xf numFmtId="180" fontId="143" fillId="0" borderId="0" xfId="61" applyNumberFormat="1" applyFont="1" applyFill="1" applyBorder="1" applyAlignment="1">
      <alignment/>
      <protection/>
    </xf>
    <xf numFmtId="1" fontId="143" fillId="33" borderId="0" xfId="61" applyNumberFormat="1" applyFont="1" applyFill="1" applyBorder="1" applyAlignment="1">
      <alignment/>
      <protection/>
    </xf>
    <xf numFmtId="1" fontId="5" fillId="33" borderId="0" xfId="61" applyNumberFormat="1" applyFont="1" applyFill="1" applyBorder="1" applyAlignment="1">
      <alignment/>
      <protection/>
    </xf>
    <xf numFmtId="1" fontId="5" fillId="0" borderId="0" xfId="61" applyNumberFormat="1" applyFont="1" applyBorder="1" applyAlignment="1">
      <alignment/>
      <protection/>
    </xf>
    <xf numFmtId="1" fontId="5" fillId="0" borderId="0" xfId="61" applyNumberFormat="1" applyFont="1" applyAlignment="1">
      <alignment/>
      <protection/>
    </xf>
    <xf numFmtId="0" fontId="5" fillId="0" borderId="0" xfId="61" applyFont="1" applyProtection="1">
      <alignment vertical="top"/>
      <protection locked="0"/>
    </xf>
    <xf numFmtId="0" fontId="5" fillId="33" borderId="0" xfId="61" applyFont="1" applyFill="1" applyProtection="1">
      <alignment vertical="top"/>
      <protection locked="0"/>
    </xf>
    <xf numFmtId="0" fontId="14" fillId="33" borderId="0" xfId="61" applyFont="1" applyFill="1" applyProtection="1">
      <alignment vertical="top"/>
      <protection locked="0"/>
    </xf>
    <xf numFmtId="0" fontId="5" fillId="0" borderId="0" xfId="61" applyFont="1" applyFill="1" applyProtection="1">
      <alignment vertical="top"/>
      <protection locked="0"/>
    </xf>
    <xf numFmtId="0" fontId="7" fillId="0" borderId="0" xfId="61" applyFont="1" applyProtection="1">
      <alignment vertical="top"/>
      <protection locked="0"/>
    </xf>
    <xf numFmtId="0" fontId="10" fillId="33" borderId="0" xfId="61" applyFont="1" applyFill="1" applyProtection="1">
      <alignment vertical="top"/>
      <protection locked="0"/>
    </xf>
    <xf numFmtId="0" fontId="152" fillId="0" borderId="0" xfId="61" applyFont="1" applyProtection="1">
      <alignment vertical="top"/>
      <protection locked="0"/>
    </xf>
    <xf numFmtId="0" fontId="10" fillId="0" borderId="0" xfId="61" applyFont="1" applyProtection="1">
      <alignment vertical="top"/>
      <protection locked="0"/>
    </xf>
    <xf numFmtId="0" fontId="21" fillId="0" borderId="0" xfId="61" applyFont="1" applyProtection="1">
      <alignment vertical="top"/>
      <protection locked="0"/>
    </xf>
    <xf numFmtId="0" fontId="14" fillId="0" borderId="0" xfId="61" applyFont="1" applyProtection="1">
      <alignment vertical="top"/>
      <protection locked="0"/>
    </xf>
    <xf numFmtId="0" fontId="4" fillId="35" borderId="23" xfId="61" applyFont="1" applyFill="1" applyBorder="1" applyAlignment="1" applyProtection="1">
      <alignment horizontal="center" vertical="center"/>
      <protection locked="0"/>
    </xf>
    <xf numFmtId="0" fontId="4" fillId="0" borderId="24" xfId="61" applyFont="1" applyBorder="1" applyProtection="1">
      <alignment vertical="top"/>
      <protection locked="0"/>
    </xf>
    <xf numFmtId="0" fontId="4" fillId="0" borderId="0" xfId="61" applyFont="1" applyBorder="1" applyProtection="1">
      <alignment vertical="top"/>
      <protection locked="0"/>
    </xf>
    <xf numFmtId="3" fontId="4" fillId="0" borderId="20" xfId="61" applyNumberFormat="1" applyFont="1" applyBorder="1" applyAlignment="1" applyProtection="1">
      <alignment horizontal="center"/>
      <protection locked="0"/>
    </xf>
    <xf numFmtId="0" fontId="0" fillId="0" borderId="24" xfId="61" applyFont="1" applyBorder="1" applyProtection="1">
      <alignment vertical="top"/>
      <protection locked="0"/>
    </xf>
    <xf numFmtId="0" fontId="0" fillId="0" borderId="0" xfId="61" applyFont="1" applyBorder="1" applyProtection="1">
      <alignment vertical="top"/>
      <protection locked="0"/>
    </xf>
    <xf numFmtId="3" fontId="0" fillId="0" borderId="0" xfId="61" applyNumberFormat="1" applyFont="1" applyAlignment="1" applyProtection="1">
      <alignment horizontal="right" vertical="center"/>
      <protection locked="0"/>
    </xf>
    <xf numFmtId="0" fontId="4" fillId="35" borderId="20" xfId="61" applyFont="1" applyFill="1" applyBorder="1" applyAlignment="1" applyProtection="1">
      <alignment horizontal="center" vertical="center"/>
      <protection locked="0"/>
    </xf>
    <xf numFmtId="0" fontId="14" fillId="35" borderId="22" xfId="61" applyFont="1" applyFill="1" applyBorder="1" applyAlignment="1" applyProtection="1">
      <alignment horizontal="center"/>
      <protection locked="0"/>
    </xf>
    <xf numFmtId="0" fontId="14" fillId="0" borderId="22" xfId="61" applyFont="1" applyBorder="1" applyAlignment="1" applyProtection="1">
      <alignment horizontal="center"/>
      <protection locked="0"/>
    </xf>
    <xf numFmtId="0" fontId="14" fillId="35" borderId="18" xfId="61" applyFont="1" applyFill="1" applyBorder="1" applyAlignment="1" applyProtection="1">
      <alignment horizontal="center" vertical="center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3" fontId="5" fillId="0" borderId="0" xfId="61" applyNumberFormat="1" applyFont="1" applyProtection="1">
      <alignment vertical="top"/>
      <protection locked="0"/>
    </xf>
    <xf numFmtId="0" fontId="5" fillId="0" borderId="13" xfId="61" applyFont="1" applyBorder="1" applyAlignment="1" applyProtection="1">
      <alignment horizontal="center" vertical="center"/>
      <protection locked="0"/>
    </xf>
    <xf numFmtId="0" fontId="14" fillId="35" borderId="13" xfId="61" applyFont="1" applyFill="1" applyBorder="1" applyAlignment="1" applyProtection="1">
      <alignment horizontal="center" vertical="center"/>
      <protection locked="0"/>
    </xf>
    <xf numFmtId="3" fontId="14" fillId="0" borderId="0" xfId="61" applyNumberFormat="1" applyFont="1" applyProtection="1">
      <alignment vertical="top"/>
      <protection locked="0"/>
    </xf>
    <xf numFmtId="3" fontId="5" fillId="33" borderId="0" xfId="61" applyNumberFormat="1" applyFont="1" applyFill="1" applyProtection="1">
      <alignment vertical="top"/>
      <protection locked="0"/>
    </xf>
    <xf numFmtId="3" fontId="4" fillId="35" borderId="13" xfId="61" applyNumberFormat="1" applyFont="1" applyFill="1" applyBorder="1" applyAlignment="1" applyProtection="1">
      <alignment horizontal="right" vertical="center"/>
      <protection locked="0"/>
    </xf>
    <xf numFmtId="3" fontId="14" fillId="33" borderId="0" xfId="61" applyNumberFormat="1" applyFont="1" applyFill="1" applyProtection="1">
      <alignment vertical="top"/>
      <protection locked="0"/>
    </xf>
    <xf numFmtId="0" fontId="14" fillId="39" borderId="18" xfId="61" applyFont="1" applyFill="1" applyBorder="1" applyAlignment="1" applyProtection="1">
      <alignment horizontal="center" vertical="center"/>
      <protection locked="0"/>
    </xf>
    <xf numFmtId="3" fontId="10" fillId="0" borderId="0" xfId="61" applyNumberFormat="1" applyFont="1" applyBorder="1" applyProtection="1">
      <alignment vertical="top"/>
      <protection locked="0"/>
    </xf>
    <xf numFmtId="3" fontId="7" fillId="0" borderId="0" xfId="61" applyNumberFormat="1" applyFont="1" applyProtection="1">
      <alignment vertical="top"/>
      <protection locked="0"/>
    </xf>
    <xf numFmtId="3" fontId="10" fillId="0" borderId="0" xfId="61" applyNumberFormat="1" applyFont="1" applyProtection="1">
      <alignment vertical="top"/>
      <protection locked="0"/>
    </xf>
    <xf numFmtId="3" fontId="10" fillId="33" borderId="0" xfId="61" applyNumberFormat="1" applyFont="1" applyFill="1" applyProtection="1">
      <alignment vertical="top"/>
      <protection locked="0"/>
    </xf>
    <xf numFmtId="4" fontId="131" fillId="34" borderId="0" xfId="61" applyNumberFormat="1" applyFont="1" applyFill="1" applyBorder="1" applyAlignment="1">
      <alignment/>
      <protection/>
    </xf>
    <xf numFmtId="0" fontId="152" fillId="33" borderId="0" xfId="61" applyFont="1" applyFill="1" applyProtection="1">
      <alignment vertical="top"/>
      <protection locked="0"/>
    </xf>
    <xf numFmtId="3" fontId="152" fillId="33" borderId="0" xfId="61" applyNumberFormat="1" applyFont="1" applyFill="1" applyProtection="1">
      <alignment vertical="top"/>
      <protection locked="0"/>
    </xf>
    <xf numFmtId="0" fontId="152" fillId="0" borderId="0" xfId="46" applyFont="1" applyBorder="1" applyAlignment="1">
      <alignment/>
    </xf>
    <xf numFmtId="3" fontId="152" fillId="0" borderId="0" xfId="61" applyNumberFormat="1" applyFont="1" applyProtection="1">
      <alignment vertical="top"/>
      <protection locked="0"/>
    </xf>
    <xf numFmtId="0" fontId="153" fillId="0" borderId="0" xfId="61" applyFont="1" applyProtection="1">
      <alignment vertical="top"/>
      <protection locked="0"/>
    </xf>
    <xf numFmtId="0" fontId="154" fillId="0" borderId="0" xfId="61" applyFont="1" applyProtection="1">
      <alignment vertical="top"/>
      <protection locked="0"/>
    </xf>
    <xf numFmtId="0" fontId="21" fillId="0" borderId="0" xfId="61" applyFont="1" applyAlignment="1" applyProtection="1">
      <alignment horizontal="center" vertical="center"/>
      <protection locked="0"/>
    </xf>
    <xf numFmtId="178" fontId="10" fillId="0" borderId="0" xfId="61" applyNumberFormat="1" applyFont="1" applyProtection="1">
      <alignment vertical="top"/>
      <protection locked="0"/>
    </xf>
    <xf numFmtId="0" fontId="11" fillId="0" borderId="0" xfId="61" applyFont="1" applyProtection="1">
      <alignment vertical="top"/>
      <protection locked="0"/>
    </xf>
    <xf numFmtId="3" fontId="11" fillId="40" borderId="0" xfId="61" applyNumberFormat="1" applyFont="1" applyFill="1" applyProtection="1">
      <alignment vertical="top"/>
      <protection locked="0"/>
    </xf>
    <xf numFmtId="3" fontId="11" fillId="37" borderId="0" xfId="61" applyNumberFormat="1" applyFont="1" applyFill="1" applyProtection="1">
      <alignment vertical="top"/>
      <protection locked="0"/>
    </xf>
    <xf numFmtId="3" fontId="7" fillId="40" borderId="0" xfId="61" applyNumberFormat="1" applyFont="1" applyFill="1" applyProtection="1">
      <alignment vertical="top"/>
      <protection locked="0"/>
    </xf>
    <xf numFmtId="3" fontId="18" fillId="37" borderId="0" xfId="61" applyNumberFormat="1" applyFont="1" applyFill="1" applyProtection="1">
      <alignment vertical="top"/>
      <protection locked="0"/>
    </xf>
    <xf numFmtId="3" fontId="7" fillId="37" borderId="0" xfId="61" applyNumberFormat="1" applyFont="1" applyFill="1" applyProtection="1">
      <alignment vertical="top"/>
      <protection locked="0"/>
    </xf>
    <xf numFmtId="3" fontId="10" fillId="40" borderId="0" xfId="61" applyNumberFormat="1" applyFont="1" applyFill="1" applyBorder="1" applyProtection="1">
      <alignment vertical="top"/>
      <protection locked="0"/>
    </xf>
    <xf numFmtId="3" fontId="11" fillId="37" borderId="0" xfId="61" applyNumberFormat="1" applyFont="1" applyFill="1" applyBorder="1" applyProtection="1">
      <alignment vertical="top"/>
      <protection locked="0"/>
    </xf>
    <xf numFmtId="3" fontId="21" fillId="37" borderId="0" xfId="61" applyNumberFormat="1" applyFont="1" applyFill="1" applyBorder="1" applyProtection="1">
      <alignment vertical="top"/>
      <protection locked="0"/>
    </xf>
    <xf numFmtId="3" fontId="10" fillId="37" borderId="0" xfId="61" applyNumberFormat="1" applyFont="1" applyFill="1" applyBorder="1" applyProtection="1">
      <alignment vertical="top"/>
      <protection locked="0"/>
    </xf>
    <xf numFmtId="3" fontId="152" fillId="40" borderId="0" xfId="61" applyNumberFormat="1" applyFont="1" applyFill="1" applyProtection="1">
      <alignment vertical="top"/>
      <protection locked="0"/>
    </xf>
    <xf numFmtId="3" fontId="152" fillId="37" borderId="0" xfId="61" applyNumberFormat="1" applyFont="1" applyFill="1" applyProtection="1">
      <alignment vertical="top"/>
      <protection locked="0"/>
    </xf>
    <xf numFmtId="3" fontId="152" fillId="41" borderId="0" xfId="61" applyNumberFormat="1" applyFont="1" applyFill="1" applyProtection="1">
      <alignment vertical="top"/>
      <protection locked="0"/>
    </xf>
    <xf numFmtId="3" fontId="152" fillId="42" borderId="0" xfId="61" applyNumberFormat="1" applyFont="1" applyFill="1" applyProtection="1">
      <alignment vertical="top"/>
      <protection locked="0"/>
    </xf>
    <xf numFmtId="0" fontId="152" fillId="41" borderId="0" xfId="61" applyFont="1" applyFill="1" applyBorder="1" applyProtection="1">
      <alignment vertical="top"/>
      <protection locked="0"/>
    </xf>
    <xf numFmtId="0" fontId="152" fillId="42" borderId="0" xfId="61" applyFont="1" applyFill="1" applyBorder="1" applyProtection="1">
      <alignment vertical="top"/>
      <protection locked="0"/>
    </xf>
    <xf numFmtId="0" fontId="152" fillId="37" borderId="0" xfId="61" applyFont="1" applyFill="1" applyBorder="1" applyProtection="1">
      <alignment vertical="top"/>
      <protection locked="0"/>
    </xf>
    <xf numFmtId="0" fontId="152" fillId="37" borderId="0" xfId="61" applyFont="1" applyFill="1" applyProtection="1">
      <alignment vertical="top"/>
      <protection locked="0"/>
    </xf>
    <xf numFmtId="1" fontId="143" fillId="42" borderId="0" xfId="61" applyNumberFormat="1" applyFont="1" applyFill="1" applyBorder="1" applyProtection="1">
      <alignment vertical="top"/>
      <protection locked="0"/>
    </xf>
    <xf numFmtId="0" fontId="152" fillId="42" borderId="0" xfId="61" applyFont="1" applyFill="1" applyBorder="1" applyAlignment="1" applyProtection="1">
      <alignment horizontal="left" vertical="top"/>
      <protection locked="0"/>
    </xf>
    <xf numFmtId="0" fontId="155" fillId="33" borderId="0" xfId="61" applyFont="1" applyFill="1" applyBorder="1">
      <alignment vertical="top"/>
      <protection/>
    </xf>
    <xf numFmtId="3" fontId="143" fillId="33" borderId="0" xfId="61" applyNumberFormat="1" applyFont="1" applyFill="1" applyBorder="1" applyAlignment="1">
      <alignment horizontal="right"/>
      <protection/>
    </xf>
    <xf numFmtId="2" fontId="152" fillId="42" borderId="0" xfId="61" applyNumberFormat="1" applyFont="1" applyFill="1" applyBorder="1" applyAlignment="1" applyProtection="1">
      <alignment horizontal="left" vertical="top"/>
      <protection locked="0"/>
    </xf>
    <xf numFmtId="3" fontId="143" fillId="33" borderId="0" xfId="61" applyNumberFormat="1" applyFont="1" applyFill="1" applyBorder="1" applyAlignment="1" applyProtection="1">
      <alignment horizontal="right" vertical="center"/>
      <protection locked="0"/>
    </xf>
    <xf numFmtId="1" fontId="143" fillId="33" borderId="0" xfId="61" applyNumberFormat="1" applyFont="1" applyFill="1" applyBorder="1" applyAlignment="1">
      <alignment horizontal="right"/>
      <protection/>
    </xf>
    <xf numFmtId="0" fontId="152" fillId="40" borderId="0" xfId="61" applyFont="1" applyFill="1" applyProtection="1">
      <alignment vertical="top"/>
      <protection locked="0"/>
    </xf>
    <xf numFmtId="0" fontId="10" fillId="42" borderId="0" xfId="61" applyFont="1" applyFill="1" applyBorder="1" applyProtection="1">
      <alignment vertical="top"/>
      <protection locked="0"/>
    </xf>
    <xf numFmtId="0" fontId="0" fillId="33" borderId="0" xfId="61" applyFont="1" applyFill="1" applyBorder="1">
      <alignment vertical="top"/>
      <protection/>
    </xf>
    <xf numFmtId="1" fontId="5" fillId="33" borderId="0" xfId="61" applyNumberFormat="1" applyFont="1" applyFill="1" applyBorder="1" applyAlignment="1">
      <alignment horizontal="right"/>
      <protection/>
    </xf>
    <xf numFmtId="2" fontId="10" fillId="42" borderId="0" xfId="61" applyNumberFormat="1" applyFont="1" applyFill="1" applyBorder="1" applyAlignment="1" applyProtection="1">
      <alignment horizontal="left" vertical="top"/>
      <protection locked="0"/>
    </xf>
    <xf numFmtId="0" fontId="10" fillId="41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Protection="1">
      <alignment vertical="top"/>
      <protection locked="0"/>
    </xf>
    <xf numFmtId="0" fontId="10" fillId="33" borderId="0" xfId="61" applyFont="1" applyFill="1" applyBorder="1" applyAlignment="1" applyProtection="1">
      <alignment horizontal="left" vertical="top"/>
      <protection locked="0"/>
    </xf>
    <xf numFmtId="0" fontId="10" fillId="0" borderId="0" xfId="61" applyFont="1" applyBorder="1" applyProtection="1">
      <alignment vertical="top"/>
      <protection locked="0"/>
    </xf>
    <xf numFmtId="0" fontId="10" fillId="33" borderId="0" xfId="61" applyFont="1" applyFill="1" applyAlignment="1" applyProtection="1">
      <alignment horizontal="right"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1" fillId="0" borderId="0" xfId="61" applyFont="1" applyAlignment="1" applyProtection="1">
      <alignment horizontal="right" vertical="center"/>
      <protection locked="0"/>
    </xf>
    <xf numFmtId="0" fontId="14" fillId="41" borderId="18" xfId="61" applyFont="1" applyFill="1" applyBorder="1" applyAlignment="1" applyProtection="1">
      <alignment horizontal="center" vertical="center"/>
      <protection locked="0"/>
    </xf>
    <xf numFmtId="0" fontId="10" fillId="7" borderId="13" xfId="61" applyFont="1" applyFill="1" applyBorder="1" applyProtection="1">
      <alignment vertical="top"/>
      <protection locked="0"/>
    </xf>
    <xf numFmtId="0" fontId="10" fillId="0" borderId="13" xfId="61" applyFont="1" applyFill="1" applyBorder="1" applyProtection="1">
      <alignment vertical="top"/>
      <protection locked="0"/>
    </xf>
    <xf numFmtId="0" fontId="5" fillId="0" borderId="28" xfId="61" applyFont="1" applyBorder="1" applyAlignment="1" applyProtection="1">
      <alignment horizontal="center" vertical="center"/>
      <protection locked="0"/>
    </xf>
    <xf numFmtId="0" fontId="155" fillId="0" borderId="0" xfId="61" applyFont="1" applyProtection="1">
      <alignment vertical="top"/>
      <protection locked="0"/>
    </xf>
    <xf numFmtId="0" fontId="5" fillId="0" borderId="0" xfId="61" applyFont="1" applyBorder="1" applyProtection="1">
      <alignment vertical="top"/>
      <protection locked="0"/>
    </xf>
    <xf numFmtId="182" fontId="4" fillId="0" borderId="20" xfId="61" applyNumberFormat="1" applyFont="1" applyBorder="1" applyAlignment="1" applyProtection="1">
      <alignment horizontal="center"/>
      <protection locked="0"/>
    </xf>
    <xf numFmtId="3" fontId="131" fillId="0" borderId="0" xfId="0" applyNumberFormat="1" applyFont="1" applyFill="1" applyBorder="1" applyAlignment="1">
      <alignment/>
    </xf>
    <xf numFmtId="4" fontId="14" fillId="0" borderId="0" xfId="61" applyNumberFormat="1" applyFont="1" applyProtection="1">
      <alignment vertical="top"/>
      <protection locked="0"/>
    </xf>
    <xf numFmtId="3" fontId="5" fillId="0" borderId="0" xfId="61" applyNumberFormat="1" applyFont="1" applyBorder="1" applyProtection="1">
      <alignment vertical="top"/>
      <protection locked="0"/>
    </xf>
    <xf numFmtId="4" fontId="0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27" xfId="61" applyFont="1" applyBorder="1" applyProtection="1">
      <alignment vertical="top"/>
      <protection locked="0"/>
    </xf>
    <xf numFmtId="0" fontId="5" fillId="0" borderId="15" xfId="61" applyFont="1" applyBorder="1" applyProtection="1">
      <alignment vertical="top"/>
      <protection locked="0"/>
    </xf>
    <xf numFmtId="3" fontId="5" fillId="0" borderId="0" xfId="61" applyNumberFormat="1" applyFont="1" applyAlignment="1" applyProtection="1">
      <alignment horizontal="right" vertical="center"/>
      <protection locked="0"/>
    </xf>
    <xf numFmtId="3" fontId="10" fillId="0" borderId="20" xfId="61" applyNumberFormat="1" applyFont="1" applyBorder="1" applyProtection="1">
      <alignment vertical="top"/>
      <protection locked="0"/>
    </xf>
    <xf numFmtId="0" fontId="10" fillId="0" borderId="0" xfId="46" applyFont="1" applyBorder="1" applyAlignment="1">
      <alignment/>
    </xf>
    <xf numFmtId="0" fontId="152" fillId="0" borderId="0" xfId="61" applyFont="1" applyFill="1" applyProtection="1">
      <alignment vertical="top"/>
      <protection locked="0"/>
    </xf>
    <xf numFmtId="3" fontId="152" fillId="0" borderId="0" xfId="61" applyNumberFormat="1" applyFont="1" applyFill="1" applyProtection="1">
      <alignment vertical="top"/>
      <protection locked="0"/>
    </xf>
    <xf numFmtId="0" fontId="10" fillId="0" borderId="0" xfId="61" applyFont="1" applyFill="1" applyProtection="1">
      <alignment vertical="top"/>
      <protection locked="0"/>
    </xf>
    <xf numFmtId="2" fontId="152" fillId="0" borderId="0" xfId="61" applyNumberFormat="1" applyFont="1" applyFill="1" applyProtection="1">
      <alignment vertical="top"/>
      <protection locked="0"/>
    </xf>
    <xf numFmtId="3" fontId="5" fillId="0" borderId="15" xfId="61" applyNumberFormat="1" applyFont="1" applyBorder="1" applyAlignment="1" applyProtection="1">
      <alignment horizontal="right" vertical="center"/>
      <protection locked="0"/>
    </xf>
    <xf numFmtId="3" fontId="10" fillId="41" borderId="0" xfId="61" applyNumberFormat="1" applyFont="1" applyFill="1" applyProtection="1">
      <alignment vertical="top"/>
      <protection locked="0"/>
    </xf>
    <xf numFmtId="3" fontId="10" fillId="37" borderId="0" xfId="61" applyNumberFormat="1" applyFont="1" applyFill="1" applyProtection="1">
      <alignment vertical="top"/>
      <protection locked="0"/>
    </xf>
    <xf numFmtId="0" fontId="10" fillId="37" borderId="0" xfId="61" applyFont="1" applyFill="1" applyProtection="1">
      <alignment vertical="top"/>
      <protection locked="0"/>
    </xf>
    <xf numFmtId="0" fontId="10" fillId="40" borderId="0" xfId="61" applyFont="1" applyFill="1" applyProtection="1">
      <alignment vertical="top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0" fillId="0" borderId="0" xfId="61" applyFont="1" applyProtection="1">
      <alignment vertical="top"/>
      <protection locked="0"/>
    </xf>
    <xf numFmtId="0" fontId="24" fillId="0" borderId="0" xfId="61" applyFont="1" applyAlignment="1">
      <alignment/>
      <protection/>
    </xf>
    <xf numFmtId="0" fontId="24" fillId="0" borderId="0" xfId="61" applyFont="1" applyAlignment="1">
      <alignment vertical="center"/>
      <protection/>
    </xf>
    <xf numFmtId="0" fontId="6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10" fillId="40" borderId="0" xfId="61" applyFont="1" applyFill="1" applyAlignment="1">
      <alignment/>
      <protection/>
    </xf>
    <xf numFmtId="0" fontId="8" fillId="40" borderId="0" xfId="61" applyFont="1" applyFill="1" applyAlignment="1">
      <alignment/>
      <protection/>
    </xf>
    <xf numFmtId="0" fontId="8" fillId="0" borderId="0" xfId="61" applyFont="1" applyAlignment="1">
      <alignment/>
      <protection/>
    </xf>
    <xf numFmtId="0" fontId="11" fillId="0" borderId="0" xfId="61" applyFont="1" applyAlignment="1">
      <alignment/>
      <protection/>
    </xf>
    <xf numFmtId="0" fontId="156" fillId="0" borderId="0" xfId="61" applyFont="1" applyAlignment="1">
      <alignment/>
      <protection/>
    </xf>
    <xf numFmtId="0" fontId="8" fillId="0" borderId="0" xfId="46" applyFont="1" applyAlignment="1">
      <alignment/>
    </xf>
    <xf numFmtId="0" fontId="31" fillId="0" borderId="0" xfId="61" applyFont="1" applyBorder="1" applyAlignment="1">
      <alignment/>
      <protection/>
    </xf>
    <xf numFmtId="182" fontId="8" fillId="0" borderId="0" xfId="46" applyNumberFormat="1" applyFont="1" applyBorder="1" applyAlignment="1">
      <alignment/>
    </xf>
    <xf numFmtId="0" fontId="32" fillId="0" borderId="0" xfId="46" applyFont="1" applyAlignment="1">
      <alignment horizontal="center"/>
    </xf>
    <xf numFmtId="0" fontId="33" fillId="7" borderId="29" xfId="61" applyFont="1" applyFill="1" applyBorder="1" applyAlignment="1">
      <alignment horizontal="center" vertical="center"/>
      <protection/>
    </xf>
    <xf numFmtId="0" fontId="33" fillId="7" borderId="29" xfId="47" applyFont="1" applyFill="1" applyBorder="1" applyAlignment="1">
      <alignment horizontal="center" vertical="center"/>
    </xf>
    <xf numFmtId="0" fontId="24" fillId="0" borderId="0" xfId="46" applyFont="1" applyAlignment="1">
      <alignment/>
    </xf>
    <xf numFmtId="0" fontId="34" fillId="0" borderId="30" xfId="46" applyFont="1" applyBorder="1" applyAlignment="1">
      <alignment/>
    </xf>
    <xf numFmtId="0" fontId="34" fillId="0" borderId="20" xfId="46" applyFont="1" applyBorder="1" applyAlignment="1">
      <alignment/>
    </xf>
    <xf numFmtId="0" fontId="34" fillId="0" borderId="20" xfId="61" applyFont="1" applyBorder="1" applyAlignment="1">
      <alignment horizontal="center"/>
      <protection/>
    </xf>
    <xf numFmtId="0" fontId="34" fillId="0" borderId="20" xfId="46" applyFont="1" applyBorder="1" applyAlignment="1">
      <alignment horizontal="center"/>
    </xf>
    <xf numFmtId="0" fontId="24" fillId="0" borderId="0" xfId="46" applyFont="1" applyAlignment="1">
      <alignment vertical="center"/>
    </xf>
    <xf numFmtId="3" fontId="33" fillId="7" borderId="0" xfId="46" applyNumberFormat="1" applyFont="1" applyFill="1" applyBorder="1" applyAlignment="1">
      <alignment horizontal="right" vertical="center"/>
    </xf>
    <xf numFmtId="0" fontId="34" fillId="0" borderId="25" xfId="46" applyFont="1" applyBorder="1" applyAlignment="1">
      <alignment/>
    </xf>
    <xf numFmtId="0" fontId="34" fillId="0" borderId="0" xfId="46" applyFont="1" applyBorder="1" applyAlignment="1">
      <alignment/>
    </xf>
    <xf numFmtId="3" fontId="34" fillId="0" borderId="0" xfId="61" applyNumberFormat="1" applyFont="1" applyBorder="1" applyAlignment="1">
      <alignment horizontal="right" vertical="center"/>
      <protection/>
    </xf>
    <xf numFmtId="3" fontId="34" fillId="0" borderId="0" xfId="46" applyNumberFormat="1" applyFont="1" applyBorder="1" applyAlignment="1">
      <alignment horizontal="right"/>
    </xf>
    <xf numFmtId="0" fontId="33" fillId="7" borderId="25" xfId="46" applyFont="1" applyFill="1" applyBorder="1" applyAlignment="1">
      <alignment horizontal="right" vertical="center"/>
    </xf>
    <xf numFmtId="0" fontId="33" fillId="7" borderId="0" xfId="46" applyFont="1" applyFill="1" applyBorder="1" applyAlignment="1">
      <alignment vertical="center"/>
    </xf>
    <xf numFmtId="0" fontId="34" fillId="0" borderId="25" xfId="46" applyFont="1" applyBorder="1" applyAlignment="1">
      <alignment horizontal="right" vertical="center"/>
    </xf>
    <xf numFmtId="3" fontId="34" fillId="0" borderId="0" xfId="61" applyNumberFormat="1" applyFont="1" applyBorder="1" applyAlignment="1">
      <alignment horizontal="right"/>
      <protection/>
    </xf>
    <xf numFmtId="0" fontId="34" fillId="0" borderId="0" xfId="46" applyFont="1" applyBorder="1" applyAlignment="1">
      <alignment horizontal="right" vertical="center"/>
    </xf>
    <xf numFmtId="0" fontId="34" fillId="0" borderId="0" xfId="46" applyFont="1" applyBorder="1" applyAlignment="1">
      <alignment vertical="center"/>
    </xf>
    <xf numFmtId="3" fontId="0" fillId="0" borderId="0" xfId="61" applyNumberFormat="1" applyFont="1" applyAlignment="1">
      <alignment/>
      <protection/>
    </xf>
    <xf numFmtId="3" fontId="34" fillId="0" borderId="0" xfId="46" applyNumberFormat="1" applyFont="1" applyBorder="1" applyAlignment="1">
      <alignment horizontal="right" vertical="center"/>
    </xf>
    <xf numFmtId="0" fontId="34" fillId="0" borderId="0" xfId="46" applyFont="1" applyFill="1" applyBorder="1" applyAlignment="1">
      <alignment vertical="center"/>
    </xf>
    <xf numFmtId="183" fontId="34" fillId="0" borderId="0" xfId="46" applyNumberFormat="1" applyFont="1" applyBorder="1" applyAlignment="1">
      <alignment horizontal="right" vertical="center"/>
    </xf>
    <xf numFmtId="182" fontId="34" fillId="0" borderId="0" xfId="61" applyNumberFormat="1" applyFont="1" applyBorder="1" applyAlignment="1">
      <alignment horizontal="right" vertical="center"/>
      <protection/>
    </xf>
    <xf numFmtId="0" fontId="24" fillId="0" borderId="10" xfId="46" applyFont="1" applyBorder="1" applyAlignment="1">
      <alignment/>
    </xf>
    <xf numFmtId="0" fontId="24" fillId="0" borderId="11" xfId="46" applyFont="1" applyBorder="1" applyAlignment="1">
      <alignment/>
    </xf>
    <xf numFmtId="0" fontId="24" fillId="0" borderId="11" xfId="61" applyFont="1" applyBorder="1" applyAlignment="1">
      <alignment horizontal="right" vertical="center"/>
      <protection/>
    </xf>
    <xf numFmtId="0" fontId="24" fillId="0" borderId="11" xfId="46" applyFont="1" applyBorder="1" applyAlignment="1">
      <alignment horizontal="right" vertical="center"/>
    </xf>
    <xf numFmtId="3" fontId="35" fillId="0" borderId="0" xfId="46" applyNumberFormat="1" applyFont="1" applyBorder="1" applyAlignment="1">
      <alignment/>
    </xf>
    <xf numFmtId="3" fontId="31" fillId="0" borderId="0" xfId="46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0" xfId="46" applyFont="1" applyBorder="1" applyAlignment="1">
      <alignment/>
    </xf>
    <xf numFmtId="3" fontId="11" fillId="0" borderId="0" xfId="61" applyNumberFormat="1" applyFont="1" applyAlignment="1">
      <alignment/>
      <protection/>
    </xf>
    <xf numFmtId="0" fontId="10" fillId="40" borderId="0" xfId="46" applyFont="1" applyFill="1" applyBorder="1" applyAlignment="1">
      <alignment/>
    </xf>
    <xf numFmtId="0" fontId="11" fillId="40" borderId="0" xfId="46" applyFont="1" applyFill="1" applyBorder="1" applyAlignment="1">
      <alignment/>
    </xf>
    <xf numFmtId="0" fontId="11" fillId="40" borderId="0" xfId="61" applyFont="1" applyFill="1" applyAlignment="1">
      <alignment/>
      <protection/>
    </xf>
    <xf numFmtId="3" fontId="11" fillId="40" borderId="0" xfId="61" applyNumberFormat="1" applyFont="1" applyFill="1" applyAlignment="1">
      <alignment/>
      <protection/>
    </xf>
    <xf numFmtId="0" fontId="24" fillId="0" borderId="11" xfId="61" applyFont="1" applyBorder="1" applyAlignment="1">
      <alignment/>
      <protection/>
    </xf>
    <xf numFmtId="0" fontId="11" fillId="40" borderId="0" xfId="46" applyFont="1" applyFill="1" applyBorder="1" applyAlignment="1">
      <alignment horizontal="right" vertical="center"/>
    </xf>
    <xf numFmtId="0" fontId="8" fillId="0" borderId="0" xfId="61" applyFont="1" applyBorder="1" applyAlignment="1">
      <alignment/>
      <protection/>
    </xf>
    <xf numFmtId="0" fontId="33" fillId="7" borderId="31" xfId="61" applyFont="1" applyFill="1" applyBorder="1" applyAlignment="1">
      <alignment horizontal="center" vertical="center"/>
      <protection/>
    </xf>
    <xf numFmtId="0" fontId="32" fillId="7" borderId="12" xfId="61" applyFont="1" applyFill="1" applyBorder="1" applyAlignment="1">
      <alignment/>
      <protection/>
    </xf>
    <xf numFmtId="182" fontId="15" fillId="0" borderId="0" xfId="61" applyNumberFormat="1" applyFont="1" applyAlignment="1">
      <alignment/>
      <protection/>
    </xf>
    <xf numFmtId="0" fontId="24" fillId="0" borderId="13" xfId="61" applyFont="1" applyBorder="1" applyAlignment="1">
      <alignment/>
      <protection/>
    </xf>
    <xf numFmtId="0" fontId="24" fillId="7" borderId="13" xfId="61" applyFont="1" applyFill="1" applyBorder="1" applyAlignment="1">
      <alignment vertical="center"/>
      <protection/>
    </xf>
    <xf numFmtId="182" fontId="15" fillId="0" borderId="0" xfId="61" applyNumberFormat="1" applyFont="1" applyAlignment="1">
      <alignment vertical="center"/>
      <protection/>
    </xf>
    <xf numFmtId="3" fontId="34" fillId="0" borderId="13" xfId="46" applyNumberFormat="1" applyFont="1" applyBorder="1" applyAlignment="1">
      <alignment horizontal="right" vertical="center"/>
    </xf>
    <xf numFmtId="0" fontId="32" fillId="7" borderId="13" xfId="61" applyFont="1" applyFill="1" applyBorder="1" applyAlignment="1">
      <alignment vertical="center"/>
      <protection/>
    </xf>
    <xf numFmtId="182" fontId="5" fillId="0" borderId="0" xfId="61" applyNumberFormat="1" applyFont="1" applyAlignment="1">
      <alignment vertical="center"/>
      <protection/>
    </xf>
    <xf numFmtId="182" fontId="5" fillId="0" borderId="0" xfId="61" applyNumberFormat="1" applyFont="1" applyAlignment="1">
      <alignment/>
      <protection/>
    </xf>
    <xf numFmtId="182" fontId="24" fillId="0" borderId="11" xfId="61" applyNumberFormat="1" applyFont="1" applyBorder="1" applyAlignment="1">
      <alignment horizontal="right" vertical="center"/>
      <protection/>
    </xf>
    <xf numFmtId="0" fontId="24" fillId="0" borderId="14" xfId="61" applyFont="1" applyBorder="1" applyAlignment="1">
      <alignment/>
      <protection/>
    </xf>
    <xf numFmtId="183" fontId="7" fillId="0" borderId="0" xfId="61" applyNumberFormat="1" applyFont="1" applyAlignment="1">
      <alignment/>
      <protection/>
    </xf>
    <xf numFmtId="183" fontId="10" fillId="0" borderId="0" xfId="61" applyNumberFormat="1" applyFont="1" applyAlignment="1">
      <alignment/>
      <protection/>
    </xf>
    <xf numFmtId="183" fontId="11" fillId="0" borderId="0" xfId="61" applyNumberFormat="1" applyFont="1" applyAlignment="1">
      <alignment/>
      <protection/>
    </xf>
    <xf numFmtId="0" fontId="11" fillId="0" borderId="0" xfId="61" applyFont="1" applyBorder="1" applyAlignment="1">
      <alignment/>
      <protection/>
    </xf>
    <xf numFmtId="0" fontId="10" fillId="0" borderId="0" xfId="61" applyFont="1" applyBorder="1" applyAlignment="1">
      <alignment/>
      <protection/>
    </xf>
    <xf numFmtId="0" fontId="11" fillId="40" borderId="0" xfId="61" applyFont="1" applyFill="1" applyBorder="1" applyAlignment="1">
      <alignment/>
      <protection/>
    </xf>
    <xf numFmtId="0" fontId="10" fillId="40" borderId="0" xfId="61" applyFont="1" applyFill="1" applyBorder="1" applyAlignment="1">
      <alignment/>
      <protection/>
    </xf>
    <xf numFmtId="183" fontId="11" fillId="40" borderId="0" xfId="61" applyNumberFormat="1" applyFont="1" applyFill="1" applyAlignment="1">
      <alignment/>
      <protection/>
    </xf>
    <xf numFmtId="0" fontId="8" fillId="40" borderId="0" xfId="61" applyFont="1" applyFill="1" applyBorder="1" applyAlignment="1">
      <alignment/>
      <protection/>
    </xf>
    <xf numFmtId="0" fontId="157" fillId="0" borderId="0" xfId="61" applyFont="1" applyAlignment="1">
      <alignment/>
      <protection/>
    </xf>
    <xf numFmtId="0" fontId="157" fillId="0" borderId="0" xfId="61" applyFont="1" applyAlignment="1">
      <alignment vertical="center"/>
      <protection/>
    </xf>
    <xf numFmtId="0" fontId="158" fillId="0" borderId="0" xfId="61" applyFont="1" applyAlignment="1">
      <alignment/>
      <protection/>
    </xf>
    <xf numFmtId="0" fontId="156" fillId="40" borderId="0" xfId="61" applyFont="1" applyFill="1" applyAlignment="1">
      <alignment/>
      <protection/>
    </xf>
    <xf numFmtId="4" fontId="8" fillId="0" borderId="0" xfId="61" applyNumberFormat="1" applyFont="1" applyAlignment="1">
      <alignment/>
      <protection/>
    </xf>
    <xf numFmtId="0" fontId="159" fillId="0" borderId="0" xfId="61" applyFont="1" applyAlignment="1">
      <alignment/>
      <protection/>
    </xf>
    <xf numFmtId="2" fontId="8" fillId="0" borderId="0" xfId="61" applyNumberFormat="1" applyFont="1" applyAlignment="1">
      <alignment/>
      <protection/>
    </xf>
    <xf numFmtId="0" fontId="24" fillId="33" borderId="0" xfId="61" applyFont="1" applyFill="1" applyBorder="1" applyAlignment="1">
      <alignment/>
      <protection/>
    </xf>
    <xf numFmtId="0" fontId="160" fillId="0" borderId="0" xfId="61" applyFont="1" applyAlignment="1">
      <alignment/>
      <protection/>
    </xf>
    <xf numFmtId="2" fontId="8" fillId="0" borderId="0" xfId="46" applyNumberFormat="1" applyFont="1" applyAlignment="1">
      <alignment/>
    </xf>
    <xf numFmtId="2" fontId="8" fillId="0" borderId="0" xfId="46" applyNumberFormat="1" applyFont="1" applyBorder="1" applyAlignment="1">
      <alignment/>
    </xf>
    <xf numFmtId="2" fontId="31" fillId="0" borderId="0" xfId="61" applyNumberFormat="1" applyFont="1" applyBorder="1" applyAlignment="1">
      <alignment/>
      <protection/>
    </xf>
    <xf numFmtId="3" fontId="0" fillId="0" borderId="0" xfId="61" applyNumberFormat="1" applyFont="1" applyBorder="1" applyAlignment="1">
      <alignment horizontal="right" vertical="center"/>
      <protection/>
    </xf>
    <xf numFmtId="0" fontId="24" fillId="33" borderId="0" xfId="46" applyFont="1" applyFill="1" applyBorder="1" applyAlignment="1">
      <alignment/>
    </xf>
    <xf numFmtId="0" fontId="34" fillId="33" borderId="25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horizontal="right" vertical="center"/>
    </xf>
    <xf numFmtId="0" fontId="34" fillId="33" borderId="0" xfId="46" applyFont="1" applyFill="1" applyBorder="1" applyAlignment="1">
      <alignment vertical="center"/>
    </xf>
    <xf numFmtId="3" fontId="34" fillId="33" borderId="0" xfId="61" applyNumberFormat="1" applyFont="1" applyFill="1" applyBorder="1" applyAlignment="1">
      <alignment horizontal="right" vertical="center"/>
      <protection/>
    </xf>
    <xf numFmtId="3" fontId="34" fillId="0" borderId="0" xfId="46" applyNumberFormat="1" applyFont="1" applyBorder="1" applyAlignment="1" applyProtection="1">
      <alignment horizontal="right"/>
      <protection locked="0"/>
    </xf>
    <xf numFmtId="3" fontId="34" fillId="0" borderId="0" xfId="61" applyNumberFormat="1" applyFont="1" applyFill="1" applyBorder="1" applyAlignment="1">
      <alignment horizontal="right" vertical="center"/>
      <protection/>
    </xf>
    <xf numFmtId="182" fontId="0" fillId="0" borderId="0" xfId="0" applyNumberFormat="1" applyAlignment="1">
      <alignment/>
    </xf>
    <xf numFmtId="3" fontId="24" fillId="0" borderId="11" xfId="46" applyNumberFormat="1" applyFont="1" applyBorder="1" applyAlignment="1">
      <alignment horizontal="right" vertical="center"/>
    </xf>
    <xf numFmtId="182" fontId="8" fillId="0" borderId="0" xfId="61" applyNumberFormat="1" applyFont="1" applyAlignment="1">
      <alignment/>
      <protection/>
    </xf>
    <xf numFmtId="2" fontId="8" fillId="0" borderId="0" xfId="61" applyNumberFormat="1" applyFont="1" applyBorder="1" applyAlignment="1">
      <alignment/>
      <protection/>
    </xf>
    <xf numFmtId="2" fontId="160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/>
      <protection/>
    </xf>
    <xf numFmtId="182" fontId="161" fillId="0" borderId="0" xfId="61" applyNumberFormat="1" applyFont="1" applyAlignment="1">
      <alignment vertical="center"/>
      <protection/>
    </xf>
    <xf numFmtId="0" fontId="24" fillId="33" borderId="13" xfId="61" applyFont="1" applyFill="1" applyBorder="1" applyAlignment="1">
      <alignment/>
      <protection/>
    </xf>
    <xf numFmtId="182" fontId="161" fillId="33" borderId="0" xfId="61" applyNumberFormat="1" applyFont="1" applyFill="1" applyBorder="1" applyAlignment="1">
      <alignment/>
      <protection/>
    </xf>
    <xf numFmtId="0" fontId="161" fillId="0" borderId="0" xfId="61" applyFont="1" applyAlignment="1">
      <alignment/>
      <protection/>
    </xf>
    <xf numFmtId="0" fontId="161" fillId="0" borderId="0" xfId="61" applyFont="1" applyAlignment="1">
      <alignment vertical="center"/>
      <protection/>
    </xf>
    <xf numFmtId="183" fontId="162" fillId="0" borderId="0" xfId="61" applyNumberFormat="1" applyFont="1" applyAlignment="1">
      <alignment/>
      <protection/>
    </xf>
    <xf numFmtId="183" fontId="160" fillId="0" borderId="0" xfId="61" applyNumberFormat="1" applyFont="1" applyAlignment="1">
      <alignment/>
      <protection/>
    </xf>
    <xf numFmtId="183" fontId="160" fillId="40" borderId="0" xfId="61" applyNumberFormat="1" applyFont="1" applyFill="1" applyAlignment="1">
      <alignment/>
      <protection/>
    </xf>
    <xf numFmtId="0" fontId="160" fillId="40" borderId="0" xfId="61" applyFont="1" applyFill="1" applyAlignment="1">
      <alignment/>
      <protection/>
    </xf>
    <xf numFmtId="0" fontId="163" fillId="0" borderId="0" xfId="61" applyFont="1" applyAlignment="1">
      <alignment/>
      <protection/>
    </xf>
    <xf numFmtId="0" fontId="30" fillId="0" borderId="0" xfId="46" applyFont="1" applyAlignment="1">
      <alignment horizontal="center"/>
    </xf>
    <xf numFmtId="0" fontId="30" fillId="0" borderId="0" xfId="47" applyFont="1" applyAlignment="1">
      <alignment horizontal="center"/>
    </xf>
    <xf numFmtId="0" fontId="33" fillId="7" borderId="32" xfId="47" applyFont="1" applyFill="1" applyBorder="1" applyAlignment="1">
      <alignment horizontal="center" vertical="center"/>
    </xf>
    <xf numFmtId="0" fontId="33" fillId="7" borderId="33" xfId="47" applyFont="1" applyFill="1" applyBorder="1" applyAlignment="1">
      <alignment horizontal="center" vertical="center"/>
    </xf>
    <xf numFmtId="0" fontId="33" fillId="7" borderId="34" xfId="47" applyFont="1" applyFill="1" applyBorder="1" applyAlignment="1">
      <alignment horizontal="center" vertical="center"/>
    </xf>
    <xf numFmtId="0" fontId="33" fillId="7" borderId="25" xfId="46" applyFont="1" applyFill="1" applyBorder="1" applyAlignment="1">
      <alignment horizontal="center" vertical="center"/>
    </xf>
    <xf numFmtId="0" fontId="33" fillId="7" borderId="0" xfId="46" applyFont="1" applyFill="1" applyBorder="1" applyAlignment="1">
      <alignment horizontal="center" vertical="center"/>
    </xf>
    <xf numFmtId="0" fontId="3" fillId="0" borderId="0" xfId="61" applyFont="1" applyAlignment="1" applyProtection="1">
      <alignment horizontal="center"/>
      <protection locked="0"/>
    </xf>
    <xf numFmtId="0" fontId="4" fillId="35" borderId="35" xfId="61" applyFont="1" applyFill="1" applyBorder="1" applyAlignment="1" applyProtection="1">
      <alignment horizontal="center" vertical="center"/>
      <protection locked="0"/>
    </xf>
    <xf numFmtId="0" fontId="4" fillId="35" borderId="36" xfId="61" applyFont="1" applyFill="1" applyBorder="1" applyAlignment="1" applyProtection="1">
      <alignment horizontal="center" vertical="center"/>
      <protection locked="0"/>
    </xf>
    <xf numFmtId="0" fontId="14" fillId="0" borderId="0" xfId="61" applyFont="1" applyAlignment="1">
      <alignment horizontal="center"/>
      <protection/>
    </xf>
    <xf numFmtId="0" fontId="14" fillId="7" borderId="35" xfId="61" applyFont="1" applyFill="1" applyBorder="1" applyAlignment="1">
      <alignment horizontal="center" vertical="center"/>
      <protection/>
    </xf>
    <xf numFmtId="0" fontId="14" fillId="7" borderId="37" xfId="61" applyFont="1" applyFill="1" applyBorder="1" applyAlignment="1">
      <alignment horizontal="center" vertical="center"/>
      <protection/>
    </xf>
    <xf numFmtId="0" fontId="14" fillId="7" borderId="36" xfId="61" applyFont="1" applyFill="1" applyBorder="1" applyAlignment="1">
      <alignment horizontal="center" vertical="center"/>
      <protection/>
    </xf>
    <xf numFmtId="0" fontId="14" fillId="7" borderId="24" xfId="61" applyFont="1" applyFill="1" applyBorder="1" applyAlignment="1">
      <alignment horizontal="center" vertical="center"/>
      <protection/>
    </xf>
    <xf numFmtId="0" fontId="14" fillId="7" borderId="0" xfId="61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54" fillId="0" borderId="0" xfId="61" applyFont="1" applyFill="1" applyBorder="1" applyAlignment="1">
      <alignment horizontal="left"/>
      <protection/>
    </xf>
    <xf numFmtId="0" fontId="160" fillId="0" borderId="0" xfId="61" applyFont="1" applyFill="1" applyBorder="1" applyAlignment="1">
      <alignment/>
      <protection/>
    </xf>
    <xf numFmtId="4" fontId="160" fillId="0" borderId="0" xfId="61" applyNumberFormat="1" applyFont="1" applyFill="1" applyBorder="1" applyAlignment="1">
      <alignment/>
      <protection/>
    </xf>
    <xf numFmtId="0" fontId="156" fillId="0" borderId="0" xfId="61" applyFont="1" applyFill="1" applyAlignment="1">
      <alignment/>
      <protection/>
    </xf>
    <xf numFmtId="0" fontId="8" fillId="0" borderId="0" xfId="61" applyFont="1" applyFill="1" applyAlignment="1">
      <alignment/>
      <protection/>
    </xf>
    <xf numFmtId="2" fontId="154" fillId="0" borderId="0" xfId="61" applyNumberFormat="1" applyFont="1" applyFill="1" applyBorder="1" applyAlignment="1">
      <alignment horizontal="left"/>
      <protection/>
    </xf>
    <xf numFmtId="2" fontId="160" fillId="0" borderId="0" xfId="61" applyNumberFormat="1" applyFont="1" applyFill="1" applyBorder="1" applyAlignment="1">
      <alignment/>
      <protection/>
    </xf>
    <xf numFmtId="2" fontId="156" fillId="0" borderId="0" xfId="61" applyNumberFormat="1" applyFont="1" applyFill="1" applyAlignment="1">
      <alignment/>
      <protection/>
    </xf>
    <xf numFmtId="2" fontId="8" fillId="0" borderId="0" xfId="61" applyNumberFormat="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/>
      <protection/>
    </xf>
    <xf numFmtId="182" fontId="161" fillId="0" borderId="0" xfId="61" applyNumberFormat="1" applyFont="1" applyFill="1" applyBorder="1" applyAlignment="1">
      <alignment/>
      <protection/>
    </xf>
    <xf numFmtId="4" fontId="161" fillId="0" borderId="0" xfId="61" applyNumberFormat="1" applyFont="1" applyFill="1" applyBorder="1" applyAlignment="1">
      <alignment/>
      <protection/>
    </xf>
    <xf numFmtId="0" fontId="161" fillId="0" borderId="0" xfId="61" applyFont="1" applyFill="1" applyBorder="1" applyAlignment="1">
      <alignment/>
      <protection/>
    </xf>
    <xf numFmtId="0" fontId="157" fillId="0" borderId="0" xfId="61" applyFont="1" applyFill="1" applyAlignment="1">
      <alignment/>
      <protection/>
    </xf>
    <xf numFmtId="0" fontId="24" fillId="0" borderId="0" xfId="61" applyFont="1" applyFill="1" applyAlignment="1">
      <alignment/>
      <protection/>
    </xf>
    <xf numFmtId="182" fontId="142" fillId="0" borderId="0" xfId="61" applyNumberFormat="1" applyFont="1" applyFill="1" applyBorder="1" applyAlignment="1">
      <alignment horizontal="left" vertical="center"/>
      <protection/>
    </xf>
    <xf numFmtId="182" fontId="161" fillId="0" borderId="0" xfId="61" applyNumberFormat="1" applyFont="1" applyFill="1" applyBorder="1" applyAlignment="1">
      <alignment vertical="center"/>
      <protection/>
    </xf>
    <xf numFmtId="4" fontId="161" fillId="0" borderId="0" xfId="61" applyNumberFormat="1" applyFont="1" applyFill="1" applyBorder="1" applyAlignment="1">
      <alignment vertical="center"/>
      <protection/>
    </xf>
    <xf numFmtId="0" fontId="161" fillId="0" borderId="0" xfId="61" applyFont="1" applyFill="1" applyBorder="1" applyAlignment="1">
      <alignment vertical="center"/>
      <protection/>
    </xf>
    <xf numFmtId="0" fontId="157" fillId="0" borderId="0" xfId="61" applyFont="1" applyFill="1" applyAlignment="1">
      <alignment vertical="center"/>
      <protection/>
    </xf>
    <xf numFmtId="0" fontId="24" fillId="0" borderId="0" xfId="61" applyFont="1" applyFill="1" applyAlignment="1">
      <alignment vertical="center"/>
      <protection/>
    </xf>
    <xf numFmtId="3" fontId="164" fillId="0" borderId="0" xfId="61" applyNumberFormat="1" applyFont="1" applyFill="1" applyAlignment="1">
      <alignment horizontal="left"/>
      <protection/>
    </xf>
    <xf numFmtId="3" fontId="165" fillId="0" borderId="0" xfId="61" applyNumberFormat="1" applyFont="1" applyFill="1" applyAlignment="1">
      <alignment/>
      <protection/>
    </xf>
    <xf numFmtId="0" fontId="142" fillId="0" borderId="0" xfId="61" applyFont="1" applyFill="1" applyBorder="1" applyAlignment="1">
      <alignment horizontal="left"/>
      <protection/>
    </xf>
    <xf numFmtId="3" fontId="161" fillId="0" borderId="0" xfId="61" applyNumberFormat="1" applyFont="1" applyFill="1" applyBorder="1" applyAlignment="1">
      <alignment/>
      <protection/>
    </xf>
    <xf numFmtId="0" fontId="157" fillId="0" borderId="0" xfId="61" applyFont="1" applyFill="1" applyBorder="1" applyAlignment="1">
      <alignment/>
      <protection/>
    </xf>
    <xf numFmtId="0" fontId="24" fillId="0" borderId="0" xfId="61" applyFont="1" applyFill="1" applyBorder="1" applyAlignment="1">
      <alignment/>
      <protection/>
    </xf>
    <xf numFmtId="0" fontId="166" fillId="0" borderId="0" xfId="47" applyFont="1" applyFill="1" applyBorder="1" applyAlignment="1">
      <alignment horizontal="left" vertical="center"/>
    </xf>
    <xf numFmtId="3" fontId="167" fillId="0" borderId="0" xfId="47" applyNumberFormat="1" applyFont="1" applyFill="1" applyBorder="1" applyAlignment="1">
      <alignment horizontal="center" vertical="center"/>
    </xf>
    <xf numFmtId="0" fontId="167" fillId="0" borderId="0" xfId="47" applyFont="1" applyFill="1" applyBorder="1" applyAlignment="1">
      <alignment horizontal="center" vertical="center"/>
    </xf>
    <xf numFmtId="0" fontId="167" fillId="0" borderId="0" xfId="61" applyFont="1" applyFill="1" applyBorder="1" applyAlignment="1">
      <alignment horizontal="center" vertical="center"/>
      <protection/>
    </xf>
    <xf numFmtId="3" fontId="142" fillId="0" borderId="0" xfId="61" applyNumberFormat="1" applyFont="1" applyFill="1" applyBorder="1" applyAlignment="1">
      <alignment horizontal="left"/>
      <protection/>
    </xf>
    <xf numFmtId="183" fontId="142" fillId="0" borderId="0" xfId="61" applyNumberFormat="1" applyFont="1" applyFill="1" applyBorder="1" applyAlignment="1">
      <alignment horizontal="left" vertical="center"/>
      <protection/>
    </xf>
    <xf numFmtId="183" fontId="161" fillId="0" borderId="0" xfId="61" applyNumberFormat="1" applyFont="1" applyFill="1" applyBorder="1" applyAlignment="1">
      <alignment vertical="center"/>
      <protection/>
    </xf>
    <xf numFmtId="0" fontId="164" fillId="0" borderId="0" xfId="61" applyFont="1" applyFill="1" applyBorder="1" applyAlignment="1">
      <alignment horizontal="left"/>
      <protection/>
    </xf>
    <xf numFmtId="0" fontId="165" fillId="0" borderId="0" xfId="61" applyFont="1" applyFill="1" applyBorder="1" applyAlignment="1">
      <alignment/>
      <protection/>
    </xf>
    <xf numFmtId="183" fontId="144" fillId="0" borderId="0" xfId="61" applyNumberFormat="1" applyFont="1" applyFill="1" applyBorder="1" applyAlignment="1">
      <alignment horizontal="left"/>
      <protection/>
    </xf>
    <xf numFmtId="182" fontId="162" fillId="0" borderId="0" xfId="61" applyNumberFormat="1" applyFont="1" applyFill="1" applyBorder="1" applyAlignment="1">
      <alignment/>
      <protection/>
    </xf>
    <xf numFmtId="4" fontId="162" fillId="0" borderId="0" xfId="61" applyNumberFormat="1" applyFont="1" applyFill="1" applyBorder="1" applyAlignment="1">
      <alignment/>
      <protection/>
    </xf>
    <xf numFmtId="0" fontId="162" fillId="0" borderId="0" xfId="61" applyFont="1" applyFill="1" applyBorder="1" applyAlignment="1">
      <alignment/>
      <protection/>
    </xf>
    <xf numFmtId="0" fontId="158" fillId="0" borderId="0" xfId="61" applyFont="1" applyFill="1" applyAlignment="1">
      <alignment/>
      <protection/>
    </xf>
    <xf numFmtId="0" fontId="6" fillId="0" borderId="0" xfId="61" applyFont="1" applyFill="1" applyAlignment="1">
      <alignment/>
      <protection/>
    </xf>
    <xf numFmtId="183" fontId="154" fillId="0" borderId="0" xfId="61" applyNumberFormat="1" applyFont="1" applyFill="1" applyBorder="1" applyAlignment="1">
      <alignment horizontal="left"/>
      <protection/>
    </xf>
    <xf numFmtId="182" fontId="160" fillId="0" borderId="0" xfId="61" applyNumberFormat="1" applyFont="1" applyFill="1" applyBorder="1" applyAlignment="1">
      <alignment/>
      <protection/>
    </xf>
    <xf numFmtId="183" fontId="164" fillId="0" borderId="0" xfId="61" applyNumberFormat="1" applyFont="1" applyFill="1" applyBorder="1" applyAlignment="1">
      <alignment horizontal="left"/>
      <protection/>
    </xf>
    <xf numFmtId="182" fontId="165" fillId="0" borderId="0" xfId="61" applyNumberFormat="1" applyFont="1" applyFill="1" applyBorder="1" applyAlignment="1">
      <alignment/>
      <protection/>
    </xf>
    <xf numFmtId="182" fontId="160" fillId="0" borderId="0" xfId="61" applyNumberFormat="1" applyFont="1" applyFill="1" applyBorder="1" applyAlignment="1">
      <alignment horizontal="center"/>
      <protection/>
    </xf>
    <xf numFmtId="4" fontId="160" fillId="0" borderId="0" xfId="61" applyNumberFormat="1" applyFont="1" applyFill="1" applyBorder="1" applyAlignment="1">
      <alignment horizontal="center"/>
      <protection/>
    </xf>
    <xf numFmtId="0" fontId="160" fillId="0" borderId="0" xfId="61" applyFont="1" applyFill="1" applyBorder="1" applyAlignment="1">
      <alignment horizontal="center"/>
      <protection/>
    </xf>
    <xf numFmtId="3" fontId="160" fillId="0" borderId="0" xfId="61" applyNumberFormat="1" applyFont="1" applyFill="1" applyBorder="1" applyAlignment="1">
      <alignment/>
      <protection/>
    </xf>
    <xf numFmtId="0" fontId="10" fillId="0" borderId="0" xfId="61" applyFont="1" applyFill="1" applyAlignment="1">
      <alignment/>
      <protection/>
    </xf>
    <xf numFmtId="0" fontId="159" fillId="0" borderId="0" xfId="61" applyFont="1" applyFill="1" applyBorder="1" applyAlignment="1">
      <alignment horizontal="left"/>
      <protection/>
    </xf>
    <xf numFmtId="0" fontId="163" fillId="0" borderId="0" xfId="61" applyFont="1" applyFill="1" applyBorder="1" applyAlignment="1">
      <alignment/>
      <protection/>
    </xf>
    <xf numFmtId="4" fontId="163" fillId="0" borderId="0" xfId="61" applyNumberFormat="1" applyFont="1" applyFill="1" applyBorder="1" applyAlignment="1">
      <alignment/>
      <protection/>
    </xf>
    <xf numFmtId="3" fontId="163" fillId="0" borderId="0" xfId="61" applyNumberFormat="1" applyFont="1" applyFill="1" applyBorder="1" applyAlignment="1">
      <alignment/>
      <protection/>
    </xf>
    <xf numFmtId="0" fontId="166" fillId="0" borderId="0" xfId="61" applyFont="1" applyFill="1" applyBorder="1" applyAlignment="1">
      <alignment horizontal="left"/>
      <protection/>
    </xf>
    <xf numFmtId="3" fontId="167" fillId="0" borderId="0" xfId="61" applyNumberFormat="1" applyFont="1" applyFill="1" applyBorder="1" applyAlignment="1">
      <alignment/>
      <protection/>
    </xf>
    <xf numFmtId="178" fontId="163" fillId="0" borderId="0" xfId="61" applyNumberFormat="1" applyFont="1" applyFill="1" applyBorder="1" applyAlignment="1">
      <alignment/>
      <protection/>
    </xf>
    <xf numFmtId="0" fontId="167" fillId="0" borderId="0" xfId="61" applyFont="1" applyFill="1" applyBorder="1" applyAlignment="1">
      <alignment/>
      <protection/>
    </xf>
    <xf numFmtId="4" fontId="149" fillId="0" borderId="0" xfId="0" applyNumberFormat="1" applyFont="1" applyFill="1" applyBorder="1" applyAlignment="1">
      <alignment horizontal="left"/>
    </xf>
    <xf numFmtId="0" fontId="154" fillId="0" borderId="0" xfId="46" applyFont="1" applyBorder="1" applyAlignment="1">
      <alignment/>
    </xf>
    <xf numFmtId="0" fontId="154" fillId="0" borderId="0" xfId="61" applyFont="1" applyAlignment="1">
      <alignment/>
      <protection/>
    </xf>
    <xf numFmtId="3" fontId="154" fillId="0" borderId="0" xfId="61" applyNumberFormat="1" applyFont="1" applyAlignment="1">
      <alignment/>
      <protection/>
    </xf>
    <xf numFmtId="0" fontId="154" fillId="40" borderId="0" xfId="46" applyFont="1" applyFill="1" applyBorder="1" applyAlignment="1">
      <alignment/>
    </xf>
    <xf numFmtId="0" fontId="154" fillId="40" borderId="0" xfId="61" applyFont="1" applyFill="1" applyAlignment="1">
      <alignment/>
      <protection/>
    </xf>
    <xf numFmtId="0" fontId="154" fillId="40" borderId="0" xfId="46" applyFont="1" applyFill="1" applyBorder="1" applyAlignment="1">
      <alignment horizontal="right" vertical="center"/>
    </xf>
    <xf numFmtId="3" fontId="154" fillId="40" borderId="0" xfId="61" applyNumberFormat="1" applyFont="1" applyFill="1" applyAlignment="1">
      <alignment/>
      <protection/>
    </xf>
    <xf numFmtId="0" fontId="31" fillId="7" borderId="32" xfId="47" applyFont="1" applyFill="1" applyBorder="1" applyAlignment="1">
      <alignment horizontal="center" vertical="center"/>
    </xf>
    <xf numFmtId="0" fontId="31" fillId="7" borderId="33" xfId="47" applyFont="1" applyFill="1" applyBorder="1" applyAlignment="1">
      <alignment horizontal="center" vertical="center"/>
    </xf>
    <xf numFmtId="0" fontId="31" fillId="7" borderId="34" xfId="47" applyFont="1" applyFill="1" applyBorder="1" applyAlignment="1">
      <alignment horizontal="center" vertical="center"/>
    </xf>
    <xf numFmtId="0" fontId="31" fillId="7" borderId="29" xfId="61" applyFont="1" applyFill="1" applyBorder="1" applyAlignment="1">
      <alignment horizontal="center" vertical="center"/>
      <protection/>
    </xf>
    <xf numFmtId="0" fontId="31" fillId="7" borderId="29" xfId="47" applyFont="1" applyFill="1" applyBorder="1" applyAlignment="1">
      <alignment horizontal="center" vertical="center"/>
    </xf>
    <xf numFmtId="0" fontId="31" fillId="7" borderId="31" xfId="61" applyFont="1" applyFill="1" applyBorder="1" applyAlignment="1">
      <alignment horizontal="center" vertical="center"/>
      <protection/>
    </xf>
    <xf numFmtId="0" fontId="8" fillId="0" borderId="30" xfId="46" applyFont="1" applyBorder="1" applyAlignment="1">
      <alignment/>
    </xf>
    <xf numFmtId="0" fontId="8" fillId="0" borderId="20" xfId="46" applyFont="1" applyBorder="1" applyAlignment="1">
      <alignment/>
    </xf>
    <xf numFmtId="0" fontId="8" fillId="0" borderId="20" xfId="61" applyFont="1" applyBorder="1" applyAlignment="1">
      <alignment horizontal="center"/>
      <protection/>
    </xf>
    <xf numFmtId="0" fontId="8" fillId="0" borderId="20" xfId="46" applyFont="1" applyBorder="1" applyAlignment="1">
      <alignment horizontal="center"/>
    </xf>
    <xf numFmtId="0" fontId="31" fillId="7" borderId="25" xfId="46" applyFont="1" applyFill="1" applyBorder="1" applyAlignment="1">
      <alignment horizontal="center" vertical="center"/>
    </xf>
    <xf numFmtId="0" fontId="31" fillId="7" borderId="0" xfId="46" applyFont="1" applyFill="1" applyBorder="1" applyAlignment="1">
      <alignment horizontal="center" vertical="center"/>
    </xf>
    <xf numFmtId="3" fontId="31" fillId="7" borderId="0" xfId="46" applyNumberFormat="1" applyFont="1" applyFill="1" applyBorder="1" applyAlignment="1">
      <alignment horizontal="right" vertical="center"/>
    </xf>
    <xf numFmtId="0" fontId="8" fillId="0" borderId="25" xfId="46" applyFont="1" applyBorder="1" applyAlignment="1">
      <alignment/>
    </xf>
    <xf numFmtId="3" fontId="8" fillId="0" borderId="0" xfId="61" applyNumberFormat="1" applyFont="1" applyBorder="1" applyAlignment="1">
      <alignment horizontal="right" vertical="center"/>
      <protection/>
    </xf>
    <xf numFmtId="3" fontId="8" fillId="0" borderId="0" xfId="46" applyNumberFormat="1" applyFont="1" applyBorder="1" applyAlignment="1">
      <alignment horizontal="right"/>
    </xf>
    <xf numFmtId="3" fontId="8" fillId="0" borderId="0" xfId="61" applyNumberFormat="1" applyFont="1" applyBorder="1" applyAlignment="1">
      <alignment horizontal="right"/>
      <protection/>
    </xf>
    <xf numFmtId="0" fontId="31" fillId="7" borderId="25" xfId="46" applyFont="1" applyFill="1" applyBorder="1" applyAlignment="1">
      <alignment horizontal="right" vertical="center"/>
    </xf>
    <xf numFmtId="0" fontId="31" fillId="7" borderId="0" xfId="46" applyFont="1" applyFill="1" applyBorder="1" applyAlignment="1">
      <alignment vertical="center"/>
    </xf>
    <xf numFmtId="0" fontId="8" fillId="0" borderId="25" xfId="46" applyFont="1" applyBorder="1" applyAlignment="1">
      <alignment horizontal="right" vertical="center"/>
    </xf>
    <xf numFmtId="0" fontId="8" fillId="0" borderId="0" xfId="46" applyFont="1" applyBorder="1" applyAlignment="1">
      <alignment horizontal="right" vertical="center"/>
    </xf>
    <xf numFmtId="0" fontId="8" fillId="0" borderId="0" xfId="46" applyFont="1" applyBorder="1" applyAlignment="1">
      <alignment vertical="center"/>
    </xf>
    <xf numFmtId="3" fontId="10" fillId="0" borderId="0" xfId="61" applyNumberFormat="1" applyFont="1" applyAlignment="1">
      <alignment/>
      <protection/>
    </xf>
    <xf numFmtId="2" fontId="168" fillId="0" borderId="0" xfId="0" applyNumberFormat="1" applyFont="1" applyFill="1" applyBorder="1" applyAlignment="1">
      <alignment/>
    </xf>
    <xf numFmtId="3" fontId="8" fillId="0" borderId="0" xfId="46" applyNumberFormat="1" applyFont="1" applyBorder="1" applyAlignment="1">
      <alignment horizontal="right" vertical="center"/>
    </xf>
    <xf numFmtId="0" fontId="8" fillId="0" borderId="0" xfId="46" applyFont="1" applyFill="1" applyBorder="1" applyAlignment="1">
      <alignment vertical="center"/>
    </xf>
    <xf numFmtId="183" fontId="8" fillId="0" borderId="0" xfId="46" applyNumberFormat="1" applyFont="1" applyBorder="1" applyAlignment="1">
      <alignment horizontal="right" vertical="center"/>
    </xf>
    <xf numFmtId="182" fontId="8" fillId="0" borderId="0" xfId="61" applyNumberFormat="1" applyFont="1" applyBorder="1" applyAlignment="1">
      <alignment horizontal="right" vertical="center"/>
      <protection/>
    </xf>
    <xf numFmtId="0" fontId="156" fillId="0" borderId="0" xfId="61" applyFont="1" applyFill="1" applyBorder="1" applyAlignment="1">
      <alignment/>
      <protection/>
    </xf>
    <xf numFmtId="0" fontId="157" fillId="0" borderId="0" xfId="61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horizontal="center" vertical="center"/>
    </xf>
    <xf numFmtId="3" fontId="4" fillId="0" borderId="0" xfId="47" applyNumberFormat="1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3" fontId="5" fillId="0" borderId="0" xfId="61" applyNumberFormat="1" applyFont="1" applyFill="1" applyBorder="1" applyAlignment="1">
      <alignment/>
      <protection/>
    </xf>
    <xf numFmtId="182" fontId="5" fillId="0" borderId="0" xfId="61" applyNumberFormat="1" applyFont="1" applyFill="1" applyBorder="1" applyAlignment="1">
      <alignment/>
      <protection/>
    </xf>
    <xf numFmtId="4" fontId="5" fillId="0" borderId="0" xfId="61" applyNumberFormat="1" applyFont="1" applyFill="1" applyBorder="1" applyAlignment="1">
      <alignment/>
      <protection/>
    </xf>
    <xf numFmtId="183" fontId="5" fillId="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4" fontId="10" fillId="0" borderId="0" xfId="61" applyNumberFormat="1" applyFont="1" applyFill="1" applyBorder="1" applyAlignment="1">
      <alignment/>
      <protection/>
    </xf>
    <xf numFmtId="0" fontId="10" fillId="0" borderId="0" xfId="61" applyFont="1" applyFill="1" applyBorder="1" applyAlignment="1">
      <alignment/>
      <protection/>
    </xf>
    <xf numFmtId="183" fontId="7" fillId="0" borderId="0" xfId="61" applyNumberFormat="1" applyFont="1" applyFill="1" applyBorder="1" applyAlignment="1">
      <alignment/>
      <protection/>
    </xf>
    <xf numFmtId="182" fontId="7" fillId="0" borderId="0" xfId="61" applyNumberFormat="1" applyFont="1" applyFill="1" applyBorder="1" applyAlignment="1">
      <alignment/>
      <protection/>
    </xf>
    <xf numFmtId="4" fontId="7" fillId="0" borderId="0" xfId="61" applyNumberFormat="1" applyFont="1" applyFill="1" applyBorder="1" applyAlignment="1">
      <alignment/>
      <protection/>
    </xf>
    <xf numFmtId="0" fontId="7" fillId="0" borderId="0" xfId="61" applyFont="1" applyFill="1" applyBorder="1" applyAlignment="1">
      <alignment/>
      <protection/>
    </xf>
    <xf numFmtId="0" fontId="158" fillId="0" borderId="0" xfId="61" applyFont="1" applyFill="1" applyBorder="1" applyAlignment="1">
      <alignment/>
      <protection/>
    </xf>
    <xf numFmtId="183" fontId="10" fillId="0" borderId="0" xfId="61" applyNumberFormat="1" applyFont="1" applyFill="1" applyBorder="1" applyAlignment="1">
      <alignment/>
      <protection/>
    </xf>
    <xf numFmtId="182" fontId="10" fillId="0" borderId="0" xfId="61" applyNumberFormat="1" applyFont="1" applyFill="1" applyBorder="1" applyAlignment="1">
      <alignment/>
      <protection/>
    </xf>
    <xf numFmtId="183" fontId="160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/>
      <protection/>
    </xf>
    <xf numFmtId="4" fontId="154" fillId="0" borderId="0" xfId="61" applyNumberFormat="1" applyFont="1" applyFill="1" applyBorder="1" applyAlignment="1">
      <alignment/>
      <protection/>
    </xf>
    <xf numFmtId="0" fontId="154" fillId="0" borderId="0" xfId="61" applyFont="1" applyFill="1" applyBorder="1" applyAlignment="1">
      <alignment/>
      <protection/>
    </xf>
    <xf numFmtId="183" fontId="165" fillId="0" borderId="0" xfId="61" applyNumberFormat="1" applyFont="1" applyFill="1" applyBorder="1" applyAlignment="1">
      <alignment/>
      <protection/>
    </xf>
    <xf numFmtId="182" fontId="164" fillId="0" borderId="0" xfId="61" applyNumberFormat="1" applyFont="1" applyFill="1" applyBorder="1" applyAlignment="1">
      <alignment/>
      <protection/>
    </xf>
    <xf numFmtId="182" fontId="154" fillId="0" borderId="0" xfId="61" applyNumberFormat="1" applyFont="1" applyFill="1" applyBorder="1" applyAlignment="1">
      <alignment horizontal="center"/>
      <protection/>
    </xf>
    <xf numFmtId="4" fontId="154" fillId="0" borderId="0" xfId="61" applyNumberFormat="1" applyFont="1" applyFill="1" applyBorder="1" applyAlignment="1">
      <alignment horizontal="center"/>
      <protection/>
    </xf>
    <xf numFmtId="0" fontId="154" fillId="0" borderId="0" xfId="61" applyFont="1" applyFill="1" applyBorder="1" applyAlignment="1">
      <alignment horizontal="center"/>
      <protection/>
    </xf>
    <xf numFmtId="3" fontId="154" fillId="0" borderId="0" xfId="61" applyNumberFormat="1" applyFont="1" applyFill="1" applyBorder="1" applyAlignment="1">
      <alignment/>
      <protection/>
    </xf>
    <xf numFmtId="0" fontId="14" fillId="35" borderId="24" xfId="61" applyFont="1" applyFill="1" applyBorder="1" applyAlignment="1" applyProtection="1">
      <alignment horizontal="center" vertical="center"/>
      <protection locked="0"/>
    </xf>
    <xf numFmtId="0" fontId="14" fillId="35" borderId="0" xfId="61" applyFont="1" applyFill="1" applyBorder="1" applyAlignment="1" applyProtection="1">
      <alignment horizontal="center" vertical="center"/>
      <protection locked="0"/>
    </xf>
    <xf numFmtId="3" fontId="14" fillId="35" borderId="0" xfId="61" applyNumberFormat="1" applyFont="1" applyFill="1" applyAlignment="1" applyProtection="1">
      <alignment horizontal="right" vertical="center"/>
      <protection locked="0"/>
    </xf>
    <xf numFmtId="0" fontId="5" fillId="0" borderId="24" xfId="61" applyFont="1" applyBorder="1" applyProtection="1">
      <alignment vertical="top"/>
      <protection locked="0"/>
    </xf>
    <xf numFmtId="3" fontId="14" fillId="0" borderId="0" xfId="61" applyNumberFormat="1" applyFont="1" applyAlignment="1" applyProtection="1">
      <alignment horizontal="right" vertical="center"/>
      <protection locked="0"/>
    </xf>
    <xf numFmtId="0" fontId="5" fillId="35" borderId="24" xfId="61" applyFont="1" applyFill="1" applyBorder="1" applyProtection="1">
      <alignment vertical="top"/>
      <protection locked="0"/>
    </xf>
    <xf numFmtId="0" fontId="14" fillId="35" borderId="0" xfId="61" applyFont="1" applyFill="1" applyBorder="1" applyProtection="1">
      <alignment vertical="top"/>
      <protection locked="0"/>
    </xf>
    <xf numFmtId="3" fontId="5" fillId="0" borderId="0" xfId="61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/>
    </xf>
    <xf numFmtId="3" fontId="14" fillId="35" borderId="0" xfId="61" applyNumberFormat="1" applyFont="1" applyFill="1" applyBorder="1" applyAlignment="1" applyProtection="1">
      <alignment horizontal="right" vertical="center"/>
      <protection locked="0"/>
    </xf>
    <xf numFmtId="3" fontId="5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0" fontId="14" fillId="35" borderId="24" xfId="61" applyFont="1" applyFill="1" applyBorder="1" applyProtection="1">
      <alignment vertical="top"/>
      <protection locked="0"/>
    </xf>
    <xf numFmtId="0" fontId="14" fillId="43" borderId="24" xfId="61" applyFont="1" applyFill="1" applyBorder="1" applyProtection="1">
      <alignment vertical="top"/>
      <protection locked="0"/>
    </xf>
    <xf numFmtId="0" fontId="14" fillId="43" borderId="0" xfId="61" applyFont="1" applyFill="1" applyBorder="1" applyProtection="1">
      <alignment vertical="top"/>
      <protection locked="0"/>
    </xf>
    <xf numFmtId="3" fontId="5" fillId="33" borderId="0" xfId="61" applyNumberFormat="1" applyFont="1" applyFill="1" applyBorder="1" applyAlignment="1">
      <alignment horizontal="right"/>
      <protection/>
    </xf>
    <xf numFmtId="0" fontId="5" fillId="0" borderId="24" xfId="61" applyFont="1" applyFill="1" applyBorder="1" applyProtection="1">
      <alignment vertical="top"/>
      <protection locked="0"/>
    </xf>
    <xf numFmtId="0" fontId="14" fillId="0" borderId="0" xfId="61" applyFont="1" applyFill="1" applyBorder="1" applyProtection="1">
      <alignment vertical="top"/>
      <protection locked="0"/>
    </xf>
    <xf numFmtId="3" fontId="14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Protection="1">
      <alignment vertical="top"/>
      <protection locked="0"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24" xfId="61" applyFont="1" applyFill="1" applyBorder="1" applyAlignment="1" applyProtection="1">
      <alignment horizontal="center" vertical="center"/>
      <protection locked="0"/>
    </xf>
    <xf numFmtId="0" fontId="21" fillId="35" borderId="0" xfId="61" applyFont="1" applyFill="1" applyBorder="1" applyAlignment="1" applyProtection="1">
      <alignment horizontal="center" vertical="center"/>
      <protection locked="0"/>
    </xf>
    <xf numFmtId="3" fontId="21" fillId="35" borderId="0" xfId="61" applyNumberFormat="1" applyFont="1" applyFill="1" applyAlignment="1" applyProtection="1">
      <alignment horizontal="right" vertical="center"/>
      <protection locked="0"/>
    </xf>
    <xf numFmtId="0" fontId="10" fillId="0" borderId="24" xfId="61" applyFont="1" applyBorder="1" applyProtection="1">
      <alignment vertical="top"/>
      <protection locked="0"/>
    </xf>
    <xf numFmtId="3" fontId="21" fillId="0" borderId="0" xfId="61" applyNumberFormat="1" applyFont="1" applyAlignment="1" applyProtection="1">
      <alignment horizontal="right" vertical="center"/>
      <protection locked="0"/>
    </xf>
    <xf numFmtId="0" fontId="10" fillId="35" borderId="24" xfId="61" applyFont="1" applyFill="1" applyBorder="1" applyProtection="1">
      <alignment vertical="top"/>
      <protection locked="0"/>
    </xf>
    <xf numFmtId="0" fontId="21" fillId="35" borderId="0" xfId="61" applyFont="1" applyFill="1" applyBorder="1" applyProtection="1">
      <alignment vertical="top"/>
      <protection locked="0"/>
    </xf>
    <xf numFmtId="3" fontId="10" fillId="0" borderId="0" xfId="61" applyNumberFormat="1" applyFont="1" applyAlignment="1" applyProtection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Alignment="1">
      <alignment horizontal="left" indent="1"/>
      <protection/>
    </xf>
    <xf numFmtId="3" fontId="10" fillId="0" borderId="0" xfId="61" applyNumberFormat="1" applyFont="1" applyAlignment="1">
      <alignment horizontal="right"/>
      <protection/>
    </xf>
    <xf numFmtId="3" fontId="21" fillId="35" borderId="0" xfId="61" applyNumberFormat="1" applyFont="1" applyFill="1" applyBorder="1" applyAlignment="1" applyProtection="1">
      <alignment horizontal="right" vertical="center"/>
      <protection locked="0"/>
    </xf>
    <xf numFmtId="3" fontId="10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>
      <alignment vertical="top"/>
      <protection/>
    </xf>
    <xf numFmtId="0" fontId="21" fillId="35" borderId="24" xfId="61" applyFont="1" applyFill="1" applyBorder="1" applyProtection="1">
      <alignment vertical="top"/>
      <protection locked="0"/>
    </xf>
    <xf numFmtId="0" fontId="21" fillId="43" borderId="24" xfId="61" applyFont="1" applyFill="1" applyBorder="1" applyProtection="1">
      <alignment vertical="top"/>
      <protection locked="0"/>
    </xf>
    <xf numFmtId="0" fontId="21" fillId="43" borderId="0" xfId="61" applyFont="1" applyFill="1" applyBorder="1" applyProtection="1">
      <alignment vertical="top"/>
      <protection locked="0"/>
    </xf>
    <xf numFmtId="3" fontId="10" fillId="33" borderId="0" xfId="61" applyNumberFormat="1" applyFont="1" applyFill="1" applyBorder="1" applyAlignment="1">
      <alignment horizontal="right"/>
      <protection/>
    </xf>
    <xf numFmtId="0" fontId="10" fillId="0" borderId="24" xfId="61" applyFont="1" applyFill="1" applyBorder="1" applyProtection="1">
      <alignment vertical="top"/>
      <protection locked="0"/>
    </xf>
    <xf numFmtId="0" fontId="21" fillId="0" borderId="0" xfId="61" applyFont="1" applyFill="1" applyBorder="1" applyProtection="1">
      <alignment vertical="top"/>
      <protection locked="0"/>
    </xf>
    <xf numFmtId="3" fontId="21" fillId="0" borderId="0" xfId="61" applyNumberFormat="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Protection="1">
      <alignment vertical="top"/>
      <protection locked="0"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0" fontId="21" fillId="35" borderId="35" xfId="61" applyFont="1" applyFill="1" applyBorder="1" applyAlignment="1" applyProtection="1">
      <alignment horizontal="center" vertical="center"/>
      <protection locked="0"/>
    </xf>
    <xf numFmtId="0" fontId="21" fillId="35" borderId="36" xfId="61" applyFont="1" applyFill="1" applyBorder="1" applyAlignment="1" applyProtection="1">
      <alignment horizontal="center" vertical="center"/>
      <protection locked="0"/>
    </xf>
    <xf numFmtId="0" fontId="21" fillId="35" borderId="23" xfId="61" applyFont="1" applyFill="1" applyBorder="1" applyAlignment="1" applyProtection="1">
      <alignment horizontal="center" vertical="center"/>
      <protection locked="0"/>
    </xf>
    <xf numFmtId="0" fontId="21" fillId="35" borderId="20" xfId="61" applyFont="1" applyFill="1" applyBorder="1" applyAlignment="1" applyProtection="1">
      <alignment horizontal="center" vertical="center"/>
      <protection locked="0"/>
    </xf>
    <xf numFmtId="0" fontId="21" fillId="0" borderId="24" xfId="61" applyFont="1" applyBorder="1" applyProtection="1">
      <alignment vertical="top"/>
      <protection locked="0"/>
    </xf>
    <xf numFmtId="0" fontId="21" fillId="0" borderId="0" xfId="61" applyFont="1" applyBorder="1" applyProtection="1">
      <alignment vertical="top"/>
      <protection locked="0"/>
    </xf>
    <xf numFmtId="3" fontId="21" fillId="0" borderId="20" xfId="61" applyNumberFormat="1" applyFont="1" applyBorder="1" applyAlignment="1" applyProtection="1">
      <alignment horizontal="center"/>
      <protection locked="0"/>
    </xf>
    <xf numFmtId="0" fontId="21" fillId="0" borderId="20" xfId="61" applyFont="1" applyBorder="1" applyAlignment="1" applyProtection="1">
      <alignment horizontal="center"/>
      <protection locked="0"/>
    </xf>
    <xf numFmtId="3" fontId="169" fillId="0" borderId="0" xfId="0" applyNumberFormat="1" applyFont="1" applyBorder="1" applyAlignment="1">
      <alignment/>
    </xf>
    <xf numFmtId="2" fontId="170" fillId="0" borderId="0" xfId="0" applyNumberFormat="1" applyFont="1" applyFill="1" applyBorder="1" applyAlignment="1">
      <alignment/>
    </xf>
    <xf numFmtId="4" fontId="170" fillId="0" borderId="0" xfId="61" applyNumberFormat="1" applyFont="1" applyBorder="1" applyAlignment="1">
      <alignment/>
      <protection/>
    </xf>
    <xf numFmtId="3" fontId="170" fillId="0" borderId="0" xfId="61" applyNumberFormat="1" applyFont="1" applyBorder="1" applyAlignment="1">
      <alignment/>
      <protection/>
    </xf>
    <xf numFmtId="3" fontId="170" fillId="0" borderId="0" xfId="0" applyNumberFormat="1" applyFont="1" applyBorder="1" applyAlignment="1">
      <alignment/>
    </xf>
    <xf numFmtId="2" fontId="171" fillId="0" borderId="0" xfId="0" applyNumberFormat="1" applyFont="1" applyFill="1" applyBorder="1" applyAlignment="1">
      <alignment/>
    </xf>
    <xf numFmtId="0" fontId="10" fillId="0" borderId="38" xfId="61" applyFont="1" applyBorder="1" applyProtection="1">
      <alignment vertical="top"/>
      <protection locked="0"/>
    </xf>
    <xf numFmtId="0" fontId="10" fillId="0" borderId="39" xfId="61" applyFont="1" applyBorder="1" applyProtection="1">
      <alignment vertical="top"/>
      <protection locked="0"/>
    </xf>
    <xf numFmtId="4" fontId="10" fillId="0" borderId="39" xfId="61" applyNumberFormat="1" applyFont="1" applyFill="1" applyBorder="1" applyAlignment="1" applyProtection="1">
      <alignment horizontal="right" vertical="center"/>
      <protection locked="0"/>
    </xf>
    <xf numFmtId="3" fontId="10" fillId="0" borderId="39" xfId="61" applyNumberFormat="1" applyFont="1" applyBorder="1" applyAlignment="1" applyProtection="1">
      <alignment horizontal="right" vertical="center"/>
      <protection locked="0"/>
    </xf>
    <xf numFmtId="0" fontId="112" fillId="0" borderId="0" xfId="61" applyFont="1" applyAlignment="1">
      <alignment horizontal="center"/>
      <protection/>
    </xf>
    <xf numFmtId="0" fontId="114" fillId="0" borderId="0" xfId="61" applyFont="1" applyAlignment="1">
      <alignment horizontal="center"/>
      <protection/>
    </xf>
    <xf numFmtId="0" fontId="21" fillId="7" borderId="35" xfId="61" applyFont="1" applyFill="1" applyBorder="1" applyAlignment="1">
      <alignment horizontal="center" vertical="center"/>
      <protection/>
    </xf>
    <xf numFmtId="0" fontId="21" fillId="7" borderId="37" xfId="61" applyFont="1" applyFill="1" applyBorder="1" applyAlignment="1">
      <alignment horizontal="center" vertical="center"/>
      <protection/>
    </xf>
    <xf numFmtId="0" fontId="21" fillId="7" borderId="36" xfId="61" applyFont="1" applyFill="1" applyBorder="1" applyAlignment="1">
      <alignment horizontal="center" vertical="center"/>
      <protection/>
    </xf>
    <xf numFmtId="0" fontId="21" fillId="7" borderId="23" xfId="61" applyFont="1" applyFill="1" applyBorder="1" applyAlignment="1">
      <alignment horizontal="center" vertical="center"/>
      <protection/>
    </xf>
    <xf numFmtId="0" fontId="21" fillId="7" borderId="20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/>
      <protection/>
    </xf>
    <xf numFmtId="0" fontId="21" fillId="0" borderId="0" xfId="61" applyFont="1" applyFill="1" applyAlignment="1">
      <alignment/>
      <protection/>
    </xf>
    <xf numFmtId="0" fontId="21" fillId="0" borderId="20" xfId="61" applyFont="1" applyFill="1" applyBorder="1" applyAlignment="1">
      <alignment/>
      <protection/>
    </xf>
    <xf numFmtId="3" fontId="21" fillId="0" borderId="20" xfId="61" applyNumberFormat="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7" borderId="24" xfId="61" applyFont="1" applyFill="1" applyBorder="1" applyAlignment="1">
      <alignment horizontal="center" vertical="center"/>
      <protection/>
    </xf>
    <xf numFmtId="0" fontId="21" fillId="7" borderId="0" xfId="61" applyFont="1" applyFill="1" applyBorder="1" applyAlignment="1">
      <alignment horizontal="center" vertical="center"/>
      <protection/>
    </xf>
    <xf numFmtId="3" fontId="21" fillId="7" borderId="0" xfId="61" applyNumberFormat="1" applyFont="1" applyFill="1" applyAlignment="1">
      <alignment horizontal="right" vertical="center"/>
      <protection/>
    </xf>
    <xf numFmtId="0" fontId="29" fillId="0" borderId="24" xfId="61" applyFont="1" applyFill="1" applyBorder="1" applyAlignment="1">
      <alignment/>
      <protection/>
    </xf>
    <xf numFmtId="0" fontId="29" fillId="0" borderId="0" xfId="61" applyFont="1" applyFill="1" applyAlignment="1">
      <alignment/>
      <protection/>
    </xf>
    <xf numFmtId="3" fontId="36" fillId="0" borderId="0" xfId="61" applyNumberFormat="1" applyFont="1" applyFill="1" applyAlignment="1">
      <alignment horizontal="right" vertical="center"/>
      <protection/>
    </xf>
    <xf numFmtId="3" fontId="29" fillId="0" borderId="0" xfId="61" applyNumberFormat="1" applyFont="1" applyFill="1" applyAlignment="1">
      <alignment horizontal="right" vertical="center"/>
      <protection/>
    </xf>
    <xf numFmtId="0" fontId="10" fillId="7" borderId="24" xfId="61" applyFont="1" applyFill="1" applyBorder="1" applyAlignment="1">
      <alignment/>
      <protection/>
    </xf>
    <xf numFmtId="0" fontId="21" fillId="7" borderId="0" xfId="61" applyFont="1" applyFill="1" applyAlignment="1">
      <alignment vertical="center"/>
      <protection/>
    </xf>
    <xf numFmtId="0" fontId="10" fillId="7" borderId="0" xfId="61" applyFont="1" applyFill="1" applyAlignment="1">
      <alignment vertical="center"/>
      <protection/>
    </xf>
    <xf numFmtId="0" fontId="10" fillId="0" borderId="24" xfId="61" applyFont="1" applyBorder="1" applyAlignment="1">
      <alignment/>
      <protection/>
    </xf>
    <xf numFmtId="0" fontId="10" fillId="0" borderId="0" xfId="61" applyFont="1" applyAlignment="1">
      <alignment vertical="center"/>
      <protection/>
    </xf>
    <xf numFmtId="3" fontId="21" fillId="0" borderId="0" xfId="61" applyNumberFormat="1" applyFont="1" applyAlignment="1">
      <alignment horizontal="right" vertical="center"/>
      <protection/>
    </xf>
    <xf numFmtId="3" fontId="10" fillId="0" borderId="0" xfId="61" applyNumberFormat="1" applyFont="1" applyFill="1" applyAlignment="1">
      <alignment horizontal="right" vertical="center"/>
      <protection/>
    </xf>
    <xf numFmtId="0" fontId="10" fillId="33" borderId="0" xfId="61" applyFont="1" applyFill="1" applyAlignment="1">
      <alignment horizontal="left" indent="1"/>
      <protection/>
    </xf>
    <xf numFmtId="3" fontId="1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4" fontId="170" fillId="0" borderId="25" xfId="61" applyNumberFormat="1" applyFont="1" applyBorder="1" applyAlignment="1">
      <alignment/>
      <protection/>
    </xf>
    <xf numFmtId="0" fontId="10" fillId="7" borderId="25" xfId="61" applyFont="1" applyFill="1" applyBorder="1" applyAlignment="1">
      <alignment/>
      <protection/>
    </xf>
    <xf numFmtId="0" fontId="10" fillId="0" borderId="25" xfId="61" applyFont="1" applyBorder="1" applyAlignment="1">
      <alignment/>
      <protection/>
    </xf>
    <xf numFmtId="0" fontId="10" fillId="0" borderId="26" xfId="61" applyFont="1" applyBorder="1" applyAlignment="1">
      <alignment/>
      <protection/>
    </xf>
    <xf numFmtId="3" fontId="10" fillId="0" borderId="0" xfId="61" applyNumberFormat="1" applyFont="1" applyBorder="1" applyAlignment="1">
      <alignment horizontal="right"/>
      <protection/>
    </xf>
    <xf numFmtId="4" fontId="170" fillId="0" borderId="26" xfId="61" applyNumberFormat="1" applyFont="1" applyBorder="1" applyAlignment="1">
      <alignment/>
      <protection/>
    </xf>
    <xf numFmtId="0" fontId="10" fillId="0" borderId="27" xfId="61" applyFont="1" applyBorder="1" applyAlignment="1">
      <alignment/>
      <protection/>
    </xf>
    <xf numFmtId="0" fontId="10" fillId="0" borderId="15" xfId="61" applyFont="1" applyBorder="1" applyAlignment="1">
      <alignment/>
      <protection/>
    </xf>
    <xf numFmtId="3" fontId="10" fillId="0" borderId="11" xfId="61" applyNumberFormat="1" applyFont="1" applyBorder="1" applyAlignment="1">
      <alignment horizontal="right" vertical="center"/>
      <protection/>
    </xf>
    <xf numFmtId="0" fontId="113" fillId="7" borderId="40" xfId="62" applyFont="1" applyFill="1" applyBorder="1" applyAlignment="1">
      <alignment horizontal="center" vertical="center"/>
      <protection/>
    </xf>
    <xf numFmtId="0" fontId="113" fillId="7" borderId="22" xfId="62" applyFont="1" applyFill="1" applyBorder="1" applyAlignment="1">
      <alignment horizontal="center" vertical="center"/>
      <protection/>
    </xf>
    <xf numFmtId="39" fontId="113" fillId="7" borderId="35" xfId="62" applyNumberFormat="1" applyFont="1" applyFill="1" applyBorder="1" applyAlignment="1">
      <alignment horizontal="center" vertical="center"/>
      <protection/>
    </xf>
    <xf numFmtId="39" fontId="113" fillId="7" borderId="36" xfId="62" applyNumberFormat="1" applyFont="1" applyFill="1" applyBorder="1" applyAlignment="1">
      <alignment horizontal="center" vertical="center"/>
      <protection/>
    </xf>
    <xf numFmtId="39" fontId="113" fillId="7" borderId="37" xfId="62" applyNumberFormat="1" applyFont="1" applyFill="1" applyBorder="1" applyAlignment="1">
      <alignment horizontal="center" vertical="center"/>
      <protection/>
    </xf>
    <xf numFmtId="39" fontId="113" fillId="7" borderId="41" xfId="62" applyNumberFormat="1" applyFont="1" applyFill="1" applyBorder="1" applyAlignment="1">
      <alignment horizontal="center" vertical="center"/>
      <protection/>
    </xf>
    <xf numFmtId="39" fontId="113" fillId="7" borderId="42" xfId="62" applyNumberFormat="1" applyFont="1" applyFill="1" applyBorder="1" applyAlignment="1">
      <alignment horizontal="center" vertical="center"/>
      <protection/>
    </xf>
    <xf numFmtId="0" fontId="113" fillId="7" borderId="27" xfId="62" applyFont="1" applyFill="1" applyBorder="1" applyAlignment="1">
      <alignment horizontal="center" vertical="center"/>
      <protection/>
    </xf>
    <xf numFmtId="0" fontId="113" fillId="7" borderId="17" xfId="62" applyFont="1" applyFill="1" applyBorder="1" applyAlignment="1">
      <alignment horizontal="center" vertical="center"/>
      <protection/>
    </xf>
    <xf numFmtId="4" fontId="113" fillId="7" borderId="36" xfId="62" applyNumberFormat="1" applyFont="1" applyFill="1" applyBorder="1" applyAlignment="1">
      <alignment horizontal="center" vertical="center"/>
      <protection/>
    </xf>
    <xf numFmtId="3" fontId="113" fillId="7" borderId="23" xfId="62" applyNumberFormat="1" applyFont="1" applyFill="1" applyBorder="1" applyAlignment="1">
      <alignment horizontal="center" vertical="center"/>
      <protection/>
    </xf>
    <xf numFmtId="4" fontId="113" fillId="7" borderId="23" xfId="62" applyNumberFormat="1" applyFont="1" applyFill="1" applyBorder="1" applyAlignment="1">
      <alignment horizontal="center" vertical="center"/>
      <protection/>
    </xf>
    <xf numFmtId="3" fontId="113" fillId="7" borderId="35" xfId="62" applyNumberFormat="1" applyFont="1" applyFill="1" applyBorder="1" applyAlignment="1">
      <alignment horizontal="center" vertical="center"/>
      <protection/>
    </xf>
    <xf numFmtId="4" fontId="113" fillId="7" borderId="43" xfId="62" applyNumberFormat="1" applyFont="1" applyFill="1" applyBorder="1" applyAlignment="1">
      <alignment horizontal="center" vertical="center"/>
      <protection/>
    </xf>
    <xf numFmtId="3" fontId="113" fillId="7" borderId="16" xfId="62" applyNumberFormat="1" applyFont="1" applyFill="1" applyBorder="1" applyAlignment="1">
      <alignment horizontal="center" vertical="center"/>
      <protection/>
    </xf>
    <xf numFmtId="0" fontId="64" fillId="37" borderId="24" xfId="62" applyFont="1" applyFill="1" applyBorder="1" applyAlignment="1">
      <alignment/>
      <protection/>
    </xf>
    <xf numFmtId="0" fontId="113" fillId="37" borderId="0" xfId="62" applyFont="1" applyFill="1" applyAlignment="1">
      <alignment horizontal="centerContinuous" vertical="center"/>
      <protection/>
    </xf>
    <xf numFmtId="4" fontId="113" fillId="37" borderId="20" xfId="62" applyNumberFormat="1" applyFont="1" applyFill="1" applyBorder="1" applyAlignment="1">
      <alignment horizontal="center" vertical="center"/>
      <protection/>
    </xf>
    <xf numFmtId="3" fontId="113" fillId="37" borderId="20" xfId="62" applyNumberFormat="1" applyFont="1" applyFill="1" applyBorder="1" applyAlignment="1">
      <alignment horizontal="right" vertical="center"/>
      <protection/>
    </xf>
    <xf numFmtId="3" fontId="113" fillId="37" borderId="20" xfId="62" applyNumberFormat="1" applyFont="1" applyFill="1" applyBorder="1" applyAlignment="1">
      <alignment horizontal="center" vertical="center"/>
      <protection/>
    </xf>
    <xf numFmtId="4" fontId="113" fillId="37" borderId="0" xfId="62" applyNumberFormat="1" applyFont="1" applyFill="1" applyBorder="1" applyAlignment="1">
      <alignment horizontal="center" vertical="center"/>
      <protection/>
    </xf>
    <xf numFmtId="3" fontId="113" fillId="37" borderId="0" xfId="62" applyNumberFormat="1" applyFont="1" applyFill="1" applyBorder="1" applyAlignment="1">
      <alignment horizontal="center" vertical="center"/>
      <protection/>
    </xf>
    <xf numFmtId="0" fontId="113" fillId="7" borderId="24" xfId="62" applyFont="1" applyFill="1" applyBorder="1" applyAlignment="1">
      <alignment horizontal="centerContinuous"/>
      <protection/>
    </xf>
    <xf numFmtId="0" fontId="113" fillId="7" borderId="0" xfId="62" applyFont="1" applyFill="1" applyAlignment="1">
      <alignment horizontal="centerContinuous" vertical="center"/>
      <protection/>
    </xf>
    <xf numFmtId="3" fontId="113" fillId="7" borderId="0" xfId="62" applyNumberFormat="1" applyFont="1" applyFill="1" applyAlignment="1">
      <alignment horizontal="right" vertical="center"/>
      <protection/>
    </xf>
    <xf numFmtId="0" fontId="64" fillId="0" borderId="24" xfId="62" applyFont="1" applyBorder="1" applyAlignment="1">
      <alignment/>
      <protection/>
    </xf>
    <xf numFmtId="0" fontId="113" fillId="0" borderId="0" xfId="62" applyFont="1" applyAlignment="1">
      <alignment vertical="center"/>
      <protection/>
    </xf>
    <xf numFmtId="3" fontId="113" fillId="0" borderId="0" xfId="62" applyNumberFormat="1" applyFont="1" applyAlignment="1">
      <alignment horizontal="right" vertical="center"/>
      <protection/>
    </xf>
    <xf numFmtId="0" fontId="64" fillId="7" borderId="24" xfId="62" applyFont="1" applyFill="1" applyBorder="1" applyAlignment="1">
      <alignment/>
      <protection/>
    </xf>
    <xf numFmtId="0" fontId="113" fillId="7" borderId="0" xfId="62" applyFont="1" applyFill="1" applyAlignment="1">
      <alignment vertical="center"/>
      <protection/>
    </xf>
    <xf numFmtId="0" fontId="64" fillId="0" borderId="0" xfId="62" applyFont="1" applyAlignment="1">
      <alignment vertical="center"/>
      <protection/>
    </xf>
    <xf numFmtId="3" fontId="64" fillId="0" borderId="0" xfId="62" applyNumberFormat="1" applyFont="1" applyAlignment="1">
      <alignment horizontal="right" vertical="center"/>
      <protection/>
    </xf>
    <xf numFmtId="0" fontId="64" fillId="0" borderId="0" xfId="62" applyFont="1" applyBorder="1" applyAlignment="1">
      <alignment vertical="center"/>
      <protection/>
    </xf>
    <xf numFmtId="3" fontId="64" fillId="0" borderId="0" xfId="0" applyNumberFormat="1" applyFont="1" applyAlignment="1">
      <alignment/>
    </xf>
    <xf numFmtId="3" fontId="64" fillId="0" borderId="0" xfId="62" applyNumberFormat="1" applyFont="1" applyFill="1" applyAlignment="1">
      <alignment horizontal="right" vertical="center"/>
      <protection/>
    </xf>
    <xf numFmtId="0" fontId="64" fillId="0" borderId="0" xfId="62" applyFont="1" applyAlignment="1">
      <alignment/>
      <protection/>
    </xf>
    <xf numFmtId="3" fontId="113" fillId="7" borderId="0" xfId="62" applyNumberFormat="1" applyFont="1" applyFill="1" applyAlignment="1">
      <alignment vertical="center"/>
      <protection/>
    </xf>
    <xf numFmtId="3" fontId="113" fillId="7" borderId="0" xfId="62" applyNumberFormat="1" applyFont="1" applyFill="1" applyBorder="1" applyAlignment="1">
      <alignment vertical="center"/>
      <protection/>
    </xf>
    <xf numFmtId="0" fontId="64" fillId="0" borderId="24" xfId="62" applyFont="1" applyFill="1" applyBorder="1" applyAlignment="1">
      <alignment/>
      <protection/>
    </xf>
    <xf numFmtId="0" fontId="113" fillId="0" borderId="0" xfId="62" applyFont="1" applyFill="1" applyAlignment="1">
      <alignment vertical="center"/>
      <protection/>
    </xf>
    <xf numFmtId="3" fontId="113" fillId="0" borderId="0" xfId="62" applyNumberFormat="1" applyFont="1" applyFill="1" applyAlignment="1">
      <alignment vertical="center"/>
      <protection/>
    </xf>
    <xf numFmtId="0" fontId="64" fillId="36" borderId="24" xfId="62" applyFont="1" applyFill="1" applyBorder="1" applyAlignment="1">
      <alignment/>
      <protection/>
    </xf>
    <xf numFmtId="0" fontId="64" fillId="36" borderId="0" xfId="62" applyFont="1" applyFill="1" applyBorder="1" applyAlignment="1">
      <alignment vertical="center"/>
      <protection/>
    </xf>
    <xf numFmtId="4" fontId="64" fillId="36" borderId="0" xfId="62" applyNumberFormat="1" applyFont="1" applyFill="1" applyAlignment="1">
      <alignment horizontal="right" vertical="center"/>
      <protection/>
    </xf>
    <xf numFmtId="3" fontId="64" fillId="36" borderId="0" xfId="62" applyNumberFormat="1" applyFont="1" applyFill="1" applyAlignment="1">
      <alignment horizontal="right" vertical="center"/>
      <protection/>
    </xf>
    <xf numFmtId="4" fontId="113" fillId="7" borderId="0" xfId="62" applyNumberFormat="1" applyFont="1" applyFill="1" applyAlignment="1">
      <alignment horizontal="right" vertical="center"/>
      <protection/>
    </xf>
    <xf numFmtId="0" fontId="64" fillId="0" borderId="27" xfId="62" applyFont="1" applyBorder="1" applyAlignment="1">
      <alignment/>
      <protection/>
    </xf>
    <xf numFmtId="4" fontId="64" fillId="0" borderId="0" xfId="62" applyNumberFormat="1" applyFont="1" applyAlignment="1">
      <alignment/>
      <protection/>
    </xf>
    <xf numFmtId="3" fontId="64" fillId="0" borderId="0" xfId="62" applyNumberFormat="1" applyFont="1" applyAlignment="1">
      <alignment/>
      <protection/>
    </xf>
    <xf numFmtId="3" fontId="64" fillId="0" borderId="15" xfId="62" applyNumberFormat="1" applyFont="1" applyBorder="1" applyAlignment="1">
      <alignment/>
      <protection/>
    </xf>
    <xf numFmtId="0" fontId="169" fillId="0" borderId="44" xfId="0" applyNumberFormat="1" applyFont="1" applyBorder="1" applyAlignment="1">
      <alignment/>
    </xf>
    <xf numFmtId="0" fontId="14" fillId="7" borderId="2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45" xfId="0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3" fontId="14" fillId="0" borderId="20" xfId="0" applyNumberFormat="1" applyFont="1" applyBorder="1" applyAlignment="1">
      <alignment horizontal="center"/>
    </xf>
    <xf numFmtId="0" fontId="14" fillId="35" borderId="24" xfId="0" applyFont="1" applyFill="1" applyBorder="1" applyAlignment="1">
      <alignment/>
    </xf>
    <xf numFmtId="0" fontId="14" fillId="35" borderId="0" xfId="0" applyFont="1" applyFill="1" applyAlignment="1">
      <alignment horizontal="center" vertical="center"/>
    </xf>
    <xf numFmtId="3" fontId="14" fillId="35" borderId="0" xfId="0" applyNumberFormat="1" applyFont="1" applyFill="1" applyAlignment="1">
      <alignment horizontal="right" vertical="center"/>
    </xf>
    <xf numFmtId="0" fontId="21" fillId="7" borderId="0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0" fontId="14" fillId="7" borderId="35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3" fontId="14" fillId="7" borderId="23" xfId="0" applyNumberFormat="1" applyFont="1" applyFill="1" applyBorder="1" applyAlignment="1">
      <alignment horizontal="center" vertical="center"/>
    </xf>
    <xf numFmtId="0" fontId="14" fillId="7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1" fillId="7" borderId="32" xfId="0" applyFont="1" applyFill="1" applyBorder="1" applyAlignment="1">
      <alignment horizontal="center" vertical="center"/>
    </xf>
    <xf numFmtId="0" fontId="21" fillId="7" borderId="34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3" fontId="21" fillId="7" borderId="29" xfId="0" applyNumberFormat="1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10" fillId="0" borderId="25" xfId="0" applyFont="1" applyBorder="1" applyAlignment="1">
      <alignment/>
    </xf>
    <xf numFmtId="4" fontId="170" fillId="34" borderId="47" xfId="0" applyNumberFormat="1" applyFont="1" applyFill="1" applyBorder="1" applyAlignment="1">
      <alignment/>
    </xf>
    <xf numFmtId="0" fontId="21" fillId="7" borderId="25" xfId="0" applyFont="1" applyFill="1" applyBorder="1" applyAlignment="1">
      <alignment/>
    </xf>
    <xf numFmtId="3" fontId="21" fillId="7" borderId="0" xfId="0" applyNumberFormat="1" applyFont="1" applyFill="1" applyBorder="1" applyAlignment="1">
      <alignment horizontal="right" vertical="center"/>
    </xf>
    <xf numFmtId="0" fontId="26" fillId="7" borderId="32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7" borderId="29" xfId="0" applyFont="1" applyFill="1" applyBorder="1" applyAlignment="1">
      <alignment horizontal="center" vertical="center"/>
    </xf>
    <xf numFmtId="3" fontId="26" fillId="7" borderId="29" xfId="0" applyNumberFormat="1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20" xfId="0" applyFont="1" applyBorder="1" applyAlignment="1">
      <alignment horizontal="center"/>
    </xf>
    <xf numFmtId="4" fontId="172" fillId="34" borderId="47" xfId="0" applyNumberFormat="1" applyFont="1" applyFill="1" applyBorder="1" applyAlignment="1">
      <alignment/>
    </xf>
    <xf numFmtId="4" fontId="172" fillId="34" borderId="0" xfId="0" applyNumberFormat="1" applyFont="1" applyFill="1" applyBorder="1" applyAlignment="1">
      <alignment/>
    </xf>
    <xf numFmtId="0" fontId="26" fillId="7" borderId="25" xfId="0" applyFont="1" applyFill="1" applyBorder="1" applyAlignment="1">
      <alignment/>
    </xf>
    <xf numFmtId="0" fontId="26" fillId="7" borderId="0" xfId="0" applyFont="1" applyFill="1" applyBorder="1" applyAlignment="1">
      <alignment horizontal="center" vertical="center"/>
    </xf>
    <xf numFmtId="3" fontId="26" fillId="7" borderId="0" xfId="0" applyNumberFormat="1" applyFont="1" applyFill="1" applyBorder="1" applyAlignment="1">
      <alignment horizontal="right" vertical="center"/>
    </xf>
    <xf numFmtId="0" fontId="26" fillId="0" borderId="25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rmal 2" xfId="61"/>
    <cellStyle name="Normal_HA2_Exportaciones_2007_Anuario2007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(US$)'!$G$6:$R$6</c:f>
              <c:numCache/>
            </c:numRef>
          </c:val>
          <c:smooth val="0"/>
        </c:ser>
        <c:ser>
          <c:idx val="1"/>
          <c:order val="1"/>
          <c:tx>
            <c:v>'Exportac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(US$)'!$G$8:$R$8</c:f>
              <c:numCache/>
            </c:numRef>
          </c:val>
          <c:smooth val="0"/>
        </c:ser>
        <c:ser>
          <c:idx val="2"/>
          <c:order val="2"/>
          <c:tx>
            <c:v>'Exportac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'Exportac total (US$)'!$G$4:$R$4</c:f>
              <c:strCache/>
            </c:strRef>
          </c:cat>
          <c:val>
            <c:numRef>
              <c:f>'Exportac total (US$)'!$G$20:$R$20</c:f>
              <c:numCache/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 val="autoZero"/>
        <c:auto val="0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0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424242"/>
                </a:solidFill>
              </a:rPr>
              <a:t>PERÚ: EXPORTACIÓN DE PRODUCTOS HIDROBIOLÓGICOS SEGÚN UTILIZACIÓN, 2019
(Millones de US$ FOB)</a:t>
            </a:r>
          </a:p>
        </c:rich>
      </c:tx>
      <c:layout>
        <c:manualLayout>
          <c:xMode val="factor"/>
          <c:yMode val="factor"/>
          <c:x val="0.0055"/>
          <c:y val="0.03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29975"/>
          <c:w val="0.91075"/>
          <c:h val="0.574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 (US$)'!$E$45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(US$)'!$F$45:$Q$45</c:f>
              <c:numCache/>
            </c:numRef>
          </c:val>
        </c:ser>
        <c:ser>
          <c:idx val="0"/>
          <c:order val="1"/>
          <c:tx>
            <c:strRef>
              <c:f>'Exportac total (US$)'!$E$46</c:f>
              <c:strCache>
                <c:ptCount val="1"/>
                <c:pt idx="0">
                  <c:v>C.H..I.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(US$)'!$F$46:$Q$46</c:f>
              <c:numCache/>
            </c:numRef>
          </c:val>
        </c:ser>
        <c:overlap val="-9"/>
        <c:gapWidth val="50"/>
        <c:axId val="39548343"/>
        <c:axId val="20390768"/>
      </c:barChart>
      <c:lineChart>
        <c:grouping val="standard"/>
        <c:varyColors val="0"/>
        <c:ser>
          <c:idx val="1"/>
          <c:order val="2"/>
          <c:tx>
            <c:strRef>
              <c:f>'Exportac total (US$)'!$E$47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 (US$)'!$F$44:$Q$44</c:f>
              <c:strCache/>
            </c:strRef>
          </c:cat>
          <c:val>
            <c:numRef>
              <c:f>'Exportac total (US$)'!$F$47:$Q$47</c:f>
              <c:numCache/>
            </c:numRef>
          </c:val>
          <c:smooth val="0"/>
        </c:ser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548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4"/>
          <c:y val="0.92925"/>
          <c:w val="0.18125"/>
          <c:h val="0.0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-0.01125"/>
          <c:y val="0.02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75"/>
          <c:y val="0.34925"/>
          <c:w val="0.421"/>
          <c:h val="0.538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8080FF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8080FF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8080FF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8080FF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8080FF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808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/>
            </c:strRef>
          </c:cat>
          <c:val>
            <c:numRef>
              <c:f>'Congelado cont país'!$D$93:$D$97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62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75"/>
          <c:y val="0.3285"/>
          <c:w val="0.40125"/>
          <c:h val="0.48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/>
            </c:strRef>
          </c:cat>
          <c:val>
            <c:numRef>
              <c:f>'Congelado cont país'!$L$93:$L$99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56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país'!$C$48:$C$52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ASIA</c:v>
                </c:pt>
                <c:pt idx="3">
                  <c:v>AFRICA</c:v>
                </c:pt>
                <c:pt idx="4">
                  <c:v>OCEANIA</c:v>
                </c:pt>
              </c:strCache>
            </c:strRef>
          </c:cat>
          <c:val>
            <c:numRef>
              <c:f>'[2]Congelado cont país'!$E$48:$E$52</c:f>
              <c:numCache>
                <c:ptCount val="5"/>
                <c:pt idx="0">
                  <c:v>44.2</c:v>
                </c:pt>
                <c:pt idx="1">
                  <c:v>12</c:v>
                </c:pt>
                <c:pt idx="2">
                  <c:v>42.9</c:v>
                </c:pt>
                <c:pt idx="3">
                  <c:v>0.8</c:v>
                </c:pt>
                <c:pt idx="4">
                  <c:v>0.03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2 004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COREA
7,46%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'[2]Congelado cont país'!$K$48:$K$55</c:f>
              <c:strCache>
                <c:ptCount val="8"/>
                <c:pt idx="0">
                  <c:v>ESPAÑA</c:v>
                </c:pt>
                <c:pt idx="1">
                  <c:v>FRANCIA</c:v>
                </c:pt>
                <c:pt idx="2">
                  <c:v>ITALIA</c:v>
                </c:pt>
                <c:pt idx="3">
                  <c:v>ESTADOS UNIDOS</c:v>
                </c:pt>
                <c:pt idx="4">
                  <c:v>CHINA</c:v>
                </c:pt>
                <c:pt idx="5">
                  <c:v>JAPON</c:v>
                </c:pt>
                <c:pt idx="6">
                  <c:v>COREA</c:v>
                </c:pt>
                <c:pt idx="7">
                  <c:v>OTROS</c:v>
                </c:pt>
              </c:strCache>
            </c:strRef>
          </c:cat>
          <c:val>
            <c:numRef>
              <c:f>'[2]Congelado cont país'!$L$48:$L$55</c:f>
              <c:numCache>
                <c:ptCount val="8"/>
                <c:pt idx="0">
                  <c:v>53250</c:v>
                </c:pt>
                <c:pt idx="1">
                  <c:v>3470</c:v>
                </c:pt>
                <c:pt idx="2">
                  <c:v>8194</c:v>
                </c:pt>
                <c:pt idx="3">
                  <c:v>11628</c:v>
                </c:pt>
                <c:pt idx="4">
                  <c:v>43265</c:v>
                </c:pt>
                <c:pt idx="5">
                  <c:v>4522</c:v>
                </c:pt>
                <c:pt idx="6">
                  <c:v>22763</c:v>
                </c:pt>
                <c:pt idx="7">
                  <c:v>28071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SEGUN CONTINENTE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PERU : EXPORTACION DE CONGELADO SEGÚN PAIS DE DESTINO : 2 003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CCFFCC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CONTINENTE, 2019
</a:t>
            </a:r>
          </a:p>
        </c:rich>
      </c:tx>
      <c:layout>
        <c:manualLayout>
          <c:xMode val="factor"/>
          <c:yMode val="factor"/>
          <c:x val="0.007"/>
          <c:y val="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125"/>
          <c:y val="0.3495"/>
          <c:w val="0.4115"/>
          <c:h val="0.538"/>
        </c:manualLayout>
      </c:layout>
      <c:pieChart>
        <c:varyColors val="1"/>
        <c:ser>
          <c:idx val="0"/>
          <c:order val="0"/>
          <c:tx>
            <c:strRef>
              <c:f>'Congelado cont país (US$)'!$C$91:$C$95</c:f>
              <c:strCache>
                <c:ptCount val="1"/>
                <c:pt idx="0">
                  <c:v>Europa America Asía Africa Oceanía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país'!$C$93:$C$97</c:f>
              <c:strCache>
                <c:ptCount val="5"/>
                <c:pt idx="0">
                  <c:v>Europa</c:v>
                </c:pt>
                <c:pt idx="1">
                  <c:v>America</c:v>
                </c:pt>
                <c:pt idx="2">
                  <c:v>Asía</c:v>
                </c:pt>
                <c:pt idx="3">
                  <c:v>Africa</c:v>
                </c:pt>
                <c:pt idx="4">
                  <c:v>Oceanía</c:v>
                </c:pt>
              </c:strCache>
            </c:strRef>
          </c:cat>
          <c:val>
            <c:numRef>
              <c:f>'Congelado cont país (US$)'!$D$91:$D$95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CONGELADO SEGÚN PAÍS DE DESTINO, 2019</a:t>
            </a:r>
          </a:p>
        </c:rich>
      </c:tx>
      <c:layout>
        <c:manualLayout>
          <c:xMode val="factor"/>
          <c:yMode val="factor"/>
          <c:x val="0.01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575"/>
          <c:y val="0.319"/>
          <c:w val="0.40275"/>
          <c:h val="0.50375"/>
        </c:manualLayout>
      </c:layout>
      <c:pieChart>
        <c:varyColors val="1"/>
        <c:ser>
          <c:idx val="0"/>
          <c:order val="0"/>
          <c:tx>
            <c:strRef>
              <c:f>'Congelado cont país (US$)'!$K$91:$K$97</c:f>
              <c:strCache>
                <c:ptCount val="1"/>
                <c:pt idx="0">
                  <c:v>CHINA ESPAÑA TAILANDIA COREA DEL SUR ESTADOS UNIDOS ITALIA OTROS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'Congelado cont país'!$K$93:$K$99</c:f>
              <c:strCache>
                <c:ptCount val="7"/>
                <c:pt idx="0">
                  <c:v>CHINA</c:v>
                </c:pt>
                <c:pt idx="1">
                  <c:v>ESPAÑA</c:v>
                </c:pt>
                <c:pt idx="2">
                  <c:v>TAILANDIA</c:v>
                </c:pt>
                <c:pt idx="3">
                  <c:v>COREA DEL SUR</c:v>
                </c:pt>
                <c:pt idx="4">
                  <c:v>ESTADOS UNIDOS</c:v>
                </c:pt>
                <c:pt idx="5">
                  <c:v>ITALIA</c:v>
                </c:pt>
                <c:pt idx="6">
                  <c:v>Otros</c:v>
                </c:pt>
              </c:strCache>
            </c:strRef>
          </c:cat>
          <c:val>
            <c:numRef>
              <c:f>'Congelado cont país (US$)'!$L$91:$L$97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CONTINENTE, 2019</a:t>
            </a:r>
          </a:p>
        </c:rich>
      </c:tx>
      <c:layout>
        <c:manualLayout>
          <c:xMode val="factor"/>
          <c:yMode val="factor"/>
          <c:x val="-0.027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8875"/>
          <c:y val="0.27975"/>
          <c:w val="0.5005"/>
          <c:h val="0.592"/>
        </c:manualLayout>
      </c:layout>
      <c:pieChart>
        <c:varyColors val="1"/>
        <c:ser>
          <c:idx val="0"/>
          <c:order val="0"/>
          <c:tx>
            <c:strRef>
              <c:f>'Enlatado cont país (US$)'!$D$56:$D$59</c:f>
              <c:strCache>
                <c:ptCount val="1"/>
                <c:pt idx="0">
                  <c:v>Europa América Asía Africa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país'!$D$60:$D$64</c:f>
              <c:strCache>
                <c:ptCount val="4"/>
                <c:pt idx="0">
                  <c:v>Europa</c:v>
                </c:pt>
                <c:pt idx="1">
                  <c:v>América</c:v>
                </c:pt>
                <c:pt idx="2">
                  <c:v>Asía</c:v>
                </c:pt>
                <c:pt idx="3">
                  <c:v>Africa</c:v>
                </c:pt>
              </c:strCache>
            </c:strRef>
          </c:cat>
          <c:val>
            <c:numRef>
              <c:f>'Enlatado cont país (US$)'!$E$56:$E$59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ENLATADO SEGÚN  PAIS DESTINO: 2019</a:t>
            </a:r>
          </a:p>
        </c:rich>
      </c:tx>
      <c:layout>
        <c:manualLayout>
          <c:xMode val="factor"/>
          <c:yMode val="factor"/>
          <c:x val="0.03725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175"/>
          <c:y val="0.235"/>
          <c:w val="0.40725"/>
          <c:h val="0.538"/>
        </c:manualLayout>
      </c:layout>
      <c:pieChart>
        <c:varyColors val="1"/>
        <c:ser>
          <c:idx val="0"/>
          <c:order val="0"/>
          <c:tx>
            <c:strRef>
              <c:f>'Enlatado cont país (US$)'!$K$55:$K$61</c:f>
              <c:strCache>
                <c:ptCount val="1"/>
                <c:pt idx="0">
                  <c:v>ESPAÑA COLOMBIA ITALIA PANAMA BOLIVIA ESTADOS UNIDOS OTROS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3CDD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'Enlatado cont país'!$K$59:$K$65</c:f>
              <c:strCache>
                <c:ptCount val="7"/>
                <c:pt idx="0">
                  <c:v>ESPAÑA</c:v>
                </c:pt>
                <c:pt idx="1">
                  <c:v>COLOMBIA</c:v>
                </c:pt>
                <c:pt idx="2">
                  <c:v>ITALIA</c:v>
                </c:pt>
                <c:pt idx="3">
                  <c:v>PANAMA</c:v>
                </c:pt>
                <c:pt idx="4">
                  <c:v>BOLIVIA</c:v>
                </c:pt>
                <c:pt idx="5">
                  <c:v>ESTADOS UNIDOS</c:v>
                </c:pt>
                <c:pt idx="6">
                  <c:v>OTROS</c:v>
                </c:pt>
              </c:strCache>
            </c:strRef>
          </c:cat>
          <c:val>
            <c:numRef>
              <c:f>'Enlatado cont país (US$)'!$L$55:$L$61</c:f>
              <c:numCache/>
            </c:numRef>
          </c:val>
        </c:ser>
        <c:firstSliceAng val="1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PERÚ: EXPORTACIÓN DE HARINA DE PESCADO SEGÚN PAÍS DE DESTINO, 2019</a:t>
            </a:r>
          </a:p>
        </c:rich>
      </c:tx>
      <c:layout>
        <c:manualLayout>
          <c:xMode val="factor"/>
          <c:yMode val="factor"/>
          <c:x val="0.05325"/>
          <c:y val="0.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25"/>
          <c:y val="0.27225"/>
          <c:w val="0.819"/>
          <c:h val="0.56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'1-Harina país'!$G$48:$G$60</c:f>
              <c:strCache/>
            </c:strRef>
          </c:cat>
          <c:val>
            <c:numRef>
              <c:f>'1-Harina país'!$H$48:$H$60</c:f>
              <c:numCache/>
            </c:numRef>
          </c:val>
        </c:ser>
        <c:gapWidth val="50"/>
        <c:axId val="49299185"/>
        <c:axId val="41039482"/>
      </c:barChart>
      <c:catAx>
        <c:axId val="4929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  <c:max val="78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HARINA DE PESCADO SEGÚN PAÍS DE DESTINO, 2019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(Miles US$ FOB)</a:t>
            </a:r>
          </a:p>
        </c:rich>
      </c:tx>
      <c:layout>
        <c:manualLayout>
          <c:xMode val="factor"/>
          <c:yMode val="factor"/>
          <c:x val="0.0332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34625"/>
          <c:w val="0.83875"/>
          <c:h val="0.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DCE6F2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'1-Harina país (US$)'!$H$46:$H$58</c:f>
              <c:strCache/>
            </c:strRef>
          </c:cat>
          <c:val>
            <c:numRef>
              <c:f>'1-Harina país (US$)'!$I$46:$I$58</c:f>
              <c:numCache/>
            </c:numRef>
          </c:val>
        </c:ser>
        <c:gapWidth val="50"/>
        <c:axId val="33811019"/>
        <c:axId val="35863716"/>
      </c:barChart>
      <c:catAx>
        <c:axId val="33811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  <c:max val="1200000"/>
          <c:min val="20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At val="1"/>
        <c:crossBetween val="between"/>
        <c:dispUnits/>
        <c:minorUnit val="30000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4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02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8"/>
          <c:y val="0.38975"/>
          <c:w val="0.2225"/>
          <c:h val="0.3952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país'!$D$36:$D$45</c:f>
              <c:strCache/>
            </c:strRef>
          </c:cat>
          <c:val>
            <c:numRef>
              <c:f>'Aceite país'!$E$36:$E$45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
  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EXPORTACIÓN DE ACEITE CRUDO DE PESCADO SEGÚN PAÍS DE DESTINO, 2019</a:t>
            </a:r>
          </a:p>
        </c:rich>
      </c:tx>
      <c:layout>
        <c:manualLayout>
          <c:xMode val="factor"/>
          <c:yMode val="factor"/>
          <c:x val="0.02525"/>
          <c:y val="0.04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44375"/>
          <c:y val="0.39"/>
          <c:w val="0.167"/>
          <c:h val="0.2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'Aceite país (US$)'!$C$36:$C$45</c:f>
              <c:strCache/>
            </c:strRef>
          </c:cat>
          <c:val>
            <c:numRef>
              <c:f>'Aceite país (US$)'!$D$36:$D$45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'[1]Exportac total'!#REF!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total'!$G$6:$R$6</c:f>
              <c:numCache>
                <c:ptCount val="12"/>
                <c:pt idx="0">
                  <c:v>169759</c:v>
                </c:pt>
                <c:pt idx="1">
                  <c:v>221164</c:v>
                </c:pt>
                <c:pt idx="2">
                  <c:v>171022</c:v>
                </c:pt>
                <c:pt idx="3">
                  <c:v>120954</c:v>
                </c:pt>
                <c:pt idx="4">
                  <c:v>130600</c:v>
                </c:pt>
                <c:pt idx="5">
                  <c:v>162924</c:v>
                </c:pt>
                <c:pt idx="6">
                  <c:v>252027</c:v>
                </c:pt>
                <c:pt idx="7">
                  <c:v>188543</c:v>
                </c:pt>
                <c:pt idx="8">
                  <c:v>172606</c:v>
                </c:pt>
                <c:pt idx="9">
                  <c:v>108594</c:v>
                </c:pt>
                <c:pt idx="10">
                  <c:v>93793</c:v>
                </c:pt>
                <c:pt idx="11">
                  <c:v>156796</c:v>
                </c:pt>
              </c:numCache>
            </c:numRef>
          </c:val>
          <c:smooth val="0"/>
        </c:ser>
        <c:ser>
          <c:idx val="1"/>
          <c:order val="1"/>
          <c:tx>
            <c:v>'[1]Exportac total'!#REF!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total'!$G$8:$R$8</c:f>
              <c:numCache>
                <c:ptCount val="12"/>
                <c:pt idx="0">
                  <c:v>27107</c:v>
                </c:pt>
                <c:pt idx="1">
                  <c:v>36573</c:v>
                </c:pt>
                <c:pt idx="2">
                  <c:v>46738</c:v>
                </c:pt>
                <c:pt idx="3">
                  <c:v>42914</c:v>
                </c:pt>
                <c:pt idx="4">
                  <c:v>33267</c:v>
                </c:pt>
                <c:pt idx="5">
                  <c:v>26504</c:v>
                </c:pt>
                <c:pt idx="6">
                  <c:v>25032</c:v>
                </c:pt>
                <c:pt idx="7">
                  <c:v>25855</c:v>
                </c:pt>
                <c:pt idx="8">
                  <c:v>16205</c:v>
                </c:pt>
                <c:pt idx="9">
                  <c:v>20291</c:v>
                </c:pt>
                <c:pt idx="10">
                  <c:v>15597</c:v>
                </c:pt>
                <c:pt idx="11">
                  <c:v>23568</c:v>
                </c:pt>
              </c:numCache>
            </c:numRef>
          </c:val>
          <c:smooth val="0"/>
        </c:ser>
        <c:ser>
          <c:idx val="2"/>
          <c:order val="2"/>
          <c:tx>
            <c:v>'[1]Exportac total'!#REF!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'[1]Exportac total'!$G$4:$R$4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'[1]Exportac total'!$G$20:$R$20</c:f>
              <c:numCache>
                <c:ptCount val="12"/>
                <c:pt idx="0">
                  <c:v>141057</c:v>
                </c:pt>
                <c:pt idx="1">
                  <c:v>182531</c:v>
                </c:pt>
                <c:pt idx="2">
                  <c:v>121844</c:v>
                </c:pt>
                <c:pt idx="3">
                  <c:v>75257</c:v>
                </c:pt>
                <c:pt idx="4">
                  <c:v>94929</c:v>
                </c:pt>
                <c:pt idx="5">
                  <c:v>134357</c:v>
                </c:pt>
                <c:pt idx="6">
                  <c:v>224691</c:v>
                </c:pt>
                <c:pt idx="7">
                  <c:v>159778</c:v>
                </c:pt>
                <c:pt idx="8">
                  <c:v>155054</c:v>
                </c:pt>
                <c:pt idx="9">
                  <c:v>86711</c:v>
                </c:pt>
                <c:pt idx="10">
                  <c:v>76118</c:v>
                </c:pt>
                <c:pt idx="11">
                  <c:v>131678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0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TMB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424242"/>
                </a:solidFill>
              </a:rPr>
              <a:t>PERÚ: EXPORTACIÓN DE PRODUCTOS HIDROBIOLÓGICOS SEGÚN UTILIZACIÓN, 2019
(TMB)</a:t>
            </a:r>
          </a:p>
        </c:rich>
      </c:tx>
      <c:layout>
        <c:manualLayout>
          <c:xMode val="factor"/>
          <c:yMode val="factor"/>
          <c:x val="0.03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275"/>
          <c:w val="0.96475"/>
          <c:h val="0.7692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'Exportac total(TMB)'!$E$44</c:f>
              <c:strCache>
                <c:ptCount val="1"/>
                <c:pt idx="0">
                  <c:v>C.H.D.</c:v>
                </c:pt>
              </c:strCache>
            </c:strRef>
          </c:tx>
          <c:spPr>
            <a:solidFill>
              <a:srgbClr val="E2C2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total(TMB)'!$F$44:$Q$44</c:f>
              <c:numCache/>
            </c:numRef>
          </c:val>
        </c:ser>
        <c:ser>
          <c:idx val="0"/>
          <c:order val="1"/>
          <c:tx>
            <c:strRef>
              <c:f>'Exportac total(TMB)'!$E$45</c:f>
              <c:strCache>
                <c:ptCount val="1"/>
                <c:pt idx="0">
                  <c:v>C.,H.I.</c:v>
                </c:pt>
              </c:strCache>
            </c:strRef>
          </c:tx>
          <c:spPr>
            <a:solidFill>
              <a:srgbClr val="8C38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C383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total(TMB)'!$F$45:$Q$45</c:f>
              <c:numCache/>
            </c:numRef>
          </c:val>
        </c:ser>
        <c:overlap val="-9"/>
        <c:gapWidth val="50"/>
        <c:axId val="19833545"/>
        <c:axId val="44284178"/>
      </c:barChart>
      <c:lineChart>
        <c:grouping val="standard"/>
        <c:varyColors val="0"/>
        <c:ser>
          <c:idx val="1"/>
          <c:order val="2"/>
          <c:tx>
            <c:strRef>
              <c:f>'Exportac total(TMB)'!$E$46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5"/>
            <c:spPr>
              <a:solidFill>
                <a:srgbClr val="FFFFFF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'Exportac total(TMB)'!$F$43:$Q$43</c:f>
              <c:strCache/>
            </c:strRef>
          </c:cat>
          <c:val>
            <c:numRef>
              <c:f>'Exportac total(TMB)'!$F$46:$Q$46</c:f>
              <c:numCache/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9833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5"/>
          <c:y val="0.96075"/>
          <c:w val="0.1695"/>
          <c:h val="0.0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Relationship Id="rId4" Type="http://schemas.openxmlformats.org/officeDocument/2006/relationships/chart" Target="/xl/charts/chart3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4" name="Chart 11"/>
        <xdr:cNvGraphicFramePr/>
      </xdr:nvGraphicFramePr>
      <xdr:xfrm>
        <a:off x="2209800" y="11010900"/>
        <a:ext cx="5743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5" name="Chart 12"/>
        <xdr:cNvGraphicFramePr/>
      </xdr:nvGraphicFramePr>
      <xdr:xfrm>
        <a:off x="2314575" y="1101090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790575</xdr:colOff>
      <xdr:row>57</xdr:row>
      <xdr:rowOff>0</xdr:rowOff>
    </xdr:to>
    <xdr:graphicFrame>
      <xdr:nvGraphicFramePr>
        <xdr:cNvPr id="6" name="Chart 13"/>
        <xdr:cNvGraphicFramePr/>
      </xdr:nvGraphicFramePr>
      <xdr:xfrm>
        <a:off x="2257425" y="11010900"/>
        <a:ext cx="5695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7" name="Chart 14"/>
        <xdr:cNvGraphicFramePr/>
      </xdr:nvGraphicFramePr>
      <xdr:xfrm>
        <a:off x="95250" y="11010900"/>
        <a:ext cx="1260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66675</xdr:colOff>
      <xdr:row>33</xdr:row>
      <xdr:rowOff>9525</xdr:rowOff>
    </xdr:from>
    <xdr:to>
      <xdr:col>19</xdr:col>
      <xdr:colOff>38100</xdr:colOff>
      <xdr:row>70</xdr:row>
      <xdr:rowOff>85725</xdr:rowOff>
    </xdr:to>
    <xdr:graphicFrame>
      <xdr:nvGraphicFramePr>
        <xdr:cNvPr id="8" name="Chart 1"/>
        <xdr:cNvGraphicFramePr/>
      </xdr:nvGraphicFramePr>
      <xdr:xfrm>
        <a:off x="161925" y="7105650"/>
        <a:ext cx="12620625" cy="625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1590675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5" name="Chart 11"/>
        <xdr:cNvGraphicFramePr/>
      </xdr:nvGraphicFramePr>
      <xdr:xfrm>
        <a:off x="2209800" y="1095375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1695450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6" name="Chart 12"/>
        <xdr:cNvGraphicFramePr/>
      </xdr:nvGraphicFramePr>
      <xdr:xfrm>
        <a:off x="2314575" y="10953750"/>
        <a:ext cx="5553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1638300</xdr:colOff>
      <xdr:row>57</xdr:row>
      <xdr:rowOff>0</xdr:rowOff>
    </xdr:from>
    <xdr:to>
      <xdr:col>11</xdr:col>
      <xdr:colOff>781050</xdr:colOff>
      <xdr:row>57</xdr:row>
      <xdr:rowOff>0</xdr:rowOff>
    </xdr:to>
    <xdr:graphicFrame>
      <xdr:nvGraphicFramePr>
        <xdr:cNvPr id="7" name="Chart 13"/>
        <xdr:cNvGraphicFramePr/>
      </xdr:nvGraphicFramePr>
      <xdr:xfrm>
        <a:off x="2257425" y="10953750"/>
        <a:ext cx="5610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57</xdr:row>
      <xdr:rowOff>0</xdr:rowOff>
    </xdr:from>
    <xdr:to>
      <xdr:col>18</xdr:col>
      <xdr:colOff>0</xdr:colOff>
      <xdr:row>57</xdr:row>
      <xdr:rowOff>0</xdr:rowOff>
    </xdr:to>
    <xdr:graphicFrame>
      <xdr:nvGraphicFramePr>
        <xdr:cNvPr id="8" name="Chart 14"/>
        <xdr:cNvGraphicFramePr/>
      </xdr:nvGraphicFramePr>
      <xdr:xfrm>
        <a:off x="95250" y="10953750"/>
        <a:ext cx="12239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180975</xdr:colOff>
      <xdr:row>35</xdr:row>
      <xdr:rowOff>114300</xdr:rowOff>
    </xdr:from>
    <xdr:to>
      <xdr:col>20</xdr:col>
      <xdr:colOff>47625</xdr:colOff>
      <xdr:row>64</xdr:row>
      <xdr:rowOff>57150</xdr:rowOff>
    </xdr:to>
    <xdr:graphicFrame>
      <xdr:nvGraphicFramePr>
        <xdr:cNvPr id="9" name="Chart 1"/>
        <xdr:cNvGraphicFramePr/>
      </xdr:nvGraphicFramePr>
      <xdr:xfrm>
        <a:off x="276225" y="7477125"/>
        <a:ext cx="12325350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448425" y="0"/>
        <a:ext cx="7715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153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400800" y="0"/>
        <a:ext cx="7715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83</xdr:row>
      <xdr:rowOff>161925</xdr:rowOff>
    </xdr:from>
    <xdr:to>
      <xdr:col>8</xdr:col>
      <xdr:colOff>142875</xdr:colOff>
      <xdr:row>115</xdr:row>
      <xdr:rowOff>28575</xdr:rowOff>
    </xdr:to>
    <xdr:graphicFrame>
      <xdr:nvGraphicFramePr>
        <xdr:cNvPr id="7" name="Chart 17"/>
        <xdr:cNvGraphicFramePr/>
      </xdr:nvGraphicFramePr>
      <xdr:xfrm>
        <a:off x="238125" y="18545175"/>
        <a:ext cx="6810375" cy="5438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561975</xdr:colOff>
      <xdr:row>84</xdr:row>
      <xdr:rowOff>28575</xdr:rowOff>
    </xdr:from>
    <xdr:to>
      <xdr:col>15</xdr:col>
      <xdr:colOff>819150</xdr:colOff>
      <xdr:row>115</xdr:row>
      <xdr:rowOff>76200</xdr:rowOff>
    </xdr:to>
    <xdr:graphicFrame>
      <xdr:nvGraphicFramePr>
        <xdr:cNvPr id="8" name="Chart 18"/>
        <xdr:cNvGraphicFramePr/>
      </xdr:nvGraphicFramePr>
      <xdr:xfrm>
        <a:off x="7467600" y="18573750"/>
        <a:ext cx="6467475" cy="5457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1" name="Chart 11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2" name="Chart 12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3" name="Chart 13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381000</xdr:colOff>
      <xdr:row>0</xdr:row>
      <xdr:rowOff>0</xdr:rowOff>
    </xdr:from>
    <xdr:to>
      <xdr:col>17</xdr:col>
      <xdr:colOff>38100</xdr:colOff>
      <xdr:row>0</xdr:row>
      <xdr:rowOff>0</xdr:rowOff>
    </xdr:to>
    <xdr:graphicFrame>
      <xdr:nvGraphicFramePr>
        <xdr:cNvPr id="4" name="Chart 14"/>
        <xdr:cNvGraphicFramePr/>
      </xdr:nvGraphicFramePr>
      <xdr:xfrm>
        <a:off x="6638925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219075</xdr:colOff>
      <xdr:row>0</xdr:row>
      <xdr:rowOff>0</xdr:rowOff>
    </xdr:to>
    <xdr:graphicFrame>
      <xdr:nvGraphicFramePr>
        <xdr:cNvPr id="5" name="Chart 15"/>
        <xdr:cNvGraphicFramePr/>
      </xdr:nvGraphicFramePr>
      <xdr:xfrm>
        <a:off x="133350" y="0"/>
        <a:ext cx="6343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graphicFrame>
      <xdr:nvGraphicFramePr>
        <xdr:cNvPr id="6" name="Chart 16"/>
        <xdr:cNvGraphicFramePr/>
      </xdr:nvGraphicFramePr>
      <xdr:xfrm>
        <a:off x="6591300" y="0"/>
        <a:ext cx="7677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81</xdr:row>
      <xdr:rowOff>161925</xdr:rowOff>
    </xdr:from>
    <xdr:to>
      <xdr:col>8</xdr:col>
      <xdr:colOff>28575</xdr:colOff>
      <xdr:row>113</xdr:row>
      <xdr:rowOff>19050</xdr:rowOff>
    </xdr:to>
    <xdr:graphicFrame>
      <xdr:nvGraphicFramePr>
        <xdr:cNvPr id="7" name="Chart 17"/>
        <xdr:cNvGraphicFramePr/>
      </xdr:nvGraphicFramePr>
      <xdr:xfrm>
        <a:off x="123825" y="18430875"/>
        <a:ext cx="7000875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419100</xdr:colOff>
      <xdr:row>81</xdr:row>
      <xdr:rowOff>123825</xdr:rowOff>
    </xdr:from>
    <xdr:to>
      <xdr:col>16</xdr:col>
      <xdr:colOff>28575</xdr:colOff>
      <xdr:row>112</xdr:row>
      <xdr:rowOff>161925</xdr:rowOff>
    </xdr:to>
    <xdr:graphicFrame>
      <xdr:nvGraphicFramePr>
        <xdr:cNvPr id="8" name="Chart 18"/>
        <xdr:cNvGraphicFramePr/>
      </xdr:nvGraphicFramePr>
      <xdr:xfrm>
        <a:off x="7515225" y="18392775"/>
        <a:ext cx="67341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8</xdr:col>
      <xdr:colOff>638175</xdr:colOff>
      <xdr:row>53</xdr:row>
      <xdr:rowOff>0</xdr:rowOff>
    </xdr:to>
    <xdr:graphicFrame>
      <xdr:nvGraphicFramePr>
        <xdr:cNvPr id="1" name="Chart 11"/>
        <xdr:cNvGraphicFramePr/>
      </xdr:nvGraphicFramePr>
      <xdr:xfrm>
        <a:off x="171450" y="9620250"/>
        <a:ext cx="526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53</xdr:row>
      <xdr:rowOff>0</xdr:rowOff>
    </xdr:from>
    <xdr:to>
      <xdr:col>18</xdr:col>
      <xdr:colOff>9525</xdr:colOff>
      <xdr:row>53</xdr:row>
      <xdr:rowOff>0</xdr:rowOff>
    </xdr:to>
    <xdr:graphicFrame>
      <xdr:nvGraphicFramePr>
        <xdr:cNvPr id="2" name="Chart 12"/>
        <xdr:cNvGraphicFramePr/>
      </xdr:nvGraphicFramePr>
      <xdr:xfrm>
        <a:off x="5762625" y="9620250"/>
        <a:ext cx="485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76200</xdr:colOff>
      <xdr:row>45</xdr:row>
      <xdr:rowOff>57150</xdr:rowOff>
    </xdr:from>
    <xdr:to>
      <xdr:col>9</xdr:col>
      <xdr:colOff>0</xdr:colOff>
      <xdr:row>67</xdr:row>
      <xdr:rowOff>114300</xdr:rowOff>
    </xdr:to>
    <xdr:graphicFrame>
      <xdr:nvGraphicFramePr>
        <xdr:cNvPr id="3" name="Chart 13"/>
        <xdr:cNvGraphicFramePr/>
      </xdr:nvGraphicFramePr>
      <xdr:xfrm>
        <a:off x="428625" y="8153400"/>
        <a:ext cx="50101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438150</xdr:colOff>
      <xdr:row>45</xdr:row>
      <xdr:rowOff>76200</xdr:rowOff>
    </xdr:from>
    <xdr:to>
      <xdr:col>19</xdr:col>
      <xdr:colOff>419100</xdr:colOff>
      <xdr:row>67</xdr:row>
      <xdr:rowOff>28575</xdr:rowOff>
    </xdr:to>
    <xdr:graphicFrame>
      <xdr:nvGraphicFramePr>
        <xdr:cNvPr id="4" name="Chart 15"/>
        <xdr:cNvGraphicFramePr/>
      </xdr:nvGraphicFramePr>
      <xdr:xfrm>
        <a:off x="5876925" y="8172450"/>
        <a:ext cx="5438775" cy="4143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67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1" name="Chart 6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37</xdr:row>
      <xdr:rowOff>133350</xdr:rowOff>
    </xdr:from>
    <xdr:to>
      <xdr:col>15</xdr:col>
      <xdr:colOff>590550</xdr:colOff>
      <xdr:row>63</xdr:row>
      <xdr:rowOff>180975</xdr:rowOff>
    </xdr:to>
    <xdr:graphicFrame>
      <xdr:nvGraphicFramePr>
        <xdr:cNvPr id="2" name="Chart 7"/>
        <xdr:cNvGraphicFramePr/>
      </xdr:nvGraphicFramePr>
      <xdr:xfrm>
        <a:off x="295275" y="8401050"/>
        <a:ext cx="10106025" cy="573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17</xdr:col>
      <xdr:colOff>0</xdr:colOff>
      <xdr:row>38</xdr:row>
      <xdr:rowOff>0</xdr:rowOff>
    </xdr:to>
    <xdr:graphicFrame>
      <xdr:nvGraphicFramePr>
        <xdr:cNvPr id="3" name="Chart 14"/>
        <xdr:cNvGraphicFramePr/>
      </xdr:nvGraphicFramePr>
      <xdr:xfrm>
        <a:off x="323850" y="8524875"/>
        <a:ext cx="10239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11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27</xdr:row>
      <xdr:rowOff>38100</xdr:rowOff>
    </xdr:from>
    <xdr:to>
      <xdr:col>17</xdr:col>
      <xdr:colOff>123825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190500" y="5838825"/>
        <a:ext cx="10372725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28</xdr:row>
      <xdr:rowOff>0</xdr:rowOff>
    </xdr:from>
    <xdr:to>
      <xdr:col>17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323850" y="6515100"/>
        <a:ext cx="1029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27</xdr:row>
      <xdr:rowOff>114300</xdr:rowOff>
    </xdr:from>
    <xdr:to>
      <xdr:col>16</xdr:col>
      <xdr:colOff>0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323850" y="5915025"/>
        <a:ext cx="10229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7_Exp%20CHI\EXP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PCORDOVA\CONFIG~1\Temp\ARC347\liz\HA1_Exportaciones_2004_Anuario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</sheetNames>
    <sheetDataSet>
      <sheetData sheetId="0">
        <row r="4">
          <cell r="G4" t="str">
            <v>Ene</v>
          </cell>
          <cell r="H4" t="str">
            <v>Feb</v>
          </cell>
          <cell r="I4" t="str">
            <v>Mar</v>
          </cell>
          <cell r="J4" t="str">
            <v>Abr</v>
          </cell>
          <cell r="K4" t="str">
            <v>May</v>
          </cell>
          <cell r="L4" t="str">
            <v>Jun</v>
          </cell>
          <cell r="M4" t="str">
            <v>Jul</v>
          </cell>
          <cell r="N4" t="str">
            <v>Ago</v>
          </cell>
          <cell r="O4" t="str">
            <v>Set</v>
          </cell>
          <cell r="P4" t="str">
            <v>Oct</v>
          </cell>
          <cell r="Q4" t="str">
            <v>Nov</v>
          </cell>
          <cell r="R4" t="str">
            <v>Dic</v>
          </cell>
        </row>
        <row r="6">
          <cell r="G6">
            <v>169759</v>
          </cell>
          <cell r="H6">
            <v>221164</v>
          </cell>
          <cell r="I6">
            <v>171022</v>
          </cell>
          <cell r="J6">
            <v>120954</v>
          </cell>
          <cell r="K6">
            <v>130600</v>
          </cell>
          <cell r="L6">
            <v>162924</v>
          </cell>
          <cell r="M6">
            <v>252027</v>
          </cell>
          <cell r="N6">
            <v>188543</v>
          </cell>
          <cell r="O6">
            <v>172606</v>
          </cell>
          <cell r="P6">
            <v>108594</v>
          </cell>
          <cell r="Q6">
            <v>93793</v>
          </cell>
          <cell r="R6">
            <v>156796</v>
          </cell>
        </row>
        <row r="8">
          <cell r="G8">
            <v>27107</v>
          </cell>
          <cell r="H8">
            <v>36573</v>
          </cell>
          <cell r="I8">
            <v>46738</v>
          </cell>
          <cell r="J8">
            <v>42914</v>
          </cell>
          <cell r="K8">
            <v>33267</v>
          </cell>
          <cell r="L8">
            <v>26504</v>
          </cell>
          <cell r="M8">
            <v>25032</v>
          </cell>
          <cell r="N8">
            <v>25855</v>
          </cell>
          <cell r="O8">
            <v>16205</v>
          </cell>
          <cell r="P8">
            <v>20291</v>
          </cell>
          <cell r="Q8">
            <v>15597</v>
          </cell>
          <cell r="R8">
            <v>23568</v>
          </cell>
        </row>
        <row r="20">
          <cell r="G20">
            <v>141057</v>
          </cell>
          <cell r="H20">
            <v>182531</v>
          </cell>
          <cell r="I20">
            <v>121844</v>
          </cell>
          <cell r="J20">
            <v>75257</v>
          </cell>
          <cell r="K20">
            <v>94929</v>
          </cell>
          <cell r="L20">
            <v>134357</v>
          </cell>
          <cell r="M20">
            <v>224691</v>
          </cell>
          <cell r="N20">
            <v>159778</v>
          </cell>
          <cell r="O20">
            <v>155054</v>
          </cell>
          <cell r="P20">
            <v>86711</v>
          </cell>
          <cell r="Q20">
            <v>76118</v>
          </cell>
          <cell r="R20">
            <v>131678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ac total"/>
      <sheetName val="1-Valor total"/>
      <sheetName val="1-Harina país"/>
      <sheetName val="Harina tipo país"/>
      <sheetName val="Enlatado cont país"/>
      <sheetName val="Congelado cont país"/>
      <sheetName val="Langostino país"/>
      <sheetName val="Acuicultura especie pais"/>
      <sheetName val="Sectores económicos"/>
    </sheetNames>
    <sheetDataSet>
      <sheetData sheetId="5">
        <row r="48">
          <cell r="C48" t="str">
            <v>EUROPA</v>
          </cell>
          <cell r="E48">
            <v>44.2</v>
          </cell>
          <cell r="K48" t="str">
            <v>ESPAÑA</v>
          </cell>
          <cell r="L48">
            <v>53250</v>
          </cell>
        </row>
        <row r="49">
          <cell r="C49" t="str">
            <v>AMERICA</v>
          </cell>
          <cell r="E49">
            <v>12</v>
          </cell>
          <cell r="K49" t="str">
            <v>FRANCIA</v>
          </cell>
          <cell r="L49">
            <v>3470</v>
          </cell>
        </row>
        <row r="50">
          <cell r="C50" t="str">
            <v>ASIA</v>
          </cell>
          <cell r="E50">
            <v>42.9</v>
          </cell>
          <cell r="K50" t="str">
            <v>ITALIA</v>
          </cell>
          <cell r="L50">
            <v>8194</v>
          </cell>
        </row>
        <row r="51">
          <cell r="C51" t="str">
            <v>AFRICA</v>
          </cell>
          <cell r="E51">
            <v>0.8</v>
          </cell>
          <cell r="K51" t="str">
            <v>ESTADOS UNIDOS</v>
          </cell>
          <cell r="L51">
            <v>11628</v>
          </cell>
        </row>
        <row r="52">
          <cell r="C52" t="str">
            <v>OCEANIA</v>
          </cell>
          <cell r="E52">
            <v>0.03</v>
          </cell>
          <cell r="K52" t="str">
            <v>CHINA</v>
          </cell>
          <cell r="L52">
            <v>43265</v>
          </cell>
        </row>
        <row r="53">
          <cell r="K53" t="str">
            <v>JAPON</v>
          </cell>
          <cell r="L53">
            <v>4522</v>
          </cell>
        </row>
        <row r="54">
          <cell r="K54" t="str">
            <v>COREA</v>
          </cell>
          <cell r="L54">
            <v>22763</v>
          </cell>
        </row>
        <row r="55">
          <cell r="K55" t="str">
            <v>OTROS</v>
          </cell>
          <cell r="L55">
            <v>28071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58"/>
  <sheetViews>
    <sheetView showGridLines="0" zoomScale="85" zoomScaleNormal="85" zoomScalePageLayoutView="0" workbookViewId="0" topLeftCell="A1">
      <selection activeCell="V66" sqref="V66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21484375" style="477" bestFit="1" customWidth="1"/>
    <col min="11" max="11" width="7.88671875" style="477" bestFit="1" customWidth="1"/>
    <col min="12" max="13" width="9.21484375" style="477" bestFit="1" customWidth="1"/>
    <col min="14" max="14" width="8.77734375" style="477" customWidth="1"/>
    <col min="15" max="15" width="9.21484375" style="477" bestFit="1" customWidth="1"/>
    <col min="16" max="16" width="9.6640625" style="477" customWidth="1"/>
    <col min="17" max="18" width="9.21484375" style="477" bestFit="1" customWidth="1"/>
    <col min="19" max="19" width="0.55078125" style="477" customWidth="1"/>
    <col min="20" max="20" width="1.99609375" style="477" customWidth="1"/>
    <col min="21" max="21" width="4.77734375" style="553" customWidth="1"/>
    <col min="22" max="22" width="28.6640625" style="599" customWidth="1"/>
    <col min="23" max="23" width="13.77734375" style="600" customWidth="1"/>
    <col min="24" max="24" width="9.77734375" style="601" customWidth="1"/>
    <col min="25" max="39" width="9.77734375" style="600" customWidth="1"/>
    <col min="40" max="45" width="9.77734375" style="602" customWidth="1"/>
    <col min="46" max="51" width="9.77734375" style="603" customWidth="1"/>
    <col min="52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1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51" s="551" customFormat="1" ht="12.75">
      <c r="B3" s="554"/>
      <c r="C3" s="555"/>
      <c r="D3" s="555"/>
      <c r="E3" s="555"/>
      <c r="F3" s="556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68"/>
      <c r="U3" s="569"/>
      <c r="V3" s="604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6"/>
      <c r="AO3" s="606"/>
      <c r="AP3" s="606"/>
      <c r="AQ3" s="606"/>
      <c r="AR3" s="606"/>
      <c r="AS3" s="606"/>
      <c r="AT3" s="607"/>
      <c r="AU3" s="607"/>
      <c r="AV3" s="607"/>
      <c r="AW3" s="607"/>
      <c r="AX3" s="607"/>
      <c r="AY3" s="607"/>
    </row>
    <row r="4" spans="2:51" s="471" customFormat="1" ht="39" customHeight="1">
      <c r="B4" s="483"/>
      <c r="C4" s="583" t="s">
        <v>2</v>
      </c>
      <c r="D4" s="584"/>
      <c r="E4" s="585"/>
      <c r="F4" s="484" t="s">
        <v>3</v>
      </c>
      <c r="G4" s="485" t="s">
        <v>4</v>
      </c>
      <c r="H4" s="485" t="s">
        <v>5</v>
      </c>
      <c r="I4" s="485" t="s">
        <v>6</v>
      </c>
      <c r="J4" s="485" t="s">
        <v>7</v>
      </c>
      <c r="K4" s="485" t="s">
        <v>8</v>
      </c>
      <c r="L4" s="485" t="s">
        <v>9</v>
      </c>
      <c r="M4" s="485" t="s">
        <v>10</v>
      </c>
      <c r="N4" s="485" t="s">
        <v>11</v>
      </c>
      <c r="O4" s="485" t="s">
        <v>12</v>
      </c>
      <c r="P4" s="485" t="s">
        <v>13</v>
      </c>
      <c r="Q4" s="485" t="s">
        <v>14</v>
      </c>
      <c r="R4" s="524" t="s">
        <v>15</v>
      </c>
      <c r="S4" s="525"/>
      <c r="U4" s="570"/>
      <c r="V4" s="608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2"/>
      <c r="AO4" s="612"/>
      <c r="AP4" s="612"/>
      <c r="AQ4" s="612"/>
      <c r="AR4" s="612"/>
      <c r="AS4" s="612"/>
      <c r="AT4" s="613"/>
      <c r="AU4" s="613"/>
      <c r="AV4" s="613"/>
      <c r="AW4" s="613"/>
      <c r="AX4" s="613"/>
      <c r="AY4" s="613"/>
    </row>
    <row r="5" spans="2:51" s="471" customFormat="1" ht="15.75">
      <c r="B5" s="486"/>
      <c r="C5" s="487"/>
      <c r="D5" s="488"/>
      <c r="E5" s="488"/>
      <c r="F5" s="489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527"/>
      <c r="U5" s="570"/>
      <c r="V5" s="658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2"/>
      <c r="AO5" s="612"/>
      <c r="AP5" s="612"/>
      <c r="AQ5" s="612"/>
      <c r="AR5" s="612"/>
      <c r="AS5" s="612"/>
      <c r="AT5" s="613"/>
      <c r="AU5" s="613"/>
      <c r="AV5" s="613"/>
      <c r="AW5" s="613"/>
      <c r="AX5" s="613"/>
      <c r="AY5" s="613"/>
    </row>
    <row r="6" spans="2:51" s="472" customFormat="1" ht="18.75" customHeight="1">
      <c r="B6" s="491"/>
      <c r="C6" s="586" t="s">
        <v>3</v>
      </c>
      <c r="D6" s="587"/>
      <c r="E6" s="587"/>
      <c r="F6" s="492">
        <f aca="true" t="shared" si="0" ref="F6:R6">+F8+F20+F27</f>
        <v>1856832.415808</v>
      </c>
      <c r="G6" s="492">
        <f t="shared" si="0"/>
        <v>131213.425273</v>
      </c>
      <c r="H6" s="492">
        <f t="shared" si="0"/>
        <v>219061.31652700013</v>
      </c>
      <c r="I6" s="492">
        <f t="shared" si="0"/>
        <v>256725.38627000005</v>
      </c>
      <c r="J6" s="492">
        <f t="shared" si="0"/>
        <v>186106.37900799996</v>
      </c>
      <c r="K6" s="492">
        <f t="shared" si="0"/>
        <v>79055.03815200001</v>
      </c>
      <c r="L6" s="492">
        <f t="shared" si="0"/>
        <v>187448.6441129999</v>
      </c>
      <c r="M6" s="492">
        <f t="shared" si="0"/>
        <v>202227.74599099995</v>
      </c>
      <c r="N6" s="492">
        <f t="shared" si="0"/>
        <v>107298.81060899995</v>
      </c>
      <c r="O6" s="492">
        <f t="shared" si="0"/>
        <v>138366.432212</v>
      </c>
      <c r="P6" s="492">
        <f t="shared" si="0"/>
        <v>144054.782554</v>
      </c>
      <c r="Q6" s="492">
        <f t="shared" si="0"/>
        <v>104795.495241</v>
      </c>
      <c r="R6" s="492">
        <f t="shared" si="0"/>
        <v>100478.95985800003</v>
      </c>
      <c r="S6" s="528"/>
      <c r="U6" s="571"/>
      <c r="V6" s="614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17"/>
      <c r="AM6" s="617"/>
      <c r="AN6" s="618"/>
      <c r="AO6" s="618"/>
      <c r="AP6" s="618"/>
      <c r="AQ6" s="618"/>
      <c r="AR6" s="618"/>
      <c r="AS6" s="618"/>
      <c r="AT6" s="619"/>
      <c r="AU6" s="619"/>
      <c r="AV6" s="619"/>
      <c r="AW6" s="619"/>
      <c r="AX6" s="619"/>
      <c r="AY6" s="619"/>
    </row>
    <row r="7" spans="2:51" s="471" customFormat="1" ht="18.75" customHeight="1">
      <c r="B7" s="486"/>
      <c r="C7" s="493"/>
      <c r="D7" s="494"/>
      <c r="E7" s="494"/>
      <c r="F7" s="495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500"/>
      <c r="S7" s="527"/>
      <c r="U7" s="570"/>
      <c r="V7" s="608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11"/>
      <c r="AM7" s="611"/>
      <c r="AN7" s="612"/>
      <c r="AO7" s="612"/>
      <c r="AP7" s="612"/>
      <c r="AQ7" s="612"/>
      <c r="AR7" s="612"/>
      <c r="AS7" s="612"/>
      <c r="AT7" s="613"/>
      <c r="AU7" s="613"/>
      <c r="AV7" s="613"/>
      <c r="AW7" s="613"/>
      <c r="AX7" s="613"/>
      <c r="AY7" s="613"/>
    </row>
    <row r="8" spans="2:51" s="472" customFormat="1" ht="18.75" customHeight="1">
      <c r="B8" s="491"/>
      <c r="C8" s="497"/>
      <c r="D8" s="498" t="s">
        <v>16</v>
      </c>
      <c r="E8" s="498"/>
      <c r="F8" s="492">
        <f>+F10+F13+F17</f>
        <v>599191.965734</v>
      </c>
      <c r="G8" s="492">
        <f>SUM(G10,G13,G17)</f>
        <v>27887.517217999994</v>
      </c>
      <c r="H8" s="492">
        <f aca="true" t="shared" si="1" ref="H8:R8">+H10+H13+H17</f>
        <v>55515.515496999986</v>
      </c>
      <c r="I8" s="492">
        <f t="shared" si="1"/>
        <v>87447.99938500005</v>
      </c>
      <c r="J8" s="492">
        <f t="shared" si="1"/>
        <v>75848.94599300002</v>
      </c>
      <c r="K8" s="492">
        <f t="shared" si="1"/>
        <v>37468.39230600001</v>
      </c>
      <c r="L8" s="492">
        <f t="shared" si="1"/>
        <v>47557.257914999995</v>
      </c>
      <c r="M8" s="492">
        <f t="shared" si="1"/>
        <v>53755.311985</v>
      </c>
      <c r="N8" s="492">
        <f t="shared" si="1"/>
        <v>49752.265883</v>
      </c>
      <c r="O8" s="492">
        <f t="shared" si="1"/>
        <v>51753.352171999984</v>
      </c>
      <c r="P8" s="492">
        <f t="shared" si="1"/>
        <v>37864.01992700001</v>
      </c>
      <c r="Q8" s="492">
        <f t="shared" si="1"/>
        <v>36546.85629999999</v>
      </c>
      <c r="R8" s="492">
        <f t="shared" si="1"/>
        <v>37794.531152999996</v>
      </c>
      <c r="S8" s="528"/>
      <c r="U8" s="571"/>
      <c r="V8" s="620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17"/>
      <c r="AM8" s="617"/>
      <c r="AN8" s="618"/>
      <c r="AO8" s="618"/>
      <c r="AP8" s="618"/>
      <c r="AQ8" s="618"/>
      <c r="AR8" s="618"/>
      <c r="AS8" s="618"/>
      <c r="AT8" s="619"/>
      <c r="AU8" s="619"/>
      <c r="AV8" s="619"/>
      <c r="AW8" s="619"/>
      <c r="AX8" s="619"/>
      <c r="AY8" s="619"/>
    </row>
    <row r="9" spans="2:51" s="471" customFormat="1" ht="18.75" customHeight="1">
      <c r="B9" s="486"/>
      <c r="C9" s="499"/>
      <c r="D9" s="494"/>
      <c r="E9" s="494"/>
      <c r="F9" s="500"/>
      <c r="G9" s="496"/>
      <c r="H9" s="496"/>
      <c r="I9" s="496"/>
      <c r="J9" s="496"/>
      <c r="K9" s="496"/>
      <c r="L9" s="496"/>
      <c r="M9" s="496"/>
      <c r="N9" s="496"/>
      <c r="O9" s="496"/>
      <c r="P9" s="496"/>
      <c r="Q9" s="496"/>
      <c r="R9" s="500"/>
      <c r="S9" s="527"/>
      <c r="U9" s="570"/>
      <c r="V9" s="620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11"/>
      <c r="AM9" s="611"/>
      <c r="AN9" s="612"/>
      <c r="AO9" s="612"/>
      <c r="AP9" s="612"/>
      <c r="AQ9" s="612"/>
      <c r="AR9" s="612"/>
      <c r="AS9" s="612"/>
      <c r="AT9" s="613"/>
      <c r="AU9" s="613"/>
      <c r="AV9" s="613"/>
      <c r="AW9" s="613"/>
      <c r="AX9" s="613"/>
      <c r="AY9" s="613"/>
    </row>
    <row r="10" spans="2:51" s="471" customFormat="1" ht="18.75" customHeight="1">
      <c r="B10" s="486"/>
      <c r="C10" s="499"/>
      <c r="D10" s="501" t="s">
        <v>17</v>
      </c>
      <c r="E10" s="502" t="s">
        <v>18</v>
      </c>
      <c r="F10" s="495">
        <f aca="true" t="shared" si="2" ref="F10:R10">+F11</f>
        <v>20085</v>
      </c>
      <c r="G10" s="495">
        <f t="shared" si="2"/>
        <v>1530</v>
      </c>
      <c r="H10" s="495">
        <f t="shared" si="2"/>
        <v>1586</v>
      </c>
      <c r="I10" s="495">
        <f t="shared" si="2"/>
        <v>1094</v>
      </c>
      <c r="J10" s="495">
        <f t="shared" si="2"/>
        <v>1487</v>
      </c>
      <c r="K10" s="495">
        <f t="shared" si="2"/>
        <v>1614</v>
      </c>
      <c r="L10" s="495">
        <f t="shared" si="2"/>
        <v>1412</v>
      </c>
      <c r="M10" s="495">
        <f t="shared" si="2"/>
        <v>2033</v>
      </c>
      <c r="N10" s="495">
        <f t="shared" si="2"/>
        <v>1227</v>
      </c>
      <c r="O10" s="495">
        <f t="shared" si="2"/>
        <v>2446</v>
      </c>
      <c r="P10" s="495">
        <f t="shared" si="2"/>
        <v>1853</v>
      </c>
      <c r="Q10" s="495">
        <f t="shared" si="2"/>
        <v>2088</v>
      </c>
      <c r="R10" s="495">
        <f t="shared" si="2"/>
        <v>1715</v>
      </c>
      <c r="S10" s="527"/>
      <c r="U10" s="570"/>
      <c r="V10" s="622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2"/>
      <c r="AO10" s="612"/>
      <c r="AP10" s="612"/>
      <c r="AQ10" s="612"/>
      <c r="AR10" s="612"/>
      <c r="AS10" s="612"/>
      <c r="AT10" s="613"/>
      <c r="AU10" s="613"/>
      <c r="AV10" s="613"/>
      <c r="AW10" s="613"/>
      <c r="AX10" s="613"/>
      <c r="AY10" s="613"/>
    </row>
    <row r="11" spans="2:51" s="471" customFormat="1" ht="18.75" customHeight="1">
      <c r="B11" s="486"/>
      <c r="C11" s="499"/>
      <c r="D11" s="501"/>
      <c r="E11" s="502" t="s">
        <v>19</v>
      </c>
      <c r="F11" s="557">
        <f>SUM(G11:R11)</f>
        <v>20085</v>
      </c>
      <c r="G11" s="503">
        <v>1530</v>
      </c>
      <c r="H11" s="503">
        <v>1586</v>
      </c>
      <c r="I11" s="503">
        <v>1094</v>
      </c>
      <c r="J11" s="503">
        <v>1487</v>
      </c>
      <c r="K11" s="503">
        <v>1614</v>
      </c>
      <c r="L11" s="503">
        <v>1412</v>
      </c>
      <c r="M11" s="503">
        <v>2033</v>
      </c>
      <c r="N11" s="503">
        <v>1227</v>
      </c>
      <c r="O11" s="503">
        <v>2446</v>
      </c>
      <c r="P11" s="503">
        <v>1853</v>
      </c>
      <c r="Q11" s="503">
        <v>2088</v>
      </c>
      <c r="R11" s="503">
        <v>1715</v>
      </c>
      <c r="S11" s="527"/>
      <c r="U11" s="570"/>
      <c r="V11" s="622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2"/>
      <c r="AO11" s="612"/>
      <c r="AP11" s="612"/>
      <c r="AQ11" s="612"/>
      <c r="AR11" s="612"/>
      <c r="AS11" s="612"/>
      <c r="AT11" s="613"/>
      <c r="AU11" s="613"/>
      <c r="AV11" s="613"/>
      <c r="AW11" s="613"/>
      <c r="AX11" s="613"/>
      <c r="AY11" s="613"/>
    </row>
    <row r="12" spans="2:51" s="552" customFormat="1" ht="13.5" customHeight="1">
      <c r="B12" s="558"/>
      <c r="C12" s="559"/>
      <c r="D12" s="560"/>
      <c r="E12" s="561"/>
      <c r="F12" s="56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572"/>
      <c r="U12" s="573"/>
      <c r="V12" s="622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24"/>
      <c r="AO12" s="624"/>
      <c r="AP12" s="624"/>
      <c r="AQ12" s="624"/>
      <c r="AR12" s="624"/>
      <c r="AS12" s="624"/>
      <c r="AT12" s="625"/>
      <c r="AU12" s="625"/>
      <c r="AV12" s="625"/>
      <c r="AW12" s="625"/>
      <c r="AX12" s="625"/>
      <c r="AY12" s="625"/>
    </row>
    <row r="13" spans="2:51" s="471" customFormat="1" ht="18.75" customHeight="1">
      <c r="B13" s="486"/>
      <c r="C13" s="499"/>
      <c r="D13" s="501" t="s">
        <v>20</v>
      </c>
      <c r="E13" s="502" t="s">
        <v>21</v>
      </c>
      <c r="F13" s="495">
        <f aca="true" t="shared" si="3" ref="F13:R13">+F14+F15</f>
        <v>531786.965734</v>
      </c>
      <c r="G13" s="495">
        <f t="shared" si="3"/>
        <v>21801.517217999994</v>
      </c>
      <c r="H13" s="495">
        <f t="shared" si="3"/>
        <v>50943.515496999986</v>
      </c>
      <c r="I13" s="495">
        <f t="shared" si="3"/>
        <v>81439.99938500005</v>
      </c>
      <c r="J13" s="495">
        <f t="shared" si="3"/>
        <v>70419.94599300002</v>
      </c>
      <c r="K13" s="495">
        <f t="shared" si="3"/>
        <v>30136.392306000012</v>
      </c>
      <c r="L13" s="495">
        <f t="shared" si="3"/>
        <v>41115.257914999995</v>
      </c>
      <c r="M13" s="495">
        <f t="shared" si="3"/>
        <v>47254.311985</v>
      </c>
      <c r="N13" s="495">
        <f t="shared" si="3"/>
        <v>44549.265883</v>
      </c>
      <c r="O13" s="495">
        <f t="shared" si="3"/>
        <v>46484.352171999984</v>
      </c>
      <c r="P13" s="495">
        <f t="shared" si="3"/>
        <v>33395.01992700001</v>
      </c>
      <c r="Q13" s="495">
        <f t="shared" si="3"/>
        <v>31927.856299999992</v>
      </c>
      <c r="R13" s="495">
        <f t="shared" si="3"/>
        <v>32319.531152999996</v>
      </c>
      <c r="S13" s="527"/>
      <c r="U13" s="570"/>
      <c r="V13" s="622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2"/>
      <c r="AO13" s="612"/>
      <c r="AP13" s="612"/>
      <c r="AQ13" s="612"/>
      <c r="AR13" s="612"/>
      <c r="AS13" s="612"/>
      <c r="AT13" s="613"/>
      <c r="AU13" s="613"/>
      <c r="AV13" s="613"/>
      <c r="AW13" s="613"/>
      <c r="AX13" s="613"/>
      <c r="AY13" s="613"/>
    </row>
    <row r="14" spans="2:51" s="471" customFormat="1" ht="18.75" customHeight="1">
      <c r="B14" s="486"/>
      <c r="C14" s="499"/>
      <c r="D14" s="501"/>
      <c r="E14" s="502" t="s">
        <v>19</v>
      </c>
      <c r="F14" s="495">
        <f>SUM(G14:R14)</f>
        <v>527236.965734</v>
      </c>
      <c r="G14" s="503">
        <v>21444.517217999994</v>
      </c>
      <c r="H14" s="503">
        <v>50589.515496999986</v>
      </c>
      <c r="I14" s="503">
        <v>81017.99938500005</v>
      </c>
      <c r="J14" s="503">
        <v>70052.94599300002</v>
      </c>
      <c r="K14" s="503">
        <v>29606.392306000012</v>
      </c>
      <c r="L14" s="503">
        <v>40899.257914999995</v>
      </c>
      <c r="M14" s="503">
        <v>46975.311985</v>
      </c>
      <c r="N14" s="503">
        <v>43823.265883</v>
      </c>
      <c r="O14" s="503">
        <v>46076.352171999984</v>
      </c>
      <c r="P14" s="503">
        <v>32977.01992700001</v>
      </c>
      <c r="Q14" s="503">
        <v>31756.856299999992</v>
      </c>
      <c r="R14" s="503">
        <v>32017.531152999996</v>
      </c>
      <c r="S14" s="530"/>
      <c r="U14" s="570"/>
      <c r="V14" s="622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2"/>
      <c r="AO14" s="612"/>
      <c r="AP14" s="612"/>
      <c r="AQ14" s="612"/>
      <c r="AR14" s="612"/>
      <c r="AS14" s="612"/>
      <c r="AT14" s="613"/>
      <c r="AU14" s="613"/>
      <c r="AV14" s="613"/>
      <c r="AW14" s="613"/>
      <c r="AX14" s="613"/>
      <c r="AY14" s="613"/>
    </row>
    <row r="15" spans="2:51" s="471" customFormat="1" ht="18.75" customHeight="1">
      <c r="B15" s="486"/>
      <c r="C15" s="499"/>
      <c r="D15" s="501"/>
      <c r="E15" s="502" t="s">
        <v>22</v>
      </c>
      <c r="F15" s="495">
        <f>SUM(G15:R15)</f>
        <v>4550</v>
      </c>
      <c r="G15" s="503">
        <v>357</v>
      </c>
      <c r="H15" s="503">
        <v>354</v>
      </c>
      <c r="I15" s="503">
        <v>422</v>
      </c>
      <c r="J15" s="503">
        <v>367</v>
      </c>
      <c r="K15" s="503">
        <v>530</v>
      </c>
      <c r="L15" s="503">
        <v>216</v>
      </c>
      <c r="M15" s="503">
        <v>279</v>
      </c>
      <c r="N15" s="503">
        <v>726</v>
      </c>
      <c r="O15" s="503">
        <v>408</v>
      </c>
      <c r="P15" s="503">
        <v>418</v>
      </c>
      <c r="Q15" s="503">
        <v>171</v>
      </c>
      <c r="R15" s="503">
        <v>302</v>
      </c>
      <c r="S15" s="530"/>
      <c r="U15" s="570"/>
      <c r="V15" s="622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2"/>
      <c r="AO15" s="612"/>
      <c r="AP15" s="612"/>
      <c r="AQ15" s="612"/>
      <c r="AR15" s="612"/>
      <c r="AS15" s="612"/>
      <c r="AT15" s="613"/>
      <c r="AU15" s="613"/>
      <c r="AV15" s="613"/>
      <c r="AW15" s="613"/>
      <c r="AX15" s="613"/>
      <c r="AY15" s="613"/>
    </row>
    <row r="16" spans="2:51" s="471" customFormat="1" ht="10.5" customHeight="1">
      <c r="B16" s="486"/>
      <c r="C16" s="499"/>
      <c r="D16" s="501"/>
      <c r="E16" s="502"/>
      <c r="F16" s="495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27"/>
      <c r="U16" s="570"/>
      <c r="V16" s="622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2"/>
      <c r="AO16" s="612"/>
      <c r="AP16" s="612"/>
      <c r="AQ16" s="612"/>
      <c r="AR16" s="612"/>
      <c r="AS16" s="612"/>
      <c r="AT16" s="613"/>
      <c r="AU16" s="613"/>
      <c r="AV16" s="613"/>
      <c r="AW16" s="613"/>
      <c r="AX16" s="613"/>
      <c r="AY16" s="613"/>
    </row>
    <row r="17" spans="2:51" s="471" customFormat="1" ht="18.75" customHeight="1">
      <c r="B17" s="486"/>
      <c r="C17" s="499"/>
      <c r="D17" s="501" t="s">
        <v>23</v>
      </c>
      <c r="E17" s="502" t="s">
        <v>24</v>
      </c>
      <c r="F17" s="495">
        <f aca="true" t="shared" si="4" ref="F17:R17">+F18</f>
        <v>47320</v>
      </c>
      <c r="G17" s="495">
        <f t="shared" si="4"/>
        <v>4556</v>
      </c>
      <c r="H17" s="495">
        <f t="shared" si="4"/>
        <v>2986</v>
      </c>
      <c r="I17" s="495">
        <f t="shared" si="4"/>
        <v>4914</v>
      </c>
      <c r="J17" s="495">
        <f t="shared" si="4"/>
        <v>3942</v>
      </c>
      <c r="K17" s="495">
        <f t="shared" si="4"/>
        <v>5718</v>
      </c>
      <c r="L17" s="495">
        <f t="shared" si="4"/>
        <v>5030</v>
      </c>
      <c r="M17" s="495">
        <f t="shared" si="4"/>
        <v>4468</v>
      </c>
      <c r="N17" s="495">
        <f t="shared" si="4"/>
        <v>3976</v>
      </c>
      <c r="O17" s="495">
        <f t="shared" si="4"/>
        <v>2823</v>
      </c>
      <c r="P17" s="495">
        <f t="shared" si="4"/>
        <v>2616</v>
      </c>
      <c r="Q17" s="495">
        <f t="shared" si="4"/>
        <v>2531</v>
      </c>
      <c r="R17" s="495">
        <f t="shared" si="4"/>
        <v>3760</v>
      </c>
      <c r="S17" s="527"/>
      <c r="U17" s="570"/>
      <c r="V17" s="622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2"/>
      <c r="AO17" s="612"/>
      <c r="AP17" s="612"/>
      <c r="AQ17" s="612"/>
      <c r="AR17" s="612"/>
      <c r="AS17" s="612"/>
      <c r="AT17" s="613"/>
      <c r="AU17" s="613"/>
      <c r="AV17" s="613"/>
      <c r="AW17" s="613"/>
      <c r="AX17" s="613"/>
      <c r="AY17" s="613"/>
    </row>
    <row r="18" spans="2:51" s="471" customFormat="1" ht="18.75" customHeight="1">
      <c r="B18" s="486"/>
      <c r="C18" s="499"/>
      <c r="D18" s="501"/>
      <c r="E18" s="502" t="s">
        <v>19</v>
      </c>
      <c r="F18" s="495">
        <f>SUM(G18:R18)</f>
        <v>47320</v>
      </c>
      <c r="G18" s="495">
        <v>4556</v>
      </c>
      <c r="H18" s="495">
        <v>2986</v>
      </c>
      <c r="I18" s="495">
        <v>4914</v>
      </c>
      <c r="J18" s="495">
        <v>3942</v>
      </c>
      <c r="K18" s="495">
        <v>5718</v>
      </c>
      <c r="L18" s="495">
        <v>5030</v>
      </c>
      <c r="M18" s="495">
        <v>4468</v>
      </c>
      <c r="N18" s="495">
        <v>3976</v>
      </c>
      <c r="O18" s="495">
        <v>2823</v>
      </c>
      <c r="P18" s="495">
        <v>2616</v>
      </c>
      <c r="Q18" s="495">
        <v>2531</v>
      </c>
      <c r="R18" s="495">
        <v>3760</v>
      </c>
      <c r="S18" s="530"/>
      <c r="U18" s="570"/>
      <c r="V18" s="622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11"/>
      <c r="AM18" s="611"/>
      <c r="AN18" s="612"/>
      <c r="AO18" s="612"/>
      <c r="AP18" s="612"/>
      <c r="AQ18" s="612"/>
      <c r="AR18" s="612"/>
      <c r="AS18" s="612"/>
      <c r="AT18" s="613"/>
      <c r="AU18" s="613"/>
      <c r="AV18" s="613"/>
      <c r="AW18" s="613"/>
      <c r="AX18" s="613"/>
      <c r="AY18" s="613"/>
    </row>
    <row r="19" spans="2:51" s="471" customFormat="1" ht="10.5" customHeight="1">
      <c r="B19" s="486"/>
      <c r="C19" s="499"/>
      <c r="D19" s="502"/>
      <c r="E19" s="502"/>
      <c r="F19" s="500"/>
      <c r="G19" s="496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00"/>
      <c r="S19" s="527"/>
      <c r="U19" s="570"/>
      <c r="V19" s="622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11"/>
      <c r="AM19" s="611"/>
      <c r="AN19" s="612"/>
      <c r="AO19" s="612"/>
      <c r="AP19" s="612"/>
      <c r="AQ19" s="612"/>
      <c r="AR19" s="612"/>
      <c r="AS19" s="612"/>
      <c r="AT19" s="613"/>
      <c r="AU19" s="613"/>
      <c r="AV19" s="613"/>
      <c r="AW19" s="613"/>
      <c r="AX19" s="613"/>
      <c r="AY19" s="613"/>
    </row>
    <row r="20" spans="2:51" s="472" customFormat="1" ht="18.75" customHeight="1">
      <c r="B20" s="491"/>
      <c r="C20" s="497"/>
      <c r="D20" s="498" t="s">
        <v>25</v>
      </c>
      <c r="E20" s="498"/>
      <c r="F20" s="492">
        <f aca="true" t="shared" si="5" ref="F20:R20">SUM(F22:F25)</f>
        <v>1253123</v>
      </c>
      <c r="G20" s="492">
        <f t="shared" si="5"/>
        <v>102921</v>
      </c>
      <c r="H20" s="492">
        <f t="shared" si="5"/>
        <v>163278</v>
      </c>
      <c r="I20" s="492">
        <f t="shared" si="5"/>
        <v>168628</v>
      </c>
      <c r="J20" s="492">
        <f t="shared" si="5"/>
        <v>109959</v>
      </c>
      <c r="K20" s="492">
        <f t="shared" si="5"/>
        <v>41248</v>
      </c>
      <c r="L20" s="492">
        <f t="shared" si="5"/>
        <v>139591</v>
      </c>
      <c r="M20" s="492">
        <f t="shared" si="5"/>
        <v>147856</v>
      </c>
      <c r="N20" s="492">
        <f t="shared" si="5"/>
        <v>57097</v>
      </c>
      <c r="O20" s="492">
        <f t="shared" si="5"/>
        <v>86094</v>
      </c>
      <c r="P20" s="492">
        <f t="shared" si="5"/>
        <v>105887</v>
      </c>
      <c r="Q20" s="492">
        <f t="shared" si="5"/>
        <v>68047</v>
      </c>
      <c r="R20" s="492">
        <f t="shared" si="5"/>
        <v>62517</v>
      </c>
      <c r="S20" s="531"/>
      <c r="U20" s="571"/>
      <c r="V20" s="626"/>
      <c r="W20" s="627"/>
      <c r="X20" s="628"/>
      <c r="Y20" s="628"/>
      <c r="Z20" s="628"/>
      <c r="AA20" s="628"/>
      <c r="AB20" s="628"/>
      <c r="AC20" s="628"/>
      <c r="AD20" s="628"/>
      <c r="AE20" s="628"/>
      <c r="AF20" s="628"/>
      <c r="AG20" s="629"/>
      <c r="AH20" s="617"/>
      <c r="AI20" s="617"/>
      <c r="AJ20" s="617"/>
      <c r="AK20" s="617"/>
      <c r="AL20" s="617"/>
      <c r="AM20" s="617"/>
      <c r="AN20" s="618"/>
      <c r="AO20" s="618"/>
      <c r="AP20" s="618"/>
      <c r="AQ20" s="618"/>
      <c r="AR20" s="618"/>
      <c r="AS20" s="618"/>
      <c r="AT20" s="619"/>
      <c r="AU20" s="619"/>
      <c r="AV20" s="619"/>
      <c r="AW20" s="619"/>
      <c r="AX20" s="619"/>
      <c r="AY20" s="619"/>
    </row>
    <row r="21" spans="2:51" s="471" customFormat="1" ht="18.75" customHeight="1">
      <c r="B21" s="486"/>
      <c r="C21" s="499"/>
      <c r="D21" s="502"/>
      <c r="E21" s="502"/>
      <c r="F21" s="495"/>
      <c r="G21" s="504"/>
      <c r="H21" s="504"/>
      <c r="I21" s="504"/>
      <c r="J21" s="504"/>
      <c r="K21" s="504"/>
      <c r="L21" s="504"/>
      <c r="M21" s="504"/>
      <c r="N21" s="504"/>
      <c r="O21" s="504"/>
      <c r="P21" s="504"/>
      <c r="Q21" s="504"/>
      <c r="R21" s="495"/>
      <c r="S21" s="527"/>
      <c r="U21" s="570"/>
      <c r="V21" s="622"/>
      <c r="W21" s="623"/>
      <c r="X21" s="609"/>
      <c r="Y21" s="609"/>
      <c r="Z21" s="609"/>
      <c r="AA21" s="609"/>
      <c r="AB21" s="609"/>
      <c r="AC21" s="609"/>
      <c r="AD21" s="609"/>
      <c r="AE21" s="609"/>
      <c r="AF21" s="609"/>
      <c r="AG21" s="609"/>
      <c r="AH21" s="611"/>
      <c r="AI21" s="611"/>
      <c r="AJ21" s="611"/>
      <c r="AK21" s="611"/>
      <c r="AL21" s="611"/>
      <c r="AM21" s="611"/>
      <c r="AN21" s="612"/>
      <c r="AO21" s="612"/>
      <c r="AP21" s="612"/>
      <c r="AQ21" s="612"/>
      <c r="AR21" s="612"/>
      <c r="AS21" s="612"/>
      <c r="AT21" s="613"/>
      <c r="AU21" s="613"/>
      <c r="AV21" s="613"/>
      <c r="AW21" s="613"/>
      <c r="AX21" s="613"/>
      <c r="AY21" s="613"/>
    </row>
    <row r="22" spans="2:51" s="471" customFormat="1" ht="18.75" customHeight="1">
      <c r="B22" s="486"/>
      <c r="C22" s="499"/>
      <c r="D22" s="501"/>
      <c r="E22" s="505" t="s">
        <v>26</v>
      </c>
      <c r="F22" s="564">
        <f>SUM(G22:R22)</f>
        <v>1048968</v>
      </c>
      <c r="G22" s="495">
        <v>94224</v>
      </c>
      <c r="H22" s="495">
        <v>134196</v>
      </c>
      <c r="I22" s="495">
        <v>143069</v>
      </c>
      <c r="J22" s="495">
        <v>97407</v>
      </c>
      <c r="K22" s="495">
        <v>27880</v>
      </c>
      <c r="L22" s="495">
        <v>122042</v>
      </c>
      <c r="M22" s="495">
        <v>122182</v>
      </c>
      <c r="N22" s="495">
        <v>36054</v>
      </c>
      <c r="O22" s="495">
        <v>70399</v>
      </c>
      <c r="P22" s="495">
        <v>86609</v>
      </c>
      <c r="Q22" s="495">
        <v>60264</v>
      </c>
      <c r="R22" s="495">
        <v>54642</v>
      </c>
      <c r="S22" s="527"/>
      <c r="U22" s="570"/>
      <c r="V22" s="622"/>
      <c r="W22" s="623"/>
      <c r="X22" s="609"/>
      <c r="Y22" s="609"/>
      <c r="Z22" s="609"/>
      <c r="AA22" s="609"/>
      <c r="AB22" s="609"/>
      <c r="AC22" s="609"/>
      <c r="AD22" s="609"/>
      <c r="AE22" s="609"/>
      <c r="AF22" s="609"/>
      <c r="AG22" s="609"/>
      <c r="AH22" s="611"/>
      <c r="AI22" s="611"/>
      <c r="AJ22" s="611"/>
      <c r="AK22" s="611"/>
      <c r="AL22" s="611"/>
      <c r="AM22" s="611"/>
      <c r="AN22" s="612"/>
      <c r="AO22" s="612"/>
      <c r="AP22" s="612"/>
      <c r="AQ22" s="612"/>
      <c r="AR22" s="612"/>
      <c r="AS22" s="612"/>
      <c r="AT22" s="613"/>
      <c r="AU22" s="613"/>
      <c r="AV22" s="613"/>
      <c r="AW22" s="613"/>
      <c r="AX22" s="613"/>
      <c r="AY22" s="613"/>
    </row>
    <row r="23" spans="2:51" s="471" customFormat="1" ht="18.75" customHeight="1">
      <c r="B23" s="486"/>
      <c r="C23" s="499"/>
      <c r="D23" s="501"/>
      <c r="E23" s="505" t="s">
        <v>27</v>
      </c>
      <c r="F23" s="564">
        <f>SUM(G23:R23)</f>
        <v>18344</v>
      </c>
      <c r="G23" s="495">
        <v>1083</v>
      </c>
      <c r="H23" s="495">
        <v>994</v>
      </c>
      <c r="I23" s="495">
        <v>2073</v>
      </c>
      <c r="J23" s="495">
        <v>1728</v>
      </c>
      <c r="K23" s="495">
        <v>1835</v>
      </c>
      <c r="L23" s="495">
        <v>2206</v>
      </c>
      <c r="M23" s="495">
        <v>1634</v>
      </c>
      <c r="N23" s="495">
        <v>1558</v>
      </c>
      <c r="O23" s="495">
        <v>1846</v>
      </c>
      <c r="P23" s="495">
        <v>1102</v>
      </c>
      <c r="Q23" s="495">
        <v>931</v>
      </c>
      <c r="R23" s="495">
        <v>1354</v>
      </c>
      <c r="S23" s="527"/>
      <c r="U23" s="570"/>
      <c r="V23" s="630"/>
      <c r="W23" s="623"/>
      <c r="X23" s="609"/>
      <c r="Y23" s="609"/>
      <c r="Z23" s="609"/>
      <c r="AA23" s="609"/>
      <c r="AB23" s="609"/>
      <c r="AC23" s="609"/>
      <c r="AD23" s="609"/>
      <c r="AE23" s="609"/>
      <c r="AF23" s="609"/>
      <c r="AG23" s="609"/>
      <c r="AH23" s="611"/>
      <c r="AI23" s="611"/>
      <c r="AJ23" s="611"/>
      <c r="AK23" s="611"/>
      <c r="AL23" s="611"/>
      <c r="AM23" s="611"/>
      <c r="AN23" s="612"/>
      <c r="AO23" s="612"/>
      <c r="AP23" s="612"/>
      <c r="AQ23" s="612"/>
      <c r="AR23" s="612"/>
      <c r="AS23" s="612"/>
      <c r="AT23" s="613"/>
      <c r="AU23" s="613"/>
      <c r="AV23" s="613"/>
      <c r="AW23" s="613"/>
      <c r="AX23" s="613"/>
      <c r="AY23" s="613"/>
    </row>
    <row r="24" spans="2:51" s="471" customFormat="1" ht="18.75" customHeight="1">
      <c r="B24" s="486"/>
      <c r="C24" s="499"/>
      <c r="D24" s="501"/>
      <c r="E24" s="502" t="s">
        <v>28</v>
      </c>
      <c r="F24" s="495">
        <f>SUM(G24:R24)</f>
        <v>143238</v>
      </c>
      <c r="G24" s="565">
        <v>2833</v>
      </c>
      <c r="H24" s="565">
        <v>23677</v>
      </c>
      <c r="I24" s="565">
        <v>21204</v>
      </c>
      <c r="J24" s="565">
        <v>8203</v>
      </c>
      <c r="K24" s="565">
        <v>6726</v>
      </c>
      <c r="L24" s="565">
        <v>13122</v>
      </c>
      <c r="M24" s="565">
        <v>19567</v>
      </c>
      <c r="N24" s="565">
        <v>17547</v>
      </c>
      <c r="O24" s="565">
        <v>11503</v>
      </c>
      <c r="P24" s="565">
        <v>12986</v>
      </c>
      <c r="Q24" s="565">
        <v>2338</v>
      </c>
      <c r="R24" s="565">
        <v>3532</v>
      </c>
      <c r="S24" s="527"/>
      <c r="U24" s="574"/>
      <c r="V24" s="626"/>
      <c r="W24" s="627"/>
      <c r="X24" s="628"/>
      <c r="Y24" s="628"/>
      <c r="Z24" s="628"/>
      <c r="AA24" s="628"/>
      <c r="AB24" s="628"/>
      <c r="AC24" s="628"/>
      <c r="AD24" s="628"/>
      <c r="AE24" s="628"/>
      <c r="AF24" s="628"/>
      <c r="AG24" s="629"/>
      <c r="AH24" s="611"/>
      <c r="AI24" s="611"/>
      <c r="AJ24" s="611"/>
      <c r="AK24" s="611"/>
      <c r="AL24" s="611"/>
      <c r="AM24" s="611"/>
      <c r="AN24" s="612"/>
      <c r="AO24" s="612"/>
      <c r="AP24" s="612"/>
      <c r="AQ24" s="612"/>
      <c r="AR24" s="612"/>
      <c r="AS24" s="612"/>
      <c r="AT24" s="613"/>
      <c r="AU24" s="613"/>
      <c r="AV24" s="613"/>
      <c r="AW24" s="613"/>
      <c r="AX24" s="613"/>
      <c r="AY24" s="613"/>
    </row>
    <row r="25" spans="2:51" s="471" customFormat="1" ht="18.75" customHeight="1">
      <c r="B25" s="486"/>
      <c r="C25" s="499"/>
      <c r="D25" s="506"/>
      <c r="E25" s="502" t="s">
        <v>29</v>
      </c>
      <c r="F25" s="495">
        <f>SUM(G25:R25)</f>
        <v>42573</v>
      </c>
      <c r="G25" s="495">
        <v>4781</v>
      </c>
      <c r="H25" s="495">
        <v>4411</v>
      </c>
      <c r="I25" s="495">
        <v>2282</v>
      </c>
      <c r="J25" s="495">
        <v>2621</v>
      </c>
      <c r="K25" s="495">
        <v>4807</v>
      </c>
      <c r="L25" s="495">
        <v>2221</v>
      </c>
      <c r="M25" s="495">
        <v>4473</v>
      </c>
      <c r="N25" s="495">
        <v>1938</v>
      </c>
      <c r="O25" s="495">
        <v>2346</v>
      </c>
      <c r="P25" s="495">
        <v>5190</v>
      </c>
      <c r="Q25" s="495">
        <v>4514</v>
      </c>
      <c r="R25" s="495">
        <v>2989</v>
      </c>
      <c r="S25" s="527"/>
      <c r="U25" s="574"/>
      <c r="V25" s="630"/>
      <c r="W25" s="623"/>
      <c r="X25" s="623"/>
      <c r="Y25" s="623"/>
      <c r="Z25" s="623"/>
      <c r="AA25" s="623"/>
      <c r="AB25" s="623"/>
      <c r="AC25" s="623"/>
      <c r="AD25" s="623"/>
      <c r="AE25" s="623"/>
      <c r="AF25" s="623"/>
      <c r="AG25" s="623"/>
      <c r="AH25" s="611"/>
      <c r="AI25" s="611"/>
      <c r="AJ25" s="611"/>
      <c r="AK25" s="611"/>
      <c r="AL25" s="611"/>
      <c r="AM25" s="611"/>
      <c r="AN25" s="612"/>
      <c r="AO25" s="612"/>
      <c r="AP25" s="612"/>
      <c r="AQ25" s="612"/>
      <c r="AR25" s="612"/>
      <c r="AS25" s="612"/>
      <c r="AT25" s="613"/>
      <c r="AU25" s="613"/>
      <c r="AV25" s="613"/>
      <c r="AW25" s="613"/>
      <c r="AX25" s="613"/>
      <c r="AY25" s="613"/>
    </row>
    <row r="26" spans="2:51" s="471" customFormat="1" ht="10.5" customHeight="1">
      <c r="B26" s="486"/>
      <c r="C26" s="499"/>
      <c r="D26" s="502"/>
      <c r="E26" s="502"/>
      <c r="F26" s="507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527"/>
      <c r="U26" s="574"/>
      <c r="V26" s="622"/>
      <c r="W26" s="611"/>
      <c r="X26" s="610"/>
      <c r="Y26" s="611"/>
      <c r="Z26" s="611"/>
      <c r="AA26" s="611"/>
      <c r="AB26" s="611"/>
      <c r="AC26" s="611"/>
      <c r="AD26" s="611"/>
      <c r="AE26" s="611"/>
      <c r="AF26" s="611"/>
      <c r="AG26" s="611"/>
      <c r="AH26" s="611"/>
      <c r="AI26" s="611"/>
      <c r="AJ26" s="611"/>
      <c r="AK26" s="611"/>
      <c r="AL26" s="611"/>
      <c r="AM26" s="611"/>
      <c r="AN26" s="612"/>
      <c r="AO26" s="612"/>
      <c r="AP26" s="612"/>
      <c r="AQ26" s="612"/>
      <c r="AR26" s="612"/>
      <c r="AS26" s="612"/>
      <c r="AT26" s="613"/>
      <c r="AU26" s="613"/>
      <c r="AV26" s="613"/>
      <c r="AW26" s="613"/>
      <c r="AX26" s="613"/>
      <c r="AY26" s="613"/>
    </row>
    <row r="27" spans="2:51" s="472" customFormat="1" ht="18.75" customHeight="1">
      <c r="B27" s="491"/>
      <c r="C27" s="497"/>
      <c r="D27" s="498" t="s">
        <v>30</v>
      </c>
      <c r="E27" s="498"/>
      <c r="F27" s="492">
        <f>SUM(G27:R27)</f>
        <v>4517.450073999993</v>
      </c>
      <c r="G27" s="492">
        <v>404.90805500000715</v>
      </c>
      <c r="H27" s="492">
        <v>267.8010300001479</v>
      </c>
      <c r="I27" s="492">
        <v>649.3868850000144</v>
      </c>
      <c r="J27" s="492">
        <v>298.4330149999587</v>
      </c>
      <c r="K27" s="492">
        <v>338.64584599999944</v>
      </c>
      <c r="L27" s="492">
        <v>300.38619799990556</v>
      </c>
      <c r="M27" s="492">
        <v>616.4340059999377</v>
      </c>
      <c r="N27" s="492">
        <v>449.54472599994915</v>
      </c>
      <c r="O27" s="492">
        <v>519.0800400000298</v>
      </c>
      <c r="P27" s="492">
        <v>303.76262699998915</v>
      </c>
      <c r="Q27" s="492">
        <v>201.63894100001198</v>
      </c>
      <c r="R27" s="492">
        <v>167.4287050000421</v>
      </c>
      <c r="S27" s="531"/>
      <c r="U27" s="575"/>
      <c r="V27" s="631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17"/>
      <c r="AI27" s="617"/>
      <c r="AJ27" s="617"/>
      <c r="AK27" s="617"/>
      <c r="AL27" s="617"/>
      <c r="AM27" s="617"/>
      <c r="AN27" s="618"/>
      <c r="AO27" s="618"/>
      <c r="AP27" s="618"/>
      <c r="AQ27" s="618"/>
      <c r="AR27" s="618"/>
      <c r="AS27" s="618"/>
      <c r="AT27" s="619"/>
      <c r="AU27" s="619"/>
      <c r="AV27" s="619"/>
      <c r="AW27" s="619"/>
      <c r="AX27" s="619"/>
      <c r="AY27" s="619"/>
    </row>
    <row r="28" spans="2:51" s="471" customFormat="1" ht="15">
      <c r="B28" s="486"/>
      <c r="C28" s="508"/>
      <c r="D28" s="509"/>
      <c r="E28" s="509"/>
      <c r="F28" s="510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35"/>
      <c r="U28" s="574"/>
      <c r="V28" s="633"/>
      <c r="W28" s="634"/>
      <c r="X28" s="610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2"/>
      <c r="AO28" s="612"/>
      <c r="AP28" s="612"/>
      <c r="AQ28" s="612"/>
      <c r="AR28" s="612"/>
      <c r="AS28" s="612"/>
      <c r="AT28" s="613"/>
      <c r="AU28" s="613"/>
      <c r="AV28" s="613"/>
      <c r="AW28" s="613"/>
      <c r="AX28" s="613"/>
      <c r="AY28" s="613"/>
    </row>
    <row r="29" spans="2:23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V29" s="633"/>
      <c r="W29" s="634"/>
    </row>
    <row r="30" spans="2:23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V30" s="633"/>
      <c r="W30" s="634"/>
    </row>
    <row r="31" spans="2:51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76"/>
      <c r="V31" s="635"/>
      <c r="W31" s="636"/>
      <c r="X31" s="637"/>
      <c r="Y31" s="638"/>
      <c r="Z31" s="638"/>
      <c r="AA31" s="638"/>
      <c r="AB31" s="638"/>
      <c r="AC31" s="638"/>
      <c r="AD31" s="638"/>
      <c r="AE31" s="638"/>
      <c r="AF31" s="638"/>
      <c r="AG31" s="638"/>
      <c r="AH31" s="638"/>
      <c r="AI31" s="638"/>
      <c r="AJ31" s="638"/>
      <c r="AK31" s="638"/>
      <c r="AL31" s="638"/>
      <c r="AM31" s="638"/>
      <c r="AN31" s="639"/>
      <c r="AO31" s="639"/>
      <c r="AP31" s="639"/>
      <c r="AQ31" s="639"/>
      <c r="AR31" s="639"/>
      <c r="AS31" s="639"/>
      <c r="AT31" s="640"/>
      <c r="AU31" s="640"/>
      <c r="AV31" s="640"/>
      <c r="AW31" s="640"/>
      <c r="AX31" s="640"/>
      <c r="AY31" s="640"/>
    </row>
    <row r="32" spans="2:23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77"/>
      <c r="V32" s="641"/>
      <c r="W32" s="642"/>
    </row>
    <row r="33" spans="2:23" ht="15">
      <c r="B33" s="23"/>
      <c r="C33" s="23"/>
      <c r="D33" s="23"/>
      <c r="E33" s="23"/>
      <c r="F33" s="567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U33" s="577"/>
      <c r="V33" s="641"/>
      <c r="W33" s="642"/>
    </row>
    <row r="34" spans="2:23" ht="12.75">
      <c r="B34" s="23"/>
      <c r="C34" s="23"/>
      <c r="D34" s="23"/>
      <c r="E34" s="23"/>
      <c r="F34" s="567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77"/>
      <c r="V34" s="641"/>
      <c r="W34" s="642"/>
    </row>
    <row r="35" spans="2:23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77"/>
      <c r="V35" s="641"/>
      <c r="W35" s="642"/>
    </row>
    <row r="36" spans="2:23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77"/>
      <c r="V36" s="641"/>
      <c r="W36" s="642"/>
    </row>
    <row r="37" spans="2:23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77"/>
      <c r="V37" s="641"/>
      <c r="W37" s="642"/>
    </row>
    <row r="38" spans="2:23" ht="12.75">
      <c r="B38" s="23"/>
      <c r="C38" s="23"/>
      <c r="D38" s="577"/>
      <c r="E38" s="641"/>
      <c r="F38" s="642"/>
      <c r="G38" s="601"/>
      <c r="H38" s="600"/>
      <c r="I38" s="600"/>
      <c r="J38" s="600"/>
      <c r="K38" s="600"/>
      <c r="L38" s="600"/>
      <c r="M38" s="600"/>
      <c r="N38" s="600"/>
      <c r="O38" s="600"/>
      <c r="P38" s="600"/>
      <c r="Q38" s="600"/>
      <c r="R38" s="600"/>
      <c r="S38" s="600"/>
      <c r="T38" s="600"/>
      <c r="U38" s="577"/>
      <c r="V38" s="641"/>
      <c r="W38" s="642"/>
    </row>
    <row r="39" spans="2:20" ht="12.75">
      <c r="B39" s="23"/>
      <c r="C39" s="23"/>
      <c r="D39" s="577"/>
      <c r="E39" s="641"/>
      <c r="F39" s="642"/>
      <c r="G39" s="601"/>
      <c r="H39" s="600"/>
      <c r="I39" s="600"/>
      <c r="J39" s="600"/>
      <c r="K39" s="600"/>
      <c r="L39" s="600"/>
      <c r="M39" s="600"/>
      <c r="N39" s="600"/>
      <c r="O39" s="600"/>
      <c r="P39" s="600"/>
      <c r="Q39" s="600"/>
      <c r="R39" s="600"/>
      <c r="S39" s="600"/>
      <c r="T39" s="600"/>
    </row>
    <row r="40" spans="2:20" ht="12.75">
      <c r="B40" s="23"/>
      <c r="C40" s="659"/>
      <c r="D40" s="577"/>
      <c r="E40" s="641"/>
      <c r="F40" s="642"/>
      <c r="G40" s="601"/>
      <c r="H40" s="600"/>
      <c r="I40" s="600"/>
      <c r="J40" s="600"/>
      <c r="K40" s="600"/>
      <c r="L40" s="600"/>
      <c r="M40" s="600"/>
      <c r="N40" s="600"/>
      <c r="O40" s="600"/>
      <c r="P40" s="600"/>
      <c r="Q40" s="600"/>
      <c r="R40" s="600"/>
      <c r="S40" s="600"/>
      <c r="T40" s="600"/>
    </row>
    <row r="41" spans="2:20" ht="12.75">
      <c r="B41" s="23"/>
      <c r="C41" s="659"/>
      <c r="D41" s="577"/>
      <c r="E41" s="641"/>
      <c r="F41" s="642"/>
      <c r="G41" s="601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</row>
    <row r="42" spans="2:20" ht="15">
      <c r="B42" s="23"/>
      <c r="C42" s="659"/>
      <c r="D42" s="577"/>
      <c r="E42" s="643"/>
      <c r="F42" s="644"/>
      <c r="G42" s="601"/>
      <c r="H42" s="600"/>
      <c r="I42" s="600"/>
      <c r="J42" s="600"/>
      <c r="K42" s="600"/>
      <c r="L42" s="600"/>
      <c r="M42" s="600"/>
      <c r="N42" s="600"/>
      <c r="O42" s="600"/>
      <c r="P42" s="600"/>
      <c r="Q42" s="600"/>
      <c r="R42" s="600"/>
      <c r="S42" s="600"/>
      <c r="T42" s="600"/>
    </row>
    <row r="43" spans="2:20" ht="12.75">
      <c r="B43" s="23"/>
      <c r="C43" s="659"/>
      <c r="D43" s="577"/>
      <c r="E43" s="641"/>
      <c r="F43" s="645" t="s">
        <v>4</v>
      </c>
      <c r="G43" s="646" t="s">
        <v>5</v>
      </c>
      <c r="H43" s="645" t="s">
        <v>6</v>
      </c>
      <c r="I43" s="645" t="s">
        <v>7</v>
      </c>
      <c r="J43" s="647" t="s">
        <v>8</v>
      </c>
      <c r="K43" s="645" t="s">
        <v>9</v>
      </c>
      <c r="L43" s="645" t="s">
        <v>10</v>
      </c>
      <c r="M43" s="647" t="s">
        <v>11</v>
      </c>
      <c r="N43" s="645" t="s">
        <v>33</v>
      </c>
      <c r="O43" s="645" t="s">
        <v>13</v>
      </c>
      <c r="P43" s="647" t="s">
        <v>14</v>
      </c>
      <c r="Q43" s="645" t="s">
        <v>15</v>
      </c>
      <c r="R43" s="600"/>
      <c r="S43" s="600"/>
      <c r="T43" s="600"/>
    </row>
    <row r="44" spans="2:20" ht="12.75">
      <c r="B44" s="23"/>
      <c r="C44" s="659"/>
      <c r="D44" s="577"/>
      <c r="E44" s="641" t="s">
        <v>34</v>
      </c>
      <c r="F44" s="648">
        <f>G8</f>
        <v>27887.517217999994</v>
      </c>
      <c r="G44" s="648">
        <f>H8</f>
        <v>55515.515496999986</v>
      </c>
      <c r="H44" s="648">
        <f>I8</f>
        <v>87447.99938500005</v>
      </c>
      <c r="I44" s="648">
        <f>J8</f>
        <v>75848.94599300002</v>
      </c>
      <c r="J44" s="648">
        <f>K8</f>
        <v>37468.39230600001</v>
      </c>
      <c r="K44" s="648">
        <f>L8</f>
        <v>47557.257914999995</v>
      </c>
      <c r="L44" s="648">
        <f>M8</f>
        <v>53755.311985</v>
      </c>
      <c r="M44" s="648">
        <f>N8</f>
        <v>49752.265883</v>
      </c>
      <c r="N44" s="648">
        <f>O8</f>
        <v>51753.352171999984</v>
      </c>
      <c r="O44" s="648">
        <f>P8</f>
        <v>37864.01992700001</v>
      </c>
      <c r="P44" s="648">
        <f>Q8</f>
        <v>36546.85629999999</v>
      </c>
      <c r="Q44" s="648">
        <f>R8</f>
        <v>37794.531152999996</v>
      </c>
      <c r="R44" s="600"/>
      <c r="S44" s="600"/>
      <c r="T44" s="600"/>
    </row>
    <row r="45" spans="2:20" ht="12.75">
      <c r="B45" s="23"/>
      <c r="C45" s="659"/>
      <c r="D45" s="577"/>
      <c r="E45" s="641" t="s">
        <v>35</v>
      </c>
      <c r="F45" s="648">
        <f>G20</f>
        <v>102921</v>
      </c>
      <c r="G45" s="648">
        <f>H20</f>
        <v>163278</v>
      </c>
      <c r="H45" s="648">
        <f>I20</f>
        <v>168628</v>
      </c>
      <c r="I45" s="648">
        <f>J20</f>
        <v>109959</v>
      </c>
      <c r="J45" s="648">
        <f>K20</f>
        <v>41248</v>
      </c>
      <c r="K45" s="648">
        <f>L20</f>
        <v>139591</v>
      </c>
      <c r="L45" s="648">
        <f>M20</f>
        <v>147856</v>
      </c>
      <c r="M45" s="648">
        <f>N20</f>
        <v>57097</v>
      </c>
      <c r="N45" s="648">
        <f>O20</f>
        <v>86094</v>
      </c>
      <c r="O45" s="648">
        <f>P20</f>
        <v>105887</v>
      </c>
      <c r="P45" s="648">
        <f>Q20</f>
        <v>68047</v>
      </c>
      <c r="Q45" s="648">
        <f>R20</f>
        <v>62517</v>
      </c>
      <c r="R45" s="600"/>
      <c r="S45" s="600"/>
      <c r="T45" s="600"/>
    </row>
    <row r="46" spans="2:20" ht="12.75">
      <c r="B46" s="23"/>
      <c r="C46" s="659"/>
      <c r="D46" s="577"/>
      <c r="E46" s="641" t="s">
        <v>36</v>
      </c>
      <c r="F46" s="648">
        <f>G6</f>
        <v>131213.425273</v>
      </c>
      <c r="G46" s="648">
        <f>H6</f>
        <v>219061.31652700013</v>
      </c>
      <c r="H46" s="648">
        <f>I6</f>
        <v>256725.38627000005</v>
      </c>
      <c r="I46" s="648">
        <f>J6</f>
        <v>186106.37900799996</v>
      </c>
      <c r="J46" s="648">
        <f>K6</f>
        <v>79055.03815200001</v>
      </c>
      <c r="K46" s="648">
        <f>L6</f>
        <v>187448.6441129999</v>
      </c>
      <c r="L46" s="648">
        <f>M6</f>
        <v>202227.74599099995</v>
      </c>
      <c r="M46" s="648">
        <f>N6</f>
        <v>107298.81060899995</v>
      </c>
      <c r="N46" s="648">
        <f>O6</f>
        <v>138366.432212</v>
      </c>
      <c r="O46" s="648">
        <f>P6</f>
        <v>144054.782554</v>
      </c>
      <c r="P46" s="648">
        <f>Q6</f>
        <v>104795.495241</v>
      </c>
      <c r="Q46" s="648">
        <f>R6</f>
        <v>100478.95985800003</v>
      </c>
      <c r="R46" s="600"/>
      <c r="S46" s="600"/>
      <c r="T46" s="600"/>
    </row>
    <row r="47" spans="2:20" ht="12.75">
      <c r="B47" s="23"/>
      <c r="C47" s="659"/>
      <c r="D47" s="577"/>
      <c r="E47" s="641"/>
      <c r="F47" s="642"/>
      <c r="G47" s="601"/>
      <c r="H47" s="600"/>
      <c r="I47" s="600"/>
      <c r="J47" s="600"/>
      <c r="K47" s="600"/>
      <c r="L47" s="600"/>
      <c r="M47" s="600"/>
      <c r="N47" s="600"/>
      <c r="O47" s="600"/>
      <c r="P47" s="600"/>
      <c r="Q47" s="600"/>
      <c r="R47" s="600"/>
      <c r="S47" s="600"/>
      <c r="T47" s="600"/>
    </row>
    <row r="48" spans="2:51" s="474" customFormat="1" ht="12.75">
      <c r="B48" s="459"/>
      <c r="C48" s="659"/>
      <c r="D48" s="577"/>
      <c r="E48" s="641"/>
      <c r="F48" s="642"/>
      <c r="G48" s="601"/>
      <c r="H48" s="600"/>
      <c r="I48" s="600"/>
      <c r="J48" s="600"/>
      <c r="K48" s="600"/>
      <c r="L48" s="600"/>
      <c r="M48" s="600"/>
      <c r="N48" s="600"/>
      <c r="O48" s="600"/>
      <c r="P48" s="600"/>
      <c r="Q48" s="600"/>
      <c r="R48" s="600"/>
      <c r="S48" s="600"/>
      <c r="T48" s="600"/>
      <c r="AL48" s="600"/>
      <c r="AM48" s="600"/>
      <c r="AN48" s="602"/>
      <c r="AO48" s="602"/>
      <c r="AP48" s="602"/>
      <c r="AQ48" s="602"/>
      <c r="AR48" s="602"/>
      <c r="AS48" s="602"/>
      <c r="AT48" s="649"/>
      <c r="AU48" s="649"/>
      <c r="AV48" s="649"/>
      <c r="AW48" s="649"/>
      <c r="AX48" s="649"/>
      <c r="AY48" s="649"/>
    </row>
    <row r="49" spans="2:51" s="474" customFormat="1" ht="12.75">
      <c r="B49" s="459"/>
      <c r="C49" s="659"/>
      <c r="D49" s="577"/>
      <c r="E49" s="641"/>
      <c r="F49" s="642"/>
      <c r="G49" s="601"/>
      <c r="H49" s="600"/>
      <c r="I49" s="600"/>
      <c r="J49" s="600"/>
      <c r="K49" s="600"/>
      <c r="L49" s="600"/>
      <c r="M49" s="600"/>
      <c r="N49" s="600"/>
      <c r="O49" s="600"/>
      <c r="P49" s="600"/>
      <c r="Q49" s="600"/>
      <c r="R49" s="600"/>
      <c r="S49" s="600"/>
      <c r="T49" s="600"/>
      <c r="AL49" s="600"/>
      <c r="AM49" s="600"/>
      <c r="AN49" s="602"/>
      <c r="AO49" s="602"/>
      <c r="AP49" s="602"/>
      <c r="AQ49" s="602"/>
      <c r="AR49" s="602"/>
      <c r="AS49" s="602"/>
      <c r="AT49" s="649"/>
      <c r="AU49" s="649"/>
      <c r="AV49" s="649"/>
      <c r="AW49" s="649"/>
      <c r="AX49" s="649"/>
      <c r="AY49" s="649"/>
    </row>
    <row r="50" spans="2:51" s="474" customFormat="1" ht="12.75">
      <c r="B50" s="459"/>
      <c r="C50" s="659"/>
      <c r="D50" s="577"/>
      <c r="E50" s="641"/>
      <c r="F50" s="642"/>
      <c r="G50" s="601"/>
      <c r="H50" s="600"/>
      <c r="I50" s="600"/>
      <c r="J50" s="600"/>
      <c r="K50" s="600"/>
      <c r="L50" s="600"/>
      <c r="M50" s="600"/>
      <c r="N50" s="600"/>
      <c r="O50" s="600"/>
      <c r="P50" s="600"/>
      <c r="Q50" s="600"/>
      <c r="R50" s="600"/>
      <c r="S50" s="600"/>
      <c r="T50" s="600"/>
      <c r="AL50" s="600"/>
      <c r="AM50" s="600"/>
      <c r="AN50" s="602"/>
      <c r="AO50" s="602"/>
      <c r="AP50" s="602"/>
      <c r="AQ50" s="602"/>
      <c r="AR50" s="602"/>
      <c r="AS50" s="602"/>
      <c r="AT50" s="649"/>
      <c r="AU50" s="649"/>
      <c r="AV50" s="649"/>
      <c r="AW50" s="649"/>
      <c r="AX50" s="649"/>
      <c r="AY50" s="649"/>
    </row>
    <row r="51" spans="2:20" ht="12.75">
      <c r="B51" s="23"/>
      <c r="C51" s="659"/>
      <c r="D51" s="577"/>
      <c r="E51" s="641"/>
      <c r="F51" s="642"/>
      <c r="G51" s="601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</row>
    <row r="52" spans="2:18" ht="12.75">
      <c r="B52" s="23"/>
      <c r="C52" s="659"/>
      <c r="D52" s="659"/>
      <c r="E52" s="659"/>
      <c r="F52" s="661"/>
      <c r="G52" s="659"/>
      <c r="H52" s="659"/>
      <c r="I52" s="659"/>
      <c r="J52" s="659"/>
      <c r="K52" s="659"/>
      <c r="L52" s="659"/>
      <c r="M52" s="659"/>
      <c r="N52" s="659"/>
      <c r="O52" s="659"/>
      <c r="P52" s="660"/>
      <c r="Q52" s="478"/>
      <c r="R52" s="478"/>
    </row>
    <row r="53" spans="2:51" s="474" customFormat="1" ht="12.75">
      <c r="B53" s="459"/>
      <c r="C53" s="659"/>
      <c r="D53" s="659"/>
      <c r="E53" s="659"/>
      <c r="F53" s="661"/>
      <c r="G53" s="659"/>
      <c r="H53" s="659"/>
      <c r="I53" s="659"/>
      <c r="J53" s="659"/>
      <c r="K53" s="659"/>
      <c r="L53" s="659"/>
      <c r="M53" s="659"/>
      <c r="N53" s="659"/>
      <c r="O53" s="659"/>
      <c r="P53" s="660"/>
      <c r="Q53" s="478"/>
      <c r="R53" s="478"/>
      <c r="U53" s="577"/>
      <c r="V53" s="641"/>
      <c r="W53" s="642"/>
      <c r="X53" s="601"/>
      <c r="Y53" s="600"/>
      <c r="Z53" s="600"/>
      <c r="AA53" s="600"/>
      <c r="AB53" s="600"/>
      <c r="AC53" s="600"/>
      <c r="AD53" s="600"/>
      <c r="AE53" s="600"/>
      <c r="AF53" s="600"/>
      <c r="AG53" s="600"/>
      <c r="AH53" s="600"/>
      <c r="AI53" s="600"/>
      <c r="AJ53" s="600"/>
      <c r="AK53" s="600"/>
      <c r="AL53" s="600"/>
      <c r="AM53" s="600"/>
      <c r="AN53" s="602"/>
      <c r="AO53" s="602"/>
      <c r="AP53" s="602"/>
      <c r="AQ53" s="602"/>
      <c r="AR53" s="602"/>
      <c r="AS53" s="602"/>
      <c r="AT53" s="649"/>
      <c r="AU53" s="649"/>
      <c r="AV53" s="649"/>
      <c r="AW53" s="649"/>
      <c r="AX53" s="649"/>
      <c r="AY53" s="649"/>
    </row>
    <row r="54" spans="2:51" s="474" customFormat="1" ht="12.75">
      <c r="B54" s="459"/>
      <c r="C54" s="659"/>
      <c r="D54" s="659"/>
      <c r="E54" s="659"/>
      <c r="F54" s="661"/>
      <c r="G54" s="659"/>
      <c r="H54" s="659"/>
      <c r="I54" s="659"/>
      <c r="J54" s="659"/>
      <c r="K54" s="659"/>
      <c r="L54" s="659"/>
      <c r="M54" s="659"/>
      <c r="N54" s="659"/>
      <c r="O54" s="659"/>
      <c r="P54" s="660"/>
      <c r="Q54" s="478"/>
      <c r="R54" s="478"/>
      <c r="U54" s="577"/>
      <c r="V54" s="641"/>
      <c r="W54" s="642"/>
      <c r="X54" s="601"/>
      <c r="Y54" s="600"/>
      <c r="Z54" s="600"/>
      <c r="AA54" s="600"/>
      <c r="AB54" s="600"/>
      <c r="AC54" s="600"/>
      <c r="AD54" s="600"/>
      <c r="AE54" s="600"/>
      <c r="AF54" s="600"/>
      <c r="AG54" s="600"/>
      <c r="AH54" s="600"/>
      <c r="AI54" s="600"/>
      <c r="AJ54" s="600"/>
      <c r="AK54" s="600"/>
      <c r="AL54" s="600"/>
      <c r="AM54" s="600"/>
      <c r="AN54" s="602"/>
      <c r="AO54" s="602"/>
      <c r="AP54" s="602"/>
      <c r="AQ54" s="602"/>
      <c r="AR54" s="602"/>
      <c r="AS54" s="602"/>
      <c r="AT54" s="649"/>
      <c r="AU54" s="649"/>
      <c r="AV54" s="649"/>
      <c r="AW54" s="649"/>
      <c r="AX54" s="649"/>
      <c r="AY54" s="649"/>
    </row>
    <row r="55" spans="2:51" s="474" customFormat="1" ht="12.75">
      <c r="B55" s="459"/>
      <c r="C55" s="659"/>
      <c r="D55" s="659"/>
      <c r="E55" s="659"/>
      <c r="F55" s="661"/>
      <c r="G55" s="659"/>
      <c r="H55" s="659"/>
      <c r="I55" s="659"/>
      <c r="J55" s="659"/>
      <c r="K55" s="659"/>
      <c r="L55" s="659"/>
      <c r="M55" s="659"/>
      <c r="N55" s="659"/>
      <c r="O55" s="659"/>
      <c r="P55" s="660"/>
      <c r="Q55" s="478"/>
      <c r="R55" s="539"/>
      <c r="S55" s="540"/>
      <c r="U55" s="577"/>
      <c r="V55" s="641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00"/>
      <c r="AM55" s="600"/>
      <c r="AN55" s="602"/>
      <c r="AO55" s="602"/>
      <c r="AP55" s="602"/>
      <c r="AQ55" s="602"/>
      <c r="AR55" s="602"/>
      <c r="AS55" s="602"/>
      <c r="AT55" s="649"/>
      <c r="AU55" s="649"/>
      <c r="AV55" s="649"/>
      <c r="AW55" s="649"/>
      <c r="AX55" s="649"/>
      <c r="AY55" s="649"/>
    </row>
    <row r="56" spans="2:51" s="474" customFormat="1" ht="12.75">
      <c r="B56" s="459"/>
      <c r="C56" s="659"/>
      <c r="D56" s="659"/>
      <c r="E56" s="659"/>
      <c r="F56" s="660"/>
      <c r="G56" s="659"/>
      <c r="H56" s="659"/>
      <c r="I56" s="659"/>
      <c r="J56" s="659"/>
      <c r="K56" s="659"/>
      <c r="L56" s="659"/>
      <c r="M56" s="659"/>
      <c r="N56" s="659"/>
      <c r="O56" s="659"/>
      <c r="P56" s="660"/>
      <c r="Q56" s="478"/>
      <c r="R56" s="539"/>
      <c r="S56" s="540"/>
      <c r="U56" s="577"/>
      <c r="V56" s="641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00"/>
      <c r="AM56" s="600"/>
      <c r="AN56" s="602"/>
      <c r="AO56" s="602"/>
      <c r="AP56" s="602"/>
      <c r="AQ56" s="602"/>
      <c r="AR56" s="602"/>
      <c r="AS56" s="602"/>
      <c r="AT56" s="649"/>
      <c r="AU56" s="649"/>
      <c r="AV56" s="649"/>
      <c r="AW56" s="649"/>
      <c r="AX56" s="649"/>
      <c r="AY56" s="649"/>
    </row>
    <row r="57" spans="2:51" s="475" customFormat="1" ht="12.75">
      <c r="B57" s="517"/>
      <c r="C57" s="662"/>
      <c r="D57" s="662"/>
      <c r="E57" s="662"/>
      <c r="F57" s="663"/>
      <c r="G57" s="662"/>
      <c r="H57" s="662"/>
      <c r="I57" s="662"/>
      <c r="J57" s="662"/>
      <c r="K57" s="662"/>
      <c r="L57" s="662"/>
      <c r="M57" s="662"/>
      <c r="N57" s="662"/>
      <c r="O57" s="664"/>
      <c r="P57" s="663"/>
      <c r="Q57" s="519"/>
      <c r="R57" s="541"/>
      <c r="S57" s="542"/>
      <c r="U57" s="578"/>
      <c r="V57" s="641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00"/>
      <c r="AM57" s="600"/>
      <c r="AN57" s="602"/>
      <c r="AO57" s="602"/>
      <c r="AP57" s="602"/>
      <c r="AQ57" s="602"/>
      <c r="AR57" s="602"/>
      <c r="AS57" s="602"/>
      <c r="AT57" s="649"/>
      <c r="AU57" s="649"/>
      <c r="AV57" s="649"/>
      <c r="AW57" s="649"/>
      <c r="AX57" s="649"/>
      <c r="AY57" s="649"/>
    </row>
    <row r="58" spans="3:51" s="476" customFormat="1" ht="12.75">
      <c r="C58" s="663"/>
      <c r="D58" s="663"/>
      <c r="E58" s="663"/>
      <c r="F58" s="665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519"/>
      <c r="R58" s="541"/>
      <c r="S58" s="544"/>
      <c r="U58" s="579"/>
      <c r="V58" s="599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00"/>
      <c r="AM58" s="600"/>
      <c r="AN58" s="602"/>
      <c r="AO58" s="602"/>
      <c r="AP58" s="602"/>
      <c r="AQ58" s="602"/>
      <c r="AR58" s="602"/>
      <c r="AS58" s="602"/>
      <c r="AT58" s="603"/>
      <c r="AU58" s="603"/>
      <c r="AV58" s="603"/>
      <c r="AW58" s="603"/>
      <c r="AX58" s="603"/>
      <c r="AY58" s="603"/>
    </row>
    <row r="59" spans="3:51" s="476" customFormat="1" ht="12.75">
      <c r="C59" s="663"/>
      <c r="D59" s="663"/>
      <c r="E59" s="663"/>
      <c r="F59" s="663"/>
      <c r="G59" s="663"/>
      <c r="H59" s="663"/>
      <c r="I59" s="663"/>
      <c r="J59" s="663"/>
      <c r="K59" s="663"/>
      <c r="L59" s="663"/>
      <c r="M59" s="663"/>
      <c r="N59" s="663"/>
      <c r="O59" s="663"/>
      <c r="P59" s="663"/>
      <c r="Q59" s="519"/>
      <c r="R59" s="541"/>
      <c r="S59" s="544"/>
      <c r="U59" s="579"/>
      <c r="V59" s="599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00"/>
      <c r="AM59" s="600"/>
      <c r="AN59" s="602"/>
      <c r="AO59" s="602"/>
      <c r="AP59" s="602"/>
      <c r="AQ59" s="602"/>
      <c r="AR59" s="602"/>
      <c r="AS59" s="602"/>
      <c r="AT59" s="603"/>
      <c r="AU59" s="603"/>
      <c r="AV59" s="603"/>
      <c r="AW59" s="603"/>
      <c r="AX59" s="603"/>
      <c r="AY59" s="603"/>
    </row>
    <row r="60" spans="3:51" s="476" customFormat="1" ht="12.75">
      <c r="C60" s="663"/>
      <c r="D60" s="663"/>
      <c r="E60" s="663"/>
      <c r="F60" s="663"/>
      <c r="G60" s="663"/>
      <c r="H60" s="663"/>
      <c r="I60" s="663"/>
      <c r="J60" s="663"/>
      <c r="K60" s="663"/>
      <c r="L60" s="663"/>
      <c r="M60" s="663"/>
      <c r="N60" s="663"/>
      <c r="O60" s="663"/>
      <c r="P60" s="663"/>
      <c r="Q60" s="519"/>
      <c r="R60" s="519"/>
      <c r="U60" s="579"/>
      <c r="V60" s="599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00"/>
      <c r="AM60" s="600"/>
      <c r="AN60" s="602"/>
      <c r="AO60" s="602"/>
      <c r="AP60" s="602"/>
      <c r="AQ60" s="602"/>
      <c r="AR60" s="602"/>
      <c r="AS60" s="602"/>
      <c r="AT60" s="603"/>
      <c r="AU60" s="603"/>
      <c r="AV60" s="603"/>
      <c r="AW60" s="603"/>
      <c r="AX60" s="603"/>
      <c r="AY60" s="603"/>
    </row>
    <row r="61" spans="3:18" ht="12.75"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660"/>
      <c r="Q61" s="478"/>
      <c r="R61" s="478"/>
    </row>
    <row r="62" spans="3:16" ht="12.75">
      <c r="C62" s="660"/>
      <c r="D62" s="660"/>
      <c r="E62" s="660"/>
      <c r="F62" s="660"/>
      <c r="G62" s="660"/>
      <c r="H62" s="660"/>
      <c r="I62" s="660"/>
      <c r="J62" s="660"/>
      <c r="K62" s="660"/>
      <c r="L62" s="660"/>
      <c r="M62" s="660"/>
      <c r="N62" s="660"/>
      <c r="O62" s="660"/>
      <c r="P62" s="660"/>
    </row>
    <row r="63" spans="3:16" ht="12.75"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</row>
    <row r="64" spans="3:16" ht="12.75"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</row>
    <row r="88" spans="19:24" ht="12.75">
      <c r="S88" s="550"/>
      <c r="T88" s="550"/>
      <c r="U88" s="580"/>
      <c r="V88" s="650"/>
      <c r="W88" s="651"/>
      <c r="X88" s="652"/>
    </row>
    <row r="89" spans="19:24" ht="12.75">
      <c r="S89" s="550"/>
      <c r="T89" s="550"/>
      <c r="U89" s="580"/>
      <c r="V89" s="650"/>
      <c r="W89" s="651"/>
      <c r="X89" s="652"/>
    </row>
    <row r="90" spans="19:24" ht="12.75">
      <c r="S90" s="550"/>
      <c r="T90" s="550"/>
      <c r="U90" s="580"/>
      <c r="V90" s="650"/>
      <c r="W90" s="651"/>
      <c r="X90" s="652"/>
    </row>
    <row r="91" spans="19:24" ht="12.75">
      <c r="S91" s="550"/>
      <c r="T91" s="550"/>
      <c r="U91" s="580"/>
      <c r="V91" s="650"/>
      <c r="W91" s="653"/>
      <c r="X91" s="652"/>
    </row>
    <row r="92" spans="19:24" ht="15.75">
      <c r="S92" s="550"/>
      <c r="T92" s="550"/>
      <c r="U92" s="580"/>
      <c r="V92" s="654"/>
      <c r="W92" s="655"/>
      <c r="X92" s="656"/>
    </row>
    <row r="93" spans="19:24" ht="15.75">
      <c r="S93" s="550"/>
      <c r="T93" s="550"/>
      <c r="U93" s="580"/>
      <c r="V93" s="654"/>
      <c r="W93" s="655"/>
      <c r="X93" s="656"/>
    </row>
    <row r="94" spans="19:24" ht="15.75">
      <c r="S94" s="550"/>
      <c r="T94" s="550"/>
      <c r="U94" s="580"/>
      <c r="V94" s="654"/>
      <c r="W94" s="655"/>
      <c r="X94" s="656"/>
    </row>
    <row r="95" spans="19:24" ht="15.75">
      <c r="S95" s="550"/>
      <c r="T95" s="550"/>
      <c r="U95" s="580"/>
      <c r="V95" s="654"/>
      <c r="W95" s="657"/>
      <c r="X95" s="652"/>
    </row>
    <row r="96" spans="19:24" ht="15.75">
      <c r="S96" s="550"/>
      <c r="T96" s="550"/>
      <c r="U96" s="580"/>
      <c r="V96" s="654"/>
      <c r="W96" s="657"/>
      <c r="X96" s="652"/>
    </row>
    <row r="97" spans="19:24" ht="15.75">
      <c r="S97" s="550"/>
      <c r="T97" s="550"/>
      <c r="U97" s="580"/>
      <c r="V97" s="654"/>
      <c r="W97" s="657"/>
      <c r="X97" s="652"/>
    </row>
    <row r="98" spans="19:24" ht="15.75">
      <c r="S98" s="550"/>
      <c r="T98" s="550"/>
      <c r="U98" s="580"/>
      <c r="V98" s="654"/>
      <c r="W98" s="657"/>
      <c r="X98" s="652"/>
    </row>
    <row r="99" spans="19:24" ht="15.75">
      <c r="S99" s="550"/>
      <c r="T99" s="550"/>
      <c r="U99" s="580"/>
      <c r="V99" s="654"/>
      <c r="W99" s="657"/>
      <c r="X99" s="652"/>
    </row>
    <row r="100" spans="19:24" ht="15.75">
      <c r="S100" s="550"/>
      <c r="T100" s="550"/>
      <c r="U100" s="580"/>
      <c r="V100" s="654"/>
      <c r="W100" s="657"/>
      <c r="X100" s="652"/>
    </row>
    <row r="101" spans="19:24" ht="15.75">
      <c r="S101" s="550"/>
      <c r="T101" s="550"/>
      <c r="U101" s="580"/>
      <c r="V101" s="654"/>
      <c r="W101" s="657"/>
      <c r="X101" s="652"/>
    </row>
    <row r="102" spans="16:24" ht="15.75">
      <c r="P102" s="549"/>
      <c r="S102" s="550"/>
      <c r="T102" s="550"/>
      <c r="U102" s="580"/>
      <c r="V102" s="654"/>
      <c r="W102" s="657"/>
      <c r="X102" s="652"/>
    </row>
    <row r="103" spans="19:24" ht="15.75">
      <c r="S103" s="550"/>
      <c r="T103" s="550"/>
      <c r="U103" s="580"/>
      <c r="V103" s="654"/>
      <c r="W103" s="657"/>
      <c r="X103" s="652"/>
    </row>
    <row r="104" spans="19:24" ht="15.75">
      <c r="S104" s="550"/>
      <c r="T104" s="550"/>
      <c r="U104" s="580"/>
      <c r="V104" s="654"/>
      <c r="W104" s="657"/>
      <c r="X104" s="652"/>
    </row>
    <row r="105" spans="19:24" ht="15.75">
      <c r="S105" s="550"/>
      <c r="T105" s="550"/>
      <c r="U105" s="580"/>
      <c r="V105" s="654"/>
      <c r="W105" s="657"/>
      <c r="X105" s="652"/>
    </row>
    <row r="106" spans="19:24" ht="15.75">
      <c r="S106" s="550"/>
      <c r="T106" s="550"/>
      <c r="U106" s="580"/>
      <c r="V106" s="654"/>
      <c r="W106" s="657"/>
      <c r="X106" s="652"/>
    </row>
    <row r="107" spans="19:24" ht="15.75">
      <c r="S107" s="550"/>
      <c r="T107" s="550"/>
      <c r="U107" s="580"/>
      <c r="V107" s="654"/>
      <c r="W107" s="657"/>
      <c r="X107" s="652"/>
    </row>
    <row r="108" spans="19:24" ht="15.75">
      <c r="S108" s="550"/>
      <c r="T108" s="550"/>
      <c r="U108" s="580"/>
      <c r="V108" s="654"/>
      <c r="W108" s="657"/>
      <c r="X108" s="652"/>
    </row>
    <row r="109" spans="19:24" ht="15.75">
      <c r="S109" s="550"/>
      <c r="T109" s="550"/>
      <c r="U109" s="580"/>
      <c r="V109" s="654"/>
      <c r="W109" s="657"/>
      <c r="X109" s="652"/>
    </row>
    <row r="110" spans="19:24" ht="15.75">
      <c r="S110" s="550"/>
      <c r="T110" s="550"/>
      <c r="U110" s="580"/>
      <c r="V110" s="654"/>
      <c r="W110" s="657"/>
      <c r="X110" s="652"/>
    </row>
    <row r="111" spans="19:24" ht="15.75">
      <c r="S111" s="550"/>
      <c r="T111" s="550"/>
      <c r="U111" s="580"/>
      <c r="V111" s="654"/>
      <c r="W111" s="657"/>
      <c r="X111" s="652"/>
    </row>
    <row r="112" spans="19:24" ht="15.75">
      <c r="S112" s="550"/>
      <c r="T112" s="550"/>
      <c r="U112" s="580"/>
      <c r="V112" s="654"/>
      <c r="W112" s="657"/>
      <c r="X112" s="652"/>
    </row>
    <row r="113" spans="19:24" ht="15.75">
      <c r="S113" s="550"/>
      <c r="T113" s="550"/>
      <c r="U113" s="580"/>
      <c r="V113" s="654"/>
      <c r="W113" s="657"/>
      <c r="X113" s="652"/>
    </row>
    <row r="114" spans="19:24" ht="15.75">
      <c r="S114" s="550"/>
      <c r="T114" s="550"/>
      <c r="U114" s="580"/>
      <c r="V114" s="654"/>
      <c r="W114" s="657"/>
      <c r="X114" s="652"/>
    </row>
    <row r="115" spans="19:24" ht="15.75">
      <c r="S115" s="550"/>
      <c r="T115" s="550"/>
      <c r="U115" s="580"/>
      <c r="V115" s="654"/>
      <c r="W115" s="657"/>
      <c r="X115" s="652"/>
    </row>
    <row r="116" spans="19:24" ht="15.75">
      <c r="S116" s="550"/>
      <c r="T116" s="550"/>
      <c r="U116" s="580"/>
      <c r="V116" s="654"/>
      <c r="W116" s="657"/>
      <c r="X116" s="652"/>
    </row>
    <row r="117" spans="19:24" ht="15.75">
      <c r="S117" s="550"/>
      <c r="T117" s="550"/>
      <c r="U117" s="580"/>
      <c r="V117" s="654"/>
      <c r="W117" s="655"/>
      <c r="X117" s="652"/>
    </row>
    <row r="118" spans="19:24" ht="15.75">
      <c r="S118" s="550"/>
      <c r="T118" s="550"/>
      <c r="U118" s="580"/>
      <c r="V118" s="654"/>
      <c r="W118" s="655"/>
      <c r="X118" s="652"/>
    </row>
    <row r="119" spans="19:24" ht="15.75">
      <c r="S119" s="550"/>
      <c r="T119" s="550"/>
      <c r="U119" s="580"/>
      <c r="V119" s="654"/>
      <c r="W119" s="655"/>
      <c r="X119" s="652"/>
    </row>
    <row r="120" spans="19:24" ht="15.75">
      <c r="S120" s="550"/>
      <c r="T120" s="550"/>
      <c r="U120" s="580"/>
      <c r="V120" s="654"/>
      <c r="W120" s="655"/>
      <c r="X120" s="652"/>
    </row>
    <row r="121" spans="19:24" ht="15.75">
      <c r="S121" s="550"/>
      <c r="T121" s="550"/>
      <c r="U121" s="580"/>
      <c r="V121" s="654"/>
      <c r="W121" s="657"/>
      <c r="X121" s="652"/>
    </row>
    <row r="122" spans="19:24" ht="12.75">
      <c r="S122" s="550"/>
      <c r="T122" s="550"/>
      <c r="U122" s="580"/>
      <c r="V122" s="650"/>
      <c r="W122" s="651"/>
      <c r="X122" s="652"/>
    </row>
    <row r="123" spans="19:24" ht="12.75">
      <c r="S123" s="550"/>
      <c r="T123" s="550"/>
      <c r="U123" s="580"/>
      <c r="V123" s="650"/>
      <c r="W123" s="651"/>
      <c r="X123" s="652"/>
    </row>
    <row r="124" spans="19:24" ht="12.75">
      <c r="S124" s="550"/>
      <c r="T124" s="550"/>
      <c r="U124" s="580"/>
      <c r="V124" s="650"/>
      <c r="W124" s="651"/>
      <c r="X124" s="652"/>
    </row>
    <row r="125" spans="19:24" ht="12.75">
      <c r="S125" s="550"/>
      <c r="T125" s="550"/>
      <c r="U125" s="580"/>
      <c r="V125" s="650"/>
      <c r="W125" s="651"/>
      <c r="X125" s="652"/>
    </row>
    <row r="126" spans="19:24" ht="12.75">
      <c r="S126" s="550"/>
      <c r="T126" s="550"/>
      <c r="U126" s="580"/>
      <c r="V126" s="650"/>
      <c r="W126" s="651"/>
      <c r="X126" s="652"/>
    </row>
    <row r="127" spans="19:24" ht="12.75">
      <c r="S127" s="550"/>
      <c r="T127" s="550"/>
      <c r="U127" s="580"/>
      <c r="V127" s="650"/>
      <c r="W127" s="651"/>
      <c r="X127" s="652"/>
    </row>
    <row r="128" spans="19:24" ht="12.75">
      <c r="S128" s="550"/>
      <c r="T128" s="550"/>
      <c r="U128" s="580"/>
      <c r="V128" s="650"/>
      <c r="W128" s="651"/>
      <c r="X128" s="652"/>
    </row>
    <row r="129" spans="19:24" ht="12.75">
      <c r="S129" s="550"/>
      <c r="T129" s="550"/>
      <c r="U129" s="580"/>
      <c r="V129" s="650"/>
      <c r="W129" s="651"/>
      <c r="X129" s="652"/>
    </row>
    <row r="130" spans="19:24" ht="12.75">
      <c r="S130" s="550"/>
      <c r="T130" s="550"/>
      <c r="U130" s="580"/>
      <c r="V130" s="650"/>
      <c r="W130" s="651"/>
      <c r="X130" s="652"/>
    </row>
    <row r="131" spans="19:24" ht="12.75">
      <c r="S131" s="550"/>
      <c r="T131" s="550"/>
      <c r="U131" s="580"/>
      <c r="V131" s="650"/>
      <c r="W131" s="651"/>
      <c r="X131" s="652"/>
    </row>
    <row r="132" spans="19:24" ht="12.75">
      <c r="S132" s="550"/>
      <c r="T132" s="550"/>
      <c r="U132" s="580"/>
      <c r="V132" s="650"/>
      <c r="W132" s="651"/>
      <c r="X132" s="652"/>
    </row>
    <row r="133" spans="19:24" ht="12.75">
      <c r="S133" s="550"/>
      <c r="T133" s="550"/>
      <c r="U133" s="580"/>
      <c r="V133" s="650"/>
      <c r="W133" s="651"/>
      <c r="X133" s="652"/>
    </row>
    <row r="134" spans="19:24" ht="12.75">
      <c r="S134" s="550"/>
      <c r="T134" s="550"/>
      <c r="U134" s="580"/>
      <c r="V134" s="650"/>
      <c r="W134" s="651"/>
      <c r="X134" s="652"/>
    </row>
    <row r="135" spans="19:24" ht="12.75">
      <c r="S135" s="550"/>
      <c r="T135" s="550"/>
      <c r="U135" s="580"/>
      <c r="V135" s="650"/>
      <c r="W135" s="651"/>
      <c r="X135" s="652"/>
    </row>
    <row r="136" spans="19:24" ht="12.75">
      <c r="S136" s="550"/>
      <c r="T136" s="550"/>
      <c r="U136" s="580"/>
      <c r="V136" s="650"/>
      <c r="W136" s="651"/>
      <c r="X136" s="652"/>
    </row>
    <row r="137" spans="19:24" ht="12.75">
      <c r="S137" s="550"/>
      <c r="T137" s="550"/>
      <c r="U137" s="580"/>
      <c r="V137" s="650"/>
      <c r="W137" s="651"/>
      <c r="X137" s="652"/>
    </row>
    <row r="138" spans="19:24" ht="12.75">
      <c r="S138" s="550"/>
      <c r="T138" s="550"/>
      <c r="U138" s="580"/>
      <c r="V138" s="650"/>
      <c r="W138" s="651"/>
      <c r="X138" s="652"/>
    </row>
    <row r="139" spans="19:24" ht="12.75">
      <c r="S139" s="550"/>
      <c r="T139" s="550"/>
      <c r="U139" s="580"/>
      <c r="V139" s="650"/>
      <c r="W139" s="651"/>
      <c r="X139" s="652"/>
    </row>
    <row r="140" spans="19:24" ht="12.75">
      <c r="S140" s="550"/>
      <c r="T140" s="550"/>
      <c r="U140" s="580"/>
      <c r="V140" s="650"/>
      <c r="W140" s="651"/>
      <c r="X140" s="652"/>
    </row>
    <row r="141" spans="19:24" ht="12.75">
      <c r="S141" s="550"/>
      <c r="T141" s="550"/>
      <c r="U141" s="580"/>
      <c r="V141" s="650"/>
      <c r="W141" s="651"/>
      <c r="X141" s="652"/>
    </row>
    <row r="142" spans="19:24" ht="12.75">
      <c r="S142" s="550"/>
      <c r="T142" s="550"/>
      <c r="U142" s="580"/>
      <c r="V142" s="650"/>
      <c r="W142" s="651"/>
      <c r="X142" s="652"/>
    </row>
    <row r="143" spans="19:24" ht="12.75">
      <c r="S143" s="550"/>
      <c r="T143" s="550"/>
      <c r="U143" s="580"/>
      <c r="V143" s="650"/>
      <c r="W143" s="651"/>
      <c r="X143" s="652"/>
    </row>
    <row r="144" spans="19:24" ht="12.75">
      <c r="S144" s="550"/>
      <c r="T144" s="550"/>
      <c r="U144" s="580"/>
      <c r="V144" s="650"/>
      <c r="W144" s="651"/>
      <c r="X144" s="652"/>
    </row>
    <row r="145" spans="19:24" ht="12.75">
      <c r="S145" s="550"/>
      <c r="T145" s="550"/>
      <c r="U145" s="580"/>
      <c r="V145" s="650"/>
      <c r="W145" s="651"/>
      <c r="X145" s="652"/>
    </row>
    <row r="146" spans="19:24" ht="12.75">
      <c r="S146" s="550"/>
      <c r="T146" s="550"/>
      <c r="U146" s="580"/>
      <c r="V146" s="650"/>
      <c r="W146" s="651"/>
      <c r="X146" s="652"/>
    </row>
    <row r="147" spans="19:24" ht="12.75">
      <c r="S147" s="550"/>
      <c r="T147" s="550"/>
      <c r="U147" s="580"/>
      <c r="V147" s="650"/>
      <c r="W147" s="651"/>
      <c r="X147" s="652"/>
    </row>
    <row r="148" spans="19:24" ht="12.75">
      <c r="S148" s="550"/>
      <c r="T148" s="550"/>
      <c r="U148" s="580"/>
      <c r="V148" s="650"/>
      <c r="W148" s="651"/>
      <c r="X148" s="652"/>
    </row>
    <row r="149" spans="19:24" ht="12.75">
      <c r="S149" s="550"/>
      <c r="T149" s="550"/>
      <c r="U149" s="580"/>
      <c r="V149" s="650"/>
      <c r="W149" s="653"/>
      <c r="X149" s="652"/>
    </row>
    <row r="150" spans="19:26" ht="12.75">
      <c r="S150" s="550"/>
      <c r="T150" s="550"/>
      <c r="U150" s="580"/>
      <c r="V150" s="650"/>
      <c r="W150" s="653"/>
      <c r="X150" s="656"/>
      <c r="Z150" s="651"/>
    </row>
    <row r="151" spans="19:26" ht="12.75">
      <c r="S151" s="550"/>
      <c r="T151" s="550"/>
      <c r="U151" s="580"/>
      <c r="V151" s="650"/>
      <c r="W151" s="653"/>
      <c r="X151" s="656"/>
      <c r="Z151" s="651"/>
    </row>
    <row r="152" spans="19:26" ht="12.75">
      <c r="S152" s="550"/>
      <c r="T152" s="550"/>
      <c r="U152" s="580"/>
      <c r="V152" s="650"/>
      <c r="W152" s="653"/>
      <c r="X152" s="656"/>
      <c r="Z152" s="651"/>
    </row>
    <row r="153" spans="19:24" ht="12.75">
      <c r="S153" s="550"/>
      <c r="T153" s="550"/>
      <c r="U153" s="580"/>
      <c r="V153" s="650"/>
      <c r="W153" s="651"/>
      <c r="X153" s="652"/>
    </row>
    <row r="154" spans="19:24" ht="12.75">
      <c r="S154" s="550"/>
      <c r="T154" s="550"/>
      <c r="U154" s="580"/>
      <c r="V154" s="650"/>
      <c r="W154" s="651"/>
      <c r="X154" s="652"/>
    </row>
    <row r="155" spans="19:24" ht="12.75">
      <c r="S155" s="550"/>
      <c r="T155" s="550"/>
      <c r="U155" s="580"/>
      <c r="V155" s="650"/>
      <c r="W155" s="651"/>
      <c r="X155" s="652"/>
    </row>
    <row r="156" spans="19:24" ht="12.75">
      <c r="S156" s="550"/>
      <c r="T156" s="550"/>
      <c r="U156" s="580"/>
      <c r="V156" s="650"/>
      <c r="W156" s="651"/>
      <c r="X156" s="652"/>
    </row>
    <row r="157" spans="19:24" ht="12.75">
      <c r="S157" s="550"/>
      <c r="T157" s="550"/>
      <c r="U157" s="580"/>
      <c r="V157" s="650"/>
      <c r="W157" s="651"/>
      <c r="X157" s="652"/>
    </row>
    <row r="158" spans="19:24" ht="12.75">
      <c r="S158" s="550"/>
      <c r="T158" s="550"/>
      <c r="U158" s="580"/>
      <c r="V158" s="650"/>
      <c r="W158" s="651"/>
      <c r="X158" s="652"/>
    </row>
    <row r="159" spans="19:24" ht="12.75">
      <c r="S159" s="550"/>
      <c r="T159" s="550"/>
      <c r="U159" s="580"/>
      <c r="V159" s="650"/>
      <c r="W159" s="651"/>
      <c r="X159" s="652"/>
    </row>
    <row r="160" spans="19:24" ht="12.75">
      <c r="S160" s="550"/>
      <c r="T160" s="550"/>
      <c r="U160" s="580"/>
      <c r="V160" s="650"/>
      <c r="W160" s="651"/>
      <c r="X160" s="652"/>
    </row>
    <row r="161" spans="19:24" ht="12.75">
      <c r="S161" s="550"/>
      <c r="T161" s="550"/>
      <c r="U161" s="580"/>
      <c r="V161" s="650"/>
      <c r="W161" s="651"/>
      <c r="X161" s="652"/>
    </row>
    <row r="162" spans="19:24" ht="12.75">
      <c r="S162" s="550"/>
      <c r="T162" s="550"/>
      <c r="U162" s="580"/>
      <c r="V162" s="650"/>
      <c r="W162" s="651"/>
      <c r="X162" s="652"/>
    </row>
    <row r="163" spans="19:24" ht="12.75">
      <c r="S163" s="550"/>
      <c r="T163" s="550"/>
      <c r="U163" s="580"/>
      <c r="V163" s="650"/>
      <c r="W163" s="651"/>
      <c r="X163" s="652"/>
    </row>
    <row r="164" spans="19:24" ht="12.75">
      <c r="S164" s="550"/>
      <c r="T164" s="550"/>
      <c r="U164" s="580"/>
      <c r="V164" s="650"/>
      <c r="W164" s="651"/>
      <c r="X164" s="652"/>
    </row>
    <row r="165" spans="19:24" ht="12.75">
      <c r="S165" s="550"/>
      <c r="T165" s="550"/>
      <c r="U165" s="580"/>
      <c r="V165" s="650"/>
      <c r="W165" s="651"/>
      <c r="X165" s="652"/>
    </row>
    <row r="166" spans="19:24" ht="12.75">
      <c r="S166" s="550"/>
      <c r="T166" s="550"/>
      <c r="U166" s="580"/>
      <c r="V166" s="650"/>
      <c r="W166" s="651"/>
      <c r="X166" s="652"/>
    </row>
    <row r="167" spans="19:24" ht="12.75">
      <c r="S167" s="550"/>
      <c r="T167" s="550"/>
      <c r="U167" s="580"/>
      <c r="V167" s="650"/>
      <c r="W167" s="651"/>
      <c r="X167" s="652"/>
    </row>
    <row r="168" spans="19:24" ht="12.75">
      <c r="S168" s="550"/>
      <c r="T168" s="550"/>
      <c r="U168" s="580"/>
      <c r="V168" s="650"/>
      <c r="W168" s="651"/>
      <c r="X168" s="652"/>
    </row>
    <row r="169" spans="19:24" ht="12.75">
      <c r="S169" s="550"/>
      <c r="T169" s="550"/>
      <c r="U169" s="580"/>
      <c r="V169" s="650"/>
      <c r="W169" s="651"/>
      <c r="X169" s="652"/>
    </row>
    <row r="170" spans="19:24" ht="12.75">
      <c r="S170" s="550"/>
      <c r="T170" s="550"/>
      <c r="U170" s="580"/>
      <c r="V170" s="650"/>
      <c r="W170" s="651"/>
      <c r="X170" s="652"/>
    </row>
    <row r="171" spans="19:24" ht="12.75">
      <c r="S171" s="550"/>
      <c r="T171" s="550"/>
      <c r="U171" s="580"/>
      <c r="V171" s="650"/>
      <c r="W171" s="651"/>
      <c r="X171" s="652"/>
    </row>
    <row r="172" spans="19:24" ht="12.75">
      <c r="S172" s="550"/>
      <c r="T172" s="550"/>
      <c r="U172" s="580"/>
      <c r="V172" s="650"/>
      <c r="W172" s="651"/>
      <c r="X172" s="652"/>
    </row>
    <row r="173" spans="19:24" ht="12.75">
      <c r="S173" s="550"/>
      <c r="T173" s="550"/>
      <c r="U173" s="580"/>
      <c r="V173" s="650"/>
      <c r="W173" s="651"/>
      <c r="X173" s="652"/>
    </row>
    <row r="174" spans="19:24" ht="12.75">
      <c r="S174" s="550"/>
      <c r="T174" s="550"/>
      <c r="U174" s="580"/>
      <c r="V174" s="650"/>
      <c r="W174" s="651"/>
      <c r="X174" s="652"/>
    </row>
    <row r="175" spans="19:24" ht="12.75">
      <c r="S175" s="550"/>
      <c r="T175" s="550"/>
      <c r="U175" s="580"/>
      <c r="V175" s="650"/>
      <c r="W175" s="651"/>
      <c r="X175" s="652"/>
    </row>
    <row r="176" spans="19:24" ht="12.75">
      <c r="S176" s="550"/>
      <c r="T176" s="550"/>
      <c r="U176" s="580"/>
      <c r="V176" s="650"/>
      <c r="W176" s="651"/>
      <c r="X176" s="652"/>
    </row>
    <row r="177" spans="19:24" ht="12.75">
      <c r="S177" s="550"/>
      <c r="T177" s="550"/>
      <c r="U177" s="580"/>
      <c r="V177" s="650"/>
      <c r="W177" s="651"/>
      <c r="X177" s="652"/>
    </row>
    <row r="178" spans="19:24" ht="12.75">
      <c r="S178" s="550"/>
      <c r="T178" s="550"/>
      <c r="U178" s="580"/>
      <c r="V178" s="650"/>
      <c r="W178" s="651"/>
      <c r="X178" s="652"/>
    </row>
    <row r="179" spans="19:24" ht="12.75">
      <c r="S179" s="550"/>
      <c r="T179" s="550"/>
      <c r="U179" s="580"/>
      <c r="V179" s="650"/>
      <c r="W179" s="651"/>
      <c r="X179" s="652"/>
    </row>
    <row r="180" spans="19:24" ht="12.75">
      <c r="S180" s="550"/>
      <c r="T180" s="550"/>
      <c r="U180" s="580"/>
      <c r="V180" s="650"/>
      <c r="W180" s="651"/>
      <c r="X180" s="652"/>
    </row>
    <row r="181" spans="19:24" ht="12.75">
      <c r="S181" s="550"/>
      <c r="T181" s="550"/>
      <c r="U181" s="580"/>
      <c r="V181" s="650"/>
      <c r="W181" s="651"/>
      <c r="X181" s="652"/>
    </row>
    <row r="182" spans="19:24" ht="12.75">
      <c r="S182" s="550"/>
      <c r="T182" s="550"/>
      <c r="U182" s="580"/>
      <c r="V182" s="650"/>
      <c r="W182" s="651"/>
      <c r="X182" s="652"/>
    </row>
    <row r="183" spans="19:24" ht="12.75">
      <c r="S183" s="550"/>
      <c r="T183" s="550"/>
      <c r="U183" s="580"/>
      <c r="V183" s="650"/>
      <c r="W183" s="651"/>
      <c r="X183" s="652"/>
    </row>
    <row r="184" spans="19:24" ht="12.75">
      <c r="S184" s="550"/>
      <c r="T184" s="550"/>
      <c r="U184" s="580"/>
      <c r="V184" s="650"/>
      <c r="W184" s="651"/>
      <c r="X184" s="652"/>
    </row>
    <row r="185" spans="19:24" ht="12.75">
      <c r="S185" s="550"/>
      <c r="T185" s="550"/>
      <c r="U185" s="580"/>
      <c r="V185" s="650"/>
      <c r="W185" s="651"/>
      <c r="X185" s="652"/>
    </row>
    <row r="186" spans="19:24" ht="12.75">
      <c r="S186" s="550"/>
      <c r="T186" s="550"/>
      <c r="U186" s="580"/>
      <c r="V186" s="650"/>
      <c r="W186" s="651"/>
      <c r="X186" s="652"/>
    </row>
    <row r="187" spans="19:24" ht="12.75">
      <c r="S187" s="550"/>
      <c r="T187" s="550"/>
      <c r="U187" s="580"/>
      <c r="V187" s="650"/>
      <c r="W187" s="651"/>
      <c r="X187" s="652"/>
    </row>
    <row r="188" spans="19:24" ht="12.75">
      <c r="S188" s="550"/>
      <c r="T188" s="550"/>
      <c r="U188" s="580"/>
      <c r="V188" s="650"/>
      <c r="W188" s="651"/>
      <c r="X188" s="652"/>
    </row>
    <row r="189" spans="19:24" ht="12.75">
      <c r="S189" s="550"/>
      <c r="T189" s="550"/>
      <c r="U189" s="580"/>
      <c r="V189" s="650"/>
      <c r="W189" s="651"/>
      <c r="X189" s="652"/>
    </row>
    <row r="190" spans="19:24" ht="12.75">
      <c r="S190" s="550"/>
      <c r="T190" s="550"/>
      <c r="U190" s="580"/>
      <c r="V190" s="650"/>
      <c r="W190" s="651"/>
      <c r="X190" s="652"/>
    </row>
    <row r="191" spans="19:24" ht="12.75">
      <c r="S191" s="550"/>
      <c r="T191" s="550"/>
      <c r="U191" s="580"/>
      <c r="V191" s="650"/>
      <c r="W191" s="651"/>
      <c r="X191" s="652"/>
    </row>
    <row r="192" spans="19:24" ht="12.75">
      <c r="S192" s="550"/>
      <c r="T192" s="550"/>
      <c r="U192" s="580"/>
      <c r="V192" s="650"/>
      <c r="W192" s="651"/>
      <c r="X192" s="652"/>
    </row>
    <row r="193" spans="19:24" ht="12.75">
      <c r="S193" s="550"/>
      <c r="T193" s="550"/>
      <c r="U193" s="580"/>
      <c r="V193" s="650"/>
      <c r="W193" s="651"/>
      <c r="X193" s="652"/>
    </row>
    <row r="194" spans="19:24" ht="12.75">
      <c r="S194" s="550"/>
      <c r="T194" s="550"/>
      <c r="U194" s="580"/>
      <c r="V194" s="650"/>
      <c r="W194" s="651"/>
      <c r="X194" s="652"/>
    </row>
    <row r="195" spans="19:24" ht="12.75">
      <c r="S195" s="550"/>
      <c r="T195" s="550"/>
      <c r="U195" s="580"/>
      <c r="V195" s="650"/>
      <c r="W195" s="651"/>
      <c r="X195" s="652"/>
    </row>
    <row r="196" spans="19:24" ht="12.75">
      <c r="S196" s="550"/>
      <c r="T196" s="550"/>
      <c r="U196" s="580"/>
      <c r="V196" s="650"/>
      <c r="W196" s="651"/>
      <c r="X196" s="652"/>
    </row>
    <row r="197" spans="19:24" ht="12.75">
      <c r="S197" s="550"/>
      <c r="T197" s="550"/>
      <c r="U197" s="580"/>
      <c r="V197" s="650"/>
      <c r="W197" s="651"/>
      <c r="X197" s="652"/>
    </row>
    <row r="198" spans="19:24" ht="12.75">
      <c r="S198" s="550"/>
      <c r="T198" s="550"/>
      <c r="U198" s="580"/>
      <c r="V198" s="650"/>
      <c r="W198" s="651"/>
      <c r="X198" s="652"/>
    </row>
    <row r="199" spans="19:24" ht="12.75">
      <c r="S199" s="550"/>
      <c r="T199" s="550"/>
      <c r="U199" s="580"/>
      <c r="V199" s="650"/>
      <c r="W199" s="651"/>
      <c r="X199" s="652"/>
    </row>
    <row r="200" spans="19:24" ht="12.75">
      <c r="S200" s="550"/>
      <c r="T200" s="550"/>
      <c r="U200" s="580"/>
      <c r="V200" s="650"/>
      <c r="W200" s="651"/>
      <c r="X200" s="652"/>
    </row>
    <row r="201" spans="19:24" ht="12.75">
      <c r="S201" s="550"/>
      <c r="T201" s="550"/>
      <c r="U201" s="580"/>
      <c r="V201" s="650"/>
      <c r="W201" s="651"/>
      <c r="X201" s="652"/>
    </row>
    <row r="202" spans="19:24" ht="12.75">
      <c r="S202" s="550"/>
      <c r="T202" s="550"/>
      <c r="U202" s="580"/>
      <c r="V202" s="650"/>
      <c r="W202" s="651"/>
      <c r="X202" s="652"/>
    </row>
    <row r="203" spans="19:24" ht="12.75">
      <c r="S203" s="550"/>
      <c r="T203" s="550"/>
      <c r="U203" s="580"/>
      <c r="V203" s="650"/>
      <c r="W203" s="651"/>
      <c r="X203" s="652"/>
    </row>
    <row r="204" spans="19:24" ht="12.75">
      <c r="S204" s="550"/>
      <c r="T204" s="550"/>
      <c r="U204" s="580"/>
      <c r="V204" s="650"/>
      <c r="W204" s="651"/>
      <c r="X204" s="652"/>
    </row>
    <row r="205" spans="19:24" ht="12.75">
      <c r="S205" s="550"/>
      <c r="T205" s="550"/>
      <c r="U205" s="580"/>
      <c r="V205" s="650"/>
      <c r="W205" s="651"/>
      <c r="X205" s="652"/>
    </row>
    <row r="206" spans="19:24" ht="12.75">
      <c r="S206" s="550"/>
      <c r="T206" s="550"/>
      <c r="U206" s="580"/>
      <c r="V206" s="650"/>
      <c r="W206" s="651"/>
      <c r="X206" s="652"/>
    </row>
    <row r="207" spans="19:24" ht="12.75">
      <c r="S207" s="550"/>
      <c r="T207" s="550"/>
      <c r="U207" s="580"/>
      <c r="V207" s="650"/>
      <c r="W207" s="651"/>
      <c r="X207" s="652"/>
    </row>
    <row r="208" spans="19:24" ht="12.75">
      <c r="S208" s="550"/>
      <c r="T208" s="550"/>
      <c r="U208" s="580"/>
      <c r="V208" s="650"/>
      <c r="W208" s="651"/>
      <c r="X208" s="652"/>
    </row>
    <row r="209" spans="19:24" ht="12.75">
      <c r="S209" s="550"/>
      <c r="T209" s="550"/>
      <c r="U209" s="580"/>
      <c r="V209" s="650"/>
      <c r="W209" s="651"/>
      <c r="X209" s="652"/>
    </row>
    <row r="210" spans="19:24" ht="12.75">
      <c r="S210" s="550"/>
      <c r="T210" s="550"/>
      <c r="U210" s="580"/>
      <c r="V210" s="650"/>
      <c r="W210" s="651"/>
      <c r="X210" s="652"/>
    </row>
    <row r="211" spans="19:24" ht="12.75">
      <c r="S211" s="550"/>
      <c r="T211" s="550"/>
      <c r="U211" s="580"/>
      <c r="V211" s="650"/>
      <c r="W211" s="651"/>
      <c r="X211" s="652"/>
    </row>
    <row r="212" spans="19:24" ht="12.75">
      <c r="S212" s="550"/>
      <c r="T212" s="550"/>
      <c r="U212" s="580"/>
      <c r="V212" s="650"/>
      <c r="W212" s="651"/>
      <c r="X212" s="652"/>
    </row>
    <row r="213" spans="19:24" ht="12.75">
      <c r="S213" s="550"/>
      <c r="T213" s="550"/>
      <c r="U213" s="580"/>
      <c r="V213" s="650"/>
      <c r="W213" s="651"/>
      <c r="X213" s="652"/>
    </row>
    <row r="214" spans="19:24" ht="12.75">
      <c r="S214" s="550"/>
      <c r="T214" s="550"/>
      <c r="U214" s="580"/>
      <c r="V214" s="650"/>
      <c r="W214" s="651"/>
      <c r="X214" s="652"/>
    </row>
    <row r="215" spans="19:24" ht="12.75">
      <c r="S215" s="550"/>
      <c r="T215" s="550"/>
      <c r="U215" s="580"/>
      <c r="V215" s="650"/>
      <c r="W215" s="651"/>
      <c r="X215" s="652"/>
    </row>
    <row r="216" spans="19:24" ht="12.75">
      <c r="S216" s="550"/>
      <c r="T216" s="550"/>
      <c r="U216" s="580"/>
      <c r="V216" s="650"/>
      <c r="W216" s="651"/>
      <c r="X216" s="652"/>
    </row>
    <row r="217" spans="19:24" ht="12.75">
      <c r="S217" s="550"/>
      <c r="T217" s="550"/>
      <c r="U217" s="580"/>
      <c r="V217" s="650"/>
      <c r="W217" s="651"/>
      <c r="X217" s="652"/>
    </row>
    <row r="218" spans="19:24" ht="12.75">
      <c r="S218" s="550"/>
      <c r="T218" s="550"/>
      <c r="U218" s="580"/>
      <c r="V218" s="650"/>
      <c r="W218" s="651"/>
      <c r="X218" s="652"/>
    </row>
    <row r="219" spans="19:24" ht="12.75">
      <c r="S219" s="550"/>
      <c r="T219" s="550"/>
      <c r="U219" s="580"/>
      <c r="V219" s="650"/>
      <c r="W219" s="651"/>
      <c r="X219" s="652"/>
    </row>
    <row r="220" spans="19:24" ht="12.75">
      <c r="S220" s="550"/>
      <c r="T220" s="550"/>
      <c r="U220" s="580"/>
      <c r="V220" s="650"/>
      <c r="W220" s="651"/>
      <c r="X220" s="652"/>
    </row>
    <row r="221" spans="19:24" ht="12.75">
      <c r="S221" s="550"/>
      <c r="T221" s="550"/>
      <c r="U221" s="580"/>
      <c r="V221" s="650"/>
      <c r="W221" s="651"/>
      <c r="X221" s="652"/>
    </row>
    <row r="222" spans="19:24" ht="12.75">
      <c r="S222" s="550"/>
      <c r="T222" s="550"/>
      <c r="U222" s="580"/>
      <c r="V222" s="650"/>
      <c r="W222" s="651"/>
      <c r="X222" s="652"/>
    </row>
    <row r="223" spans="19:24" ht="12.75">
      <c r="S223" s="550"/>
      <c r="T223" s="550"/>
      <c r="U223" s="580"/>
      <c r="V223" s="650"/>
      <c r="W223" s="651"/>
      <c r="X223" s="652"/>
    </row>
    <row r="224" spans="19:24" ht="12.75">
      <c r="S224" s="550"/>
      <c r="T224" s="550"/>
      <c r="U224" s="580"/>
      <c r="V224" s="650"/>
      <c r="W224" s="651"/>
      <c r="X224" s="652"/>
    </row>
    <row r="225" spans="19:24" ht="12.75">
      <c r="S225" s="550"/>
      <c r="T225" s="550"/>
      <c r="U225" s="580"/>
      <c r="V225" s="650"/>
      <c r="W225" s="651"/>
      <c r="X225" s="652"/>
    </row>
    <row r="226" spans="19:24" ht="12.75">
      <c r="S226" s="550"/>
      <c r="T226" s="550"/>
      <c r="U226" s="580"/>
      <c r="V226" s="650"/>
      <c r="W226" s="651"/>
      <c r="X226" s="652"/>
    </row>
    <row r="227" spans="19:24" ht="12.75">
      <c r="S227" s="550"/>
      <c r="T227" s="550"/>
      <c r="U227" s="580"/>
      <c r="V227" s="650"/>
      <c r="W227" s="651"/>
      <c r="X227" s="652"/>
    </row>
    <row r="228" spans="19:24" ht="12.75">
      <c r="S228" s="550"/>
      <c r="T228" s="550"/>
      <c r="U228" s="580"/>
      <c r="V228" s="650"/>
      <c r="W228" s="651"/>
      <c r="X228" s="652"/>
    </row>
    <row r="229" spans="19:24" ht="12.75">
      <c r="S229" s="550"/>
      <c r="T229" s="550"/>
      <c r="U229" s="580"/>
      <c r="V229" s="650"/>
      <c r="W229" s="651"/>
      <c r="X229" s="652"/>
    </row>
    <row r="230" spans="19:24" ht="12.75">
      <c r="S230" s="550"/>
      <c r="T230" s="550"/>
      <c r="U230" s="580"/>
      <c r="V230" s="650"/>
      <c r="W230" s="651"/>
      <c r="X230" s="652"/>
    </row>
    <row r="231" spans="19:24" ht="12.75">
      <c r="S231" s="550"/>
      <c r="T231" s="550"/>
      <c r="U231" s="580"/>
      <c r="V231" s="650"/>
      <c r="W231" s="651"/>
      <c r="X231" s="652"/>
    </row>
    <row r="232" spans="19:24" ht="12.75">
      <c r="S232" s="550"/>
      <c r="T232" s="550"/>
      <c r="U232" s="580"/>
      <c r="V232" s="650"/>
      <c r="W232" s="651"/>
      <c r="X232" s="652"/>
    </row>
    <row r="233" spans="19:24" ht="12.75">
      <c r="S233" s="550"/>
      <c r="T233" s="550"/>
      <c r="U233" s="580"/>
      <c r="V233" s="650"/>
      <c r="W233" s="651"/>
      <c r="X233" s="652"/>
    </row>
    <row r="234" spans="19:24" ht="12.75">
      <c r="S234" s="550"/>
      <c r="T234" s="550"/>
      <c r="U234" s="580"/>
      <c r="V234" s="650"/>
      <c r="W234" s="651"/>
      <c r="X234" s="652"/>
    </row>
    <row r="235" spans="19:24" ht="12.75">
      <c r="S235" s="550"/>
      <c r="T235" s="550"/>
      <c r="U235" s="580"/>
      <c r="V235" s="650"/>
      <c r="W235" s="651"/>
      <c r="X235" s="652"/>
    </row>
    <row r="236" spans="19:24" ht="12.75">
      <c r="S236" s="550"/>
      <c r="T236" s="550"/>
      <c r="U236" s="580"/>
      <c r="V236" s="650"/>
      <c r="W236" s="651"/>
      <c r="X236" s="652"/>
    </row>
    <row r="237" spans="19:24" ht="12.75">
      <c r="S237" s="550"/>
      <c r="T237" s="550"/>
      <c r="U237" s="580"/>
      <c r="V237" s="650"/>
      <c r="W237" s="651"/>
      <c r="X237" s="652"/>
    </row>
    <row r="238" spans="19:24" ht="12.75">
      <c r="S238" s="550"/>
      <c r="T238" s="550"/>
      <c r="U238" s="580"/>
      <c r="V238" s="650"/>
      <c r="W238" s="651"/>
      <c r="X238" s="652"/>
    </row>
    <row r="239" spans="19:24" ht="12.75">
      <c r="S239" s="550"/>
      <c r="T239" s="550"/>
      <c r="U239" s="580"/>
      <c r="V239" s="650"/>
      <c r="W239" s="651"/>
      <c r="X239" s="652"/>
    </row>
    <row r="240" spans="19:24" ht="12.75">
      <c r="S240" s="550"/>
      <c r="T240" s="550"/>
      <c r="U240" s="580"/>
      <c r="V240" s="650"/>
      <c r="W240" s="651"/>
      <c r="X240" s="652"/>
    </row>
    <row r="241" spans="19:24" ht="12.75">
      <c r="S241" s="550"/>
      <c r="T241" s="550"/>
      <c r="U241" s="580"/>
      <c r="V241" s="650"/>
      <c r="W241" s="651"/>
      <c r="X241" s="652"/>
    </row>
    <row r="242" spans="19:24" ht="12.75">
      <c r="S242" s="550"/>
      <c r="T242" s="550"/>
      <c r="U242" s="580"/>
      <c r="V242" s="650"/>
      <c r="W242" s="651"/>
      <c r="X242" s="652"/>
    </row>
    <row r="243" spans="19:24" ht="12.75">
      <c r="S243" s="550"/>
      <c r="T243" s="550"/>
      <c r="U243" s="580"/>
      <c r="V243" s="650"/>
      <c r="W243" s="651"/>
      <c r="X243" s="652"/>
    </row>
    <row r="244" spans="19:24" ht="12.75">
      <c r="S244" s="550"/>
      <c r="T244" s="550"/>
      <c r="U244" s="580"/>
      <c r="V244" s="650"/>
      <c r="W244" s="651"/>
      <c r="X244" s="652"/>
    </row>
    <row r="245" spans="19:24" ht="12.75">
      <c r="S245" s="550"/>
      <c r="T245" s="550"/>
      <c r="U245" s="580"/>
      <c r="V245" s="650"/>
      <c r="W245" s="651"/>
      <c r="X245" s="652"/>
    </row>
    <row r="246" spans="19:24" ht="12.75">
      <c r="S246" s="550"/>
      <c r="T246" s="550"/>
      <c r="U246" s="580"/>
      <c r="V246" s="650"/>
      <c r="W246" s="651"/>
      <c r="X246" s="652"/>
    </row>
    <row r="247" spans="19:24" ht="12.75">
      <c r="S247" s="550"/>
      <c r="T247" s="550"/>
      <c r="U247" s="580"/>
      <c r="V247" s="650"/>
      <c r="W247" s="651"/>
      <c r="X247" s="652"/>
    </row>
    <row r="248" spans="19:24" ht="12.75">
      <c r="S248" s="550"/>
      <c r="T248" s="550"/>
      <c r="U248" s="580"/>
      <c r="V248" s="650"/>
      <c r="W248" s="651"/>
      <c r="X248" s="652"/>
    </row>
    <row r="249" spans="19:24" ht="12.75">
      <c r="S249" s="550"/>
      <c r="T249" s="550"/>
      <c r="U249" s="580"/>
      <c r="V249" s="650"/>
      <c r="W249" s="651"/>
      <c r="X249" s="652"/>
    </row>
    <row r="250" spans="19:24" ht="12.75">
      <c r="S250" s="550"/>
      <c r="T250" s="550"/>
      <c r="U250" s="580"/>
      <c r="V250" s="650"/>
      <c r="W250" s="651"/>
      <c r="X250" s="652"/>
    </row>
    <row r="251" spans="19:24" ht="12.75">
      <c r="S251" s="550"/>
      <c r="T251" s="550"/>
      <c r="U251" s="580"/>
      <c r="V251" s="650"/>
      <c r="W251" s="651"/>
      <c r="X251" s="652"/>
    </row>
    <row r="252" spans="19:24" ht="12.75">
      <c r="S252" s="550"/>
      <c r="T252" s="550"/>
      <c r="U252" s="580"/>
      <c r="V252" s="650"/>
      <c r="W252" s="651"/>
      <c r="X252" s="652"/>
    </row>
    <row r="253" spans="19:24" ht="12.75">
      <c r="S253" s="550"/>
      <c r="T253" s="550"/>
      <c r="U253" s="580"/>
      <c r="V253" s="650"/>
      <c r="W253" s="651"/>
      <c r="X253" s="652"/>
    </row>
    <row r="254" spans="19:24" ht="12.75">
      <c r="S254" s="550"/>
      <c r="T254" s="550"/>
      <c r="U254" s="580"/>
      <c r="V254" s="650"/>
      <c r="W254" s="651"/>
      <c r="X254" s="652"/>
    </row>
    <row r="255" spans="19:24" ht="12.75">
      <c r="S255" s="550"/>
      <c r="T255" s="550"/>
      <c r="U255" s="580"/>
      <c r="V255" s="650"/>
      <c r="W255" s="651"/>
      <c r="X255" s="652"/>
    </row>
    <row r="256" spans="19:24" ht="12.75">
      <c r="S256" s="550"/>
      <c r="T256" s="550"/>
      <c r="U256" s="580"/>
      <c r="V256" s="650"/>
      <c r="W256" s="651"/>
      <c r="X256" s="652"/>
    </row>
    <row r="257" spans="19:24" ht="12.75">
      <c r="S257" s="550"/>
      <c r="T257" s="550"/>
      <c r="U257" s="580"/>
      <c r="V257" s="650"/>
      <c r="W257" s="651"/>
      <c r="X257" s="652"/>
    </row>
    <row r="258" spans="19:24" ht="12.75">
      <c r="S258" s="550"/>
      <c r="T258" s="550"/>
      <c r="U258" s="580"/>
      <c r="V258" s="650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0" r:id="rId2"/>
  <ignoredErrors>
    <ignoredError sqref="G8" formula="1"/>
    <ignoredError sqref="F27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T29" sqref="T29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4.99609375" style="8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902" t="s">
        <v>1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</row>
    <row r="4" spans="2:25" s="1" customFormat="1" ht="15.75">
      <c r="B4" s="13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12" t="s">
        <v>42</v>
      </c>
      <c r="C5" s="913"/>
      <c r="D5" s="914" t="s">
        <v>3</v>
      </c>
      <c r="E5" s="915" t="s">
        <v>154</v>
      </c>
      <c r="F5" s="914" t="s">
        <v>155</v>
      </c>
      <c r="G5" s="914" t="s">
        <v>156</v>
      </c>
      <c r="H5" s="914" t="s">
        <v>157</v>
      </c>
      <c r="I5" s="914" t="s">
        <v>158</v>
      </c>
      <c r="J5" s="914" t="s">
        <v>159</v>
      </c>
      <c r="K5" s="914" t="s">
        <v>160</v>
      </c>
      <c r="L5" s="914" t="s">
        <v>161</v>
      </c>
      <c r="M5" s="914" t="s">
        <v>162</v>
      </c>
      <c r="N5" s="914" t="s">
        <v>163</v>
      </c>
      <c r="O5" s="914" t="s">
        <v>164</v>
      </c>
      <c r="P5" s="916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17"/>
      <c r="C6" s="918"/>
      <c r="D6" s="919"/>
      <c r="E6" s="920"/>
      <c r="F6" s="920"/>
      <c r="G6" s="920"/>
      <c r="H6" s="920"/>
      <c r="I6" s="920"/>
      <c r="J6" s="920"/>
      <c r="K6" s="920"/>
      <c r="L6" s="920"/>
      <c r="M6" s="920"/>
      <c r="N6" s="920"/>
      <c r="O6" s="920"/>
      <c r="P6" s="921"/>
      <c r="Q6" s="42"/>
      <c r="T6" s="41"/>
      <c r="U6" s="41"/>
      <c r="V6" s="10"/>
      <c r="W6" s="11"/>
      <c r="X6" s="41"/>
      <c r="Y6" s="86"/>
    </row>
    <row r="7" spans="2:256" s="2" customFormat="1" ht="15.75">
      <c r="B7" s="922"/>
      <c r="C7" s="923" t="s">
        <v>3</v>
      </c>
      <c r="D7" s="924">
        <f aca="true" t="shared" si="0" ref="D7:P7">SUM(D9:D22)</f>
        <v>143237.385</v>
      </c>
      <c r="E7" s="924">
        <f t="shared" si="0"/>
        <v>2832.72</v>
      </c>
      <c r="F7" s="924">
        <f t="shared" si="0"/>
        <v>23676.97</v>
      </c>
      <c r="G7" s="924">
        <f t="shared" si="0"/>
        <v>21204.399999999998</v>
      </c>
      <c r="H7" s="924">
        <f t="shared" si="0"/>
        <v>8202.755000000001</v>
      </c>
      <c r="I7" s="924">
        <f t="shared" si="0"/>
        <v>6725.66</v>
      </c>
      <c r="J7" s="924">
        <f t="shared" si="0"/>
        <v>13121.972000000002</v>
      </c>
      <c r="K7" s="924">
        <f t="shared" si="0"/>
        <v>19566.808999999997</v>
      </c>
      <c r="L7" s="924">
        <f t="shared" si="0"/>
        <v>17547.135</v>
      </c>
      <c r="M7" s="924">
        <f t="shared" si="0"/>
        <v>11502.695</v>
      </c>
      <c r="N7" s="924">
        <f t="shared" si="0"/>
        <v>12985.814999999999</v>
      </c>
      <c r="O7" s="924">
        <f t="shared" si="0"/>
        <v>2338.2</v>
      </c>
      <c r="P7" s="924">
        <f t="shared" si="0"/>
        <v>3532.254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93" t="s">
        <v>57</v>
      </c>
      <c r="D9" s="928">
        <f>SUM(E9:P9)</f>
        <v>38441.72</v>
      </c>
      <c r="E9" s="232">
        <v>997.67</v>
      </c>
      <c r="F9" s="232">
        <v>14291.82</v>
      </c>
      <c r="G9" s="232">
        <v>215.95</v>
      </c>
      <c r="H9" s="232" t="s">
        <v>53</v>
      </c>
      <c r="I9" s="232" t="s">
        <v>53</v>
      </c>
      <c r="J9" s="232">
        <v>6160.08</v>
      </c>
      <c r="K9" s="232" t="s">
        <v>53</v>
      </c>
      <c r="L9" s="232">
        <v>7271.74</v>
      </c>
      <c r="M9" s="232" t="s">
        <v>53</v>
      </c>
      <c r="N9" s="232">
        <v>9504.46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93" t="s">
        <v>47</v>
      </c>
      <c r="D10" s="928">
        <f aca="true" t="shared" si="1" ref="D10:D22">SUM(E10:P10)</f>
        <v>30630.114</v>
      </c>
      <c r="E10" s="232" t="s">
        <v>53</v>
      </c>
      <c r="F10" s="232">
        <v>3918.72</v>
      </c>
      <c r="G10" s="232">
        <v>6260.01</v>
      </c>
      <c r="H10" s="232">
        <v>4369.549999999999</v>
      </c>
      <c r="I10" s="232">
        <v>2509.31</v>
      </c>
      <c r="J10" s="232" t="s">
        <v>53</v>
      </c>
      <c r="K10" s="232">
        <v>13572.524000000001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93" t="s">
        <v>81</v>
      </c>
      <c r="D11" s="928">
        <f t="shared" si="1"/>
        <v>20398.764000000003</v>
      </c>
      <c r="E11" s="232">
        <v>101.16</v>
      </c>
      <c r="F11" s="232">
        <v>923.98</v>
      </c>
      <c r="G11" s="232">
        <v>1423.22</v>
      </c>
      <c r="H11" s="232">
        <v>2194.9300000000003</v>
      </c>
      <c r="I11" s="232">
        <v>2970.76</v>
      </c>
      <c r="J11" s="232">
        <v>2491.6150000000002</v>
      </c>
      <c r="K11" s="232">
        <v>2025.61</v>
      </c>
      <c r="L11" s="232">
        <v>3013.835</v>
      </c>
      <c r="M11" s="232">
        <v>740.9050000000001</v>
      </c>
      <c r="N11" s="232">
        <v>1564.85</v>
      </c>
      <c r="O11" s="232">
        <v>1508.06</v>
      </c>
      <c r="P11" s="232">
        <v>1439.839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93" t="s">
        <v>60</v>
      </c>
      <c r="D12" s="928">
        <f t="shared" si="1"/>
        <v>18029.024999999998</v>
      </c>
      <c r="E12" s="232" t="s">
        <v>53</v>
      </c>
      <c r="F12" s="232" t="s">
        <v>53</v>
      </c>
      <c r="G12" s="232">
        <v>7827.899999999999</v>
      </c>
      <c r="H12" s="232" t="s">
        <v>53</v>
      </c>
      <c r="I12" s="232" t="s">
        <v>53</v>
      </c>
      <c r="J12" s="232" t="s">
        <v>53</v>
      </c>
      <c r="K12" s="232">
        <v>445.525</v>
      </c>
      <c r="L12" s="232">
        <v>641.0600000000001</v>
      </c>
      <c r="M12" s="232">
        <v>8918.789999999999</v>
      </c>
      <c r="N12" s="232" t="s">
        <v>53</v>
      </c>
      <c r="O12" s="232" t="s">
        <v>53</v>
      </c>
      <c r="P12" s="232">
        <v>195.75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93" t="s">
        <v>72</v>
      </c>
      <c r="D13" s="928">
        <f t="shared" si="1"/>
        <v>10273.740000000003</v>
      </c>
      <c r="E13" s="232">
        <v>573.1700000000001</v>
      </c>
      <c r="F13" s="232">
        <v>1385.2500000000002</v>
      </c>
      <c r="G13" s="232">
        <v>2434.0499999999997</v>
      </c>
      <c r="H13" s="232">
        <v>671.495</v>
      </c>
      <c r="I13" s="232" t="s">
        <v>53</v>
      </c>
      <c r="J13" s="232">
        <v>680.44</v>
      </c>
      <c r="K13" s="232">
        <v>1844.52</v>
      </c>
      <c r="L13" s="232">
        <v>1517.78</v>
      </c>
      <c r="M13" s="232">
        <v>415.79</v>
      </c>
      <c r="N13" s="232">
        <v>404.635</v>
      </c>
      <c r="O13" s="232">
        <v>154.03</v>
      </c>
      <c r="P13" s="232">
        <v>192.58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93" t="s">
        <v>84</v>
      </c>
      <c r="D14" s="928">
        <f t="shared" si="1"/>
        <v>6394.254999999999</v>
      </c>
      <c r="E14" s="232" t="s">
        <v>53</v>
      </c>
      <c r="F14" s="232">
        <v>1238.5</v>
      </c>
      <c r="G14" s="232">
        <v>2158.085</v>
      </c>
      <c r="H14" s="232" t="s">
        <v>53</v>
      </c>
      <c r="I14" s="232" t="s">
        <v>53</v>
      </c>
      <c r="J14" s="232" t="s">
        <v>53</v>
      </c>
      <c r="K14" s="232">
        <v>822.07</v>
      </c>
      <c r="L14" s="232">
        <v>1285.42</v>
      </c>
      <c r="M14" s="232">
        <v>725.69</v>
      </c>
      <c r="N14" s="232">
        <v>164.49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93" t="s">
        <v>96</v>
      </c>
      <c r="D15" s="928">
        <f t="shared" si="1"/>
        <v>5918.4</v>
      </c>
      <c r="E15" s="232">
        <v>761.06</v>
      </c>
      <c r="F15" s="232">
        <v>710.08</v>
      </c>
      <c r="G15" s="232">
        <v>437.59</v>
      </c>
      <c r="H15" s="232">
        <v>301.85</v>
      </c>
      <c r="I15" s="232">
        <v>299.71000000000004</v>
      </c>
      <c r="J15" s="232">
        <v>201.81</v>
      </c>
      <c r="K15" s="232">
        <v>460.12</v>
      </c>
      <c r="L15" s="232">
        <v>404.41999999999996</v>
      </c>
      <c r="M15" s="232">
        <v>202.41</v>
      </c>
      <c r="N15" s="232">
        <v>956.13</v>
      </c>
      <c r="O15" s="232">
        <v>457.61999999999995</v>
      </c>
      <c r="P15" s="232">
        <v>725.5999999999999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93" t="s">
        <v>66</v>
      </c>
      <c r="D16" s="928">
        <f t="shared" si="1"/>
        <v>4650.0070000000005</v>
      </c>
      <c r="E16" s="232">
        <v>399.66</v>
      </c>
      <c r="F16" s="232">
        <v>749.97</v>
      </c>
      <c r="G16" s="232" t="s">
        <v>53</v>
      </c>
      <c r="H16" s="232" t="s">
        <v>53</v>
      </c>
      <c r="I16" s="232">
        <v>758.61</v>
      </c>
      <c r="J16" s="232">
        <v>2489.467</v>
      </c>
      <c r="K16" s="232">
        <v>252.3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93" t="s">
        <v>82</v>
      </c>
      <c r="D17" s="928">
        <f t="shared" si="1"/>
        <v>2662.2400000000007</v>
      </c>
      <c r="E17" s="232" t="s">
        <v>53</v>
      </c>
      <c r="F17" s="232">
        <v>216.32</v>
      </c>
      <c r="G17" s="232">
        <v>366.07</v>
      </c>
      <c r="H17" s="232">
        <v>517.59</v>
      </c>
      <c r="I17" s="232" t="s">
        <v>53</v>
      </c>
      <c r="J17" s="232">
        <v>561.86</v>
      </c>
      <c r="K17" s="232" t="s">
        <v>53</v>
      </c>
      <c r="L17" s="232">
        <v>407.01</v>
      </c>
      <c r="M17" s="232" t="s">
        <v>53</v>
      </c>
      <c r="N17" s="232">
        <v>58.57</v>
      </c>
      <c r="O17" s="232" t="s">
        <v>53</v>
      </c>
      <c r="P17" s="232">
        <v>534.8199999999999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93" t="s">
        <v>49</v>
      </c>
      <c r="D18" s="928">
        <f t="shared" si="1"/>
        <v>2014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2014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93" t="s">
        <v>50</v>
      </c>
      <c r="D19" s="928">
        <f t="shared" si="1"/>
        <v>899.5300000000001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300.71000000000004</v>
      </c>
      <c r="K19" s="232" t="s">
        <v>53</v>
      </c>
      <c r="L19" s="232">
        <v>554.95</v>
      </c>
      <c r="M19" s="232" t="s">
        <v>53</v>
      </c>
      <c r="N19" s="232">
        <v>43.87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93" t="s">
        <v>71</v>
      </c>
      <c r="D20" s="928">
        <f t="shared" si="1"/>
        <v>811.0749999999999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66.31</v>
      </c>
      <c r="K20" s="232">
        <v>83.76</v>
      </c>
      <c r="L20" s="232" t="s">
        <v>53</v>
      </c>
      <c r="M20" s="232">
        <v>109.22</v>
      </c>
      <c r="N20" s="232">
        <v>199.70999999999998</v>
      </c>
      <c r="O20" s="232">
        <v>129.52999999999997</v>
      </c>
      <c r="P20" s="232">
        <v>222.545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93" t="s">
        <v>69</v>
      </c>
      <c r="D21" s="928">
        <f t="shared" si="1"/>
        <v>797.6300000000001</v>
      </c>
      <c r="E21" s="232" t="s">
        <v>53</v>
      </c>
      <c r="F21" s="232">
        <v>60.07</v>
      </c>
      <c r="G21" s="232">
        <v>59.760000000000005</v>
      </c>
      <c r="H21" s="232">
        <v>60.81</v>
      </c>
      <c r="I21" s="232">
        <v>57.900000000000006</v>
      </c>
      <c r="J21" s="232">
        <v>51.25</v>
      </c>
      <c r="K21" s="232">
        <v>60.38</v>
      </c>
      <c r="L21" s="232">
        <v>90.56</v>
      </c>
      <c r="M21" s="232">
        <v>89.65</v>
      </c>
      <c r="N21" s="232">
        <v>89.1</v>
      </c>
      <c r="O21" s="232">
        <v>88.96</v>
      </c>
      <c r="P21" s="232">
        <v>89.19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1316.8850000000016</v>
      </c>
      <c r="E22" s="929">
        <v>0</v>
      </c>
      <c r="F22" s="929">
        <v>182.2599999999984</v>
      </c>
      <c r="G22" s="929">
        <v>21.765000000003056</v>
      </c>
      <c r="H22" s="929">
        <v>86.53000000000065</v>
      </c>
      <c r="I22" s="929">
        <v>129.3700000000008</v>
      </c>
      <c r="J22" s="929">
        <v>118.43000000000211</v>
      </c>
      <c r="K22" s="929">
        <v>0</v>
      </c>
      <c r="L22" s="929">
        <v>346.35999999999694</v>
      </c>
      <c r="M22" s="929">
        <v>300.2399999999998</v>
      </c>
      <c r="N22" s="929">
        <v>0</v>
      </c>
      <c r="O22" s="929">
        <v>0</v>
      </c>
      <c r="P22" s="929">
        <v>131.92999999999984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X28" s="64"/>
      <c r="Y28" s="90"/>
    </row>
    <row r="29" spans="5:24" s="6" customFormat="1" ht="12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X29" s="70"/>
    </row>
    <row r="30" spans="3:25" s="7" customFormat="1" ht="12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X30" s="74"/>
      <c r="Y30" s="35"/>
    </row>
    <row r="31" ht="15.75">
      <c r="D31" s="31"/>
    </row>
    <row r="32" spans="3:7" ht="15.75">
      <c r="C32" s="32"/>
      <c r="D32" s="60"/>
      <c r="E32" s="61">
        <f>SUM(E36:E45)</f>
        <v>143237.385</v>
      </c>
      <c r="F32" s="62" t="e">
        <f>SUM(F36:F45)</f>
        <v>#DIV/0!</v>
      </c>
      <c r="G32" s="63"/>
    </row>
    <row r="33" spans="3:7" ht="15.75">
      <c r="C33" s="32"/>
      <c r="D33" s="66"/>
      <c r="E33" s="67"/>
      <c r="F33" s="68"/>
      <c r="G33" s="69"/>
    </row>
    <row r="34" spans="3:7" ht="15.75">
      <c r="C34" s="32"/>
      <c r="D34" s="71" t="s">
        <v>177</v>
      </c>
      <c r="E34" s="71" t="s">
        <v>178</v>
      </c>
      <c r="F34" s="72"/>
      <c r="G34" s="73"/>
    </row>
    <row r="35" spans="3:7" ht="15.75">
      <c r="C35" s="32"/>
      <c r="D35" s="75"/>
      <c r="E35" s="76">
        <f>SUM(E36:E45)</f>
        <v>143237.385</v>
      </c>
      <c r="F35" s="72"/>
      <c r="G35" s="77"/>
    </row>
    <row r="36" spans="3:7" ht="15.75">
      <c r="C36" s="32"/>
      <c r="D36" s="75" t="str">
        <f>C9</f>
        <v>DINAMARCA</v>
      </c>
      <c r="E36" s="76">
        <f>+D9</f>
        <v>38441.72</v>
      </c>
      <c r="F36" s="78">
        <f>E36/$E$32*100</f>
        <v>26.83777004166894</v>
      </c>
      <c r="G36" s="79"/>
    </row>
    <row r="37" spans="3:7" ht="15.75">
      <c r="C37" s="32"/>
      <c r="D37" s="75" t="str">
        <f>C10</f>
        <v>BELGICA</v>
      </c>
      <c r="E37" s="76">
        <f>+D10</f>
        <v>30630.114</v>
      </c>
      <c r="F37" s="78" t="e">
        <f>E37/$U$28*100</f>
        <v>#DIV/0!</v>
      </c>
      <c r="G37" s="77"/>
    </row>
    <row r="38" spans="3:7" ht="15.75">
      <c r="C38" s="32"/>
      <c r="D38" s="75" t="str">
        <f>C11</f>
        <v>CHINA</v>
      </c>
      <c r="E38" s="76">
        <f>+D11</f>
        <v>20398.764000000003</v>
      </c>
      <c r="F38" s="78" t="e">
        <f>E38/$U$28*100</f>
        <v>#DIV/0!</v>
      </c>
      <c r="G38" s="77"/>
    </row>
    <row r="39" spans="3:7" ht="15.75">
      <c r="C39" s="32"/>
      <c r="D39" s="75" t="str">
        <f>C12</f>
        <v>NORUEGA</v>
      </c>
      <c r="E39" s="76">
        <f>+D12</f>
        <v>18029.024999999998</v>
      </c>
      <c r="F39" s="78" t="e">
        <f>E39/$U$28*100</f>
        <v>#DIV/0!</v>
      </c>
      <c r="G39" s="77"/>
    </row>
    <row r="40" spans="3:7" ht="15.75">
      <c r="C40" s="32"/>
      <c r="D40" s="75" t="str">
        <f>C13</f>
        <v>CHILE</v>
      </c>
      <c r="E40" s="76">
        <f>+D13</f>
        <v>10273.740000000003</v>
      </c>
      <c r="F40" s="78" t="e">
        <f>E40/$U$28*100</f>
        <v>#DIV/0!</v>
      </c>
      <c r="G40" s="77"/>
    </row>
    <row r="41" spans="3:7" ht="15.75">
      <c r="C41" s="12"/>
      <c r="D41" s="75" t="str">
        <f>C14</f>
        <v>JAPON</v>
      </c>
      <c r="E41" s="76">
        <f>+D14</f>
        <v>6394.254999999999</v>
      </c>
      <c r="F41" s="78" t="e">
        <f>E41/$U$28*100</f>
        <v>#DIV/0!</v>
      </c>
      <c r="G41" s="77"/>
    </row>
    <row r="42" spans="3:7" ht="15.75">
      <c r="C42" s="12"/>
      <c r="D42" s="75" t="str">
        <f>C15</f>
        <v>AUSTRALIA</v>
      </c>
      <c r="E42" s="76">
        <f>+D15</f>
        <v>5918.4</v>
      </c>
      <c r="F42" s="78" t="e">
        <f>E42/$U$28*100</f>
        <v>#DIV/0!</v>
      </c>
      <c r="G42" s="77"/>
    </row>
    <row r="43" spans="3:7" ht="15.75">
      <c r="C43" s="12"/>
      <c r="D43" s="75" t="str">
        <f>C16</f>
        <v>CANADA</v>
      </c>
      <c r="E43" s="76">
        <f>+D16</f>
        <v>4650.0070000000005</v>
      </c>
      <c r="F43" s="78" t="e">
        <f>E43/$U$28*100</f>
        <v>#DIV/0!</v>
      </c>
      <c r="G43" s="77"/>
    </row>
    <row r="44" spans="4:7" ht="15.75">
      <c r="D44" s="75" t="str">
        <f>C17</f>
        <v>COREA DEL SUR</v>
      </c>
      <c r="E44" s="76">
        <f>+D17</f>
        <v>2662.2400000000007</v>
      </c>
      <c r="F44" s="78" t="e">
        <f>E44/$U$28*100</f>
        <v>#DIV/0!</v>
      </c>
      <c r="G44" s="78"/>
    </row>
    <row r="45" spans="4:7" ht="15.75">
      <c r="D45" s="75" t="s">
        <v>30</v>
      </c>
      <c r="E45" s="76">
        <f>E48-E49</f>
        <v>5839.120000000024</v>
      </c>
      <c r="F45" s="78" t="e">
        <f>E45/$U$28*100</f>
        <v>#DIV/0!</v>
      </c>
      <c r="G45" s="77"/>
    </row>
    <row r="46" spans="4:7" ht="15.75">
      <c r="D46" s="75"/>
      <c r="E46" s="76"/>
      <c r="F46" s="72"/>
      <c r="G46" s="77"/>
    </row>
    <row r="47" spans="4:23" ht="15.75">
      <c r="D47" s="75"/>
      <c r="E47" s="76"/>
      <c r="F47" s="72"/>
      <c r="G47" s="77"/>
      <c r="T47" s="75"/>
      <c r="U47" s="76"/>
      <c r="V47" s="72"/>
      <c r="W47" s="77"/>
    </row>
    <row r="48" spans="4:23" ht="15.75">
      <c r="D48" s="75"/>
      <c r="E48" s="76">
        <f>D7</f>
        <v>143237.385</v>
      </c>
      <c r="F48" s="72"/>
      <c r="G48" s="77"/>
      <c r="T48" s="75"/>
      <c r="U48" s="76"/>
      <c r="V48" s="72"/>
      <c r="W48" s="77"/>
    </row>
    <row r="49" spans="4:21" ht="15.75">
      <c r="D49" s="75"/>
      <c r="E49" s="76">
        <f>SUM(E36:E44)</f>
        <v>137398.26499999998</v>
      </c>
      <c r="F49" s="72"/>
      <c r="G49" s="77"/>
      <c r="T49" s="81"/>
      <c r="U49" s="82"/>
    </row>
    <row r="50" spans="4:21" ht="15.75">
      <c r="D50" s="75"/>
      <c r="E50" s="76"/>
      <c r="F50" s="72"/>
      <c r="G50" s="77"/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V77"/>
  <sheetViews>
    <sheetView showGridLines="0" zoomScalePageLayoutView="0" workbookViewId="0" topLeftCell="A1">
      <selection activeCell="V36" sqref="V36"/>
    </sheetView>
  </sheetViews>
  <sheetFormatPr defaultColWidth="11.5546875" defaultRowHeight="15"/>
  <cols>
    <col min="1" max="1" width="1.5625" style="8" customWidth="1"/>
    <col min="2" max="2" width="2.10546875" style="8" customWidth="1"/>
    <col min="3" max="3" width="17.10546875" style="8" bestFit="1" customWidth="1"/>
    <col min="4" max="4" width="8.99609375" style="8" customWidth="1"/>
    <col min="5" max="5" width="7.77734375" style="7" customWidth="1"/>
    <col min="6" max="16" width="7.77734375" style="8" customWidth="1"/>
    <col min="17" max="17" width="0.78125" style="8" customWidth="1"/>
    <col min="18" max="18" width="2.5546875" style="8" customWidth="1"/>
    <col min="19" max="19" width="1.66796875" style="8" customWidth="1"/>
    <col min="20" max="20" width="11.88671875" style="9" customWidth="1"/>
    <col min="21" max="21" width="8.10546875" style="9" customWidth="1"/>
    <col min="22" max="22" width="7.5546875" style="10" customWidth="1"/>
    <col min="23" max="23" width="8.88671875" style="11" customWidth="1"/>
    <col min="24" max="24" width="8.88671875" style="9" customWidth="1"/>
    <col min="25" max="25" width="8.88671875" style="12" customWidth="1"/>
    <col min="26" max="16384" width="8.88671875" style="8" customWidth="1"/>
  </cols>
  <sheetData>
    <row r="1" ht="15.75">
      <c r="C1" s="8" t="s">
        <v>152</v>
      </c>
    </row>
    <row r="2" spans="2:17" ht="16.5">
      <c r="B2" s="598" t="s">
        <v>175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1" customFormat="1" ht="15.75">
      <c r="B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3"/>
      <c r="T4" s="37"/>
      <c r="U4" s="37"/>
      <c r="V4" s="38"/>
      <c r="W4" s="39"/>
      <c r="X4" s="37"/>
      <c r="Y4" s="85"/>
    </row>
    <row r="5" spans="2:25" s="2" customFormat="1" ht="38.25" customHeight="1">
      <c r="B5" s="903" t="s">
        <v>42</v>
      </c>
      <c r="C5" s="904"/>
      <c r="D5" s="905" t="s">
        <v>3</v>
      </c>
      <c r="E5" s="906" t="s">
        <v>154</v>
      </c>
      <c r="F5" s="905" t="s">
        <v>155</v>
      </c>
      <c r="G5" s="905" t="s">
        <v>156</v>
      </c>
      <c r="H5" s="905" t="s">
        <v>157</v>
      </c>
      <c r="I5" s="905" t="s">
        <v>158</v>
      </c>
      <c r="J5" s="905" t="s">
        <v>159</v>
      </c>
      <c r="K5" s="905" t="s">
        <v>160</v>
      </c>
      <c r="L5" s="905" t="s">
        <v>161</v>
      </c>
      <c r="M5" s="905" t="s">
        <v>162</v>
      </c>
      <c r="N5" s="905" t="s">
        <v>163</v>
      </c>
      <c r="O5" s="905" t="s">
        <v>164</v>
      </c>
      <c r="P5" s="907" t="s">
        <v>165</v>
      </c>
      <c r="Q5" s="40"/>
      <c r="T5" s="41"/>
      <c r="U5" s="41"/>
      <c r="V5" s="10"/>
      <c r="W5" s="11"/>
      <c r="X5" s="41"/>
      <c r="Y5" s="86"/>
    </row>
    <row r="6" spans="2:25" s="2" customFormat="1" ht="15.75">
      <c r="B6" s="908"/>
      <c r="C6" s="890"/>
      <c r="D6" s="891"/>
      <c r="E6" s="909"/>
      <c r="F6" s="909"/>
      <c r="G6" s="909"/>
      <c r="H6" s="909"/>
      <c r="I6" s="909"/>
      <c r="J6" s="909"/>
      <c r="K6" s="909"/>
      <c r="L6" s="909"/>
      <c r="M6" s="909"/>
      <c r="N6" s="909"/>
      <c r="O6" s="909"/>
      <c r="P6" s="909"/>
      <c r="Q6" s="42"/>
      <c r="T6" s="41"/>
      <c r="U6" s="41"/>
      <c r="V6" s="10"/>
      <c r="W6" s="11"/>
      <c r="X6" s="41"/>
      <c r="Y6" s="86"/>
    </row>
    <row r="7" spans="2:256" s="2" customFormat="1" ht="15.75">
      <c r="B7" s="910"/>
      <c r="C7" s="888" t="s">
        <v>3</v>
      </c>
      <c r="D7" s="911">
        <f aca="true" t="shared" si="0" ref="D7:P7">SUM(D9:D22)</f>
        <v>279997.18640999997</v>
      </c>
      <c r="E7" s="911">
        <f t="shared" si="0"/>
        <v>4732.03574</v>
      </c>
      <c r="F7" s="911">
        <f t="shared" si="0"/>
        <v>45454.2165</v>
      </c>
      <c r="G7" s="911">
        <f t="shared" si="0"/>
        <v>41577.73661</v>
      </c>
      <c r="H7" s="911">
        <f t="shared" si="0"/>
        <v>14273.740000000002</v>
      </c>
      <c r="I7" s="911">
        <f t="shared" si="0"/>
        <v>12544.50303</v>
      </c>
      <c r="J7" s="911">
        <f t="shared" si="0"/>
        <v>24777.223289999998</v>
      </c>
      <c r="K7" s="911">
        <f t="shared" si="0"/>
        <v>39818.49475</v>
      </c>
      <c r="L7" s="911">
        <f t="shared" si="0"/>
        <v>36736.48291</v>
      </c>
      <c r="M7" s="911">
        <f t="shared" si="0"/>
        <v>23447.24092</v>
      </c>
      <c r="N7" s="911">
        <f t="shared" si="0"/>
        <v>25049.663270000005</v>
      </c>
      <c r="O7" s="911">
        <f t="shared" si="0"/>
        <v>4827.10033</v>
      </c>
      <c r="P7" s="911">
        <f t="shared" si="0"/>
        <v>6758.74906</v>
      </c>
      <c r="Q7" s="43"/>
      <c r="R7" s="44"/>
      <c r="S7" s="44"/>
      <c r="T7" s="45"/>
      <c r="U7" s="45"/>
      <c r="V7" s="46"/>
      <c r="W7" s="47"/>
      <c r="X7" s="45"/>
      <c r="Y7" s="8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  <c r="IP7" s="44"/>
      <c r="IQ7" s="44"/>
      <c r="IR7" s="44"/>
      <c r="IS7" s="44"/>
      <c r="IT7" s="44"/>
      <c r="IU7" s="44"/>
      <c r="IV7" s="44"/>
    </row>
    <row r="8" spans="2:256" s="3" customFormat="1" ht="15.75">
      <c r="B8" s="925"/>
      <c r="C8" s="926"/>
      <c r="D8" s="927"/>
      <c r="E8" s="927"/>
      <c r="F8" s="927"/>
      <c r="G8" s="927"/>
      <c r="H8" s="927"/>
      <c r="I8" s="927"/>
      <c r="J8" s="927"/>
      <c r="K8" s="927"/>
      <c r="L8" s="927"/>
      <c r="M8" s="927"/>
      <c r="N8" s="927"/>
      <c r="O8" s="927"/>
      <c r="P8" s="927"/>
      <c r="Q8" s="48"/>
      <c r="R8" s="49"/>
      <c r="S8" s="49"/>
      <c r="T8" s="50"/>
      <c r="U8" s="50"/>
      <c r="V8" s="51"/>
      <c r="W8" s="52"/>
      <c r="X8" s="50"/>
      <c r="Y8" s="8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2:25" s="2" customFormat="1" ht="15.75">
      <c r="B9" s="917"/>
      <c r="C9" s="21" t="s">
        <v>57</v>
      </c>
      <c r="D9" s="928">
        <f>SUM(E9:P9)</f>
        <v>71122.31431</v>
      </c>
      <c r="E9" s="232">
        <v>1699.6489000000001</v>
      </c>
      <c r="F9" s="232">
        <v>25487.11973</v>
      </c>
      <c r="G9" s="232">
        <v>472.0388</v>
      </c>
      <c r="H9" s="232" t="s">
        <v>53</v>
      </c>
      <c r="I9" s="232" t="s">
        <v>53</v>
      </c>
      <c r="J9" s="232">
        <v>11310.148000000001</v>
      </c>
      <c r="K9" s="232" t="s">
        <v>53</v>
      </c>
      <c r="L9" s="232">
        <v>13910.13398</v>
      </c>
      <c r="M9" s="232" t="s">
        <v>53</v>
      </c>
      <c r="N9" s="232">
        <v>18243.2249</v>
      </c>
      <c r="O9" s="232" t="s">
        <v>53</v>
      </c>
      <c r="P9" s="232" t="s">
        <v>53</v>
      </c>
      <c r="Q9" s="53"/>
      <c r="T9" s="41"/>
      <c r="U9" s="41"/>
      <c r="V9" s="10"/>
      <c r="W9" s="11"/>
      <c r="X9" s="41"/>
      <c r="Y9" s="86"/>
    </row>
    <row r="10" spans="2:25" s="2" customFormat="1" ht="15.75">
      <c r="B10" s="917"/>
      <c r="C10" s="21" t="s">
        <v>47</v>
      </c>
      <c r="D10" s="928">
        <f aca="true" t="shared" si="1" ref="D10:D22">SUM(E10:P10)</f>
        <v>58824.27987</v>
      </c>
      <c r="E10" s="232" t="s">
        <v>53</v>
      </c>
      <c r="F10" s="232">
        <v>8563.056</v>
      </c>
      <c r="G10" s="232">
        <v>11018.035</v>
      </c>
      <c r="H10" s="232">
        <v>7445.9915</v>
      </c>
      <c r="I10" s="232">
        <v>4767.689</v>
      </c>
      <c r="J10" s="232" t="s">
        <v>53</v>
      </c>
      <c r="K10" s="232">
        <v>27029.50837</v>
      </c>
      <c r="L10" s="232" t="s">
        <v>53</v>
      </c>
      <c r="M10" s="232" t="s">
        <v>53</v>
      </c>
      <c r="N10" s="232" t="s">
        <v>53</v>
      </c>
      <c r="O10" s="232" t="s">
        <v>53</v>
      </c>
      <c r="P10" s="232" t="s">
        <v>53</v>
      </c>
      <c r="Q10" s="53"/>
      <c r="T10" s="41"/>
      <c r="U10" s="41"/>
      <c r="V10" s="10"/>
      <c r="W10" s="11"/>
      <c r="X10" s="41"/>
      <c r="Y10" s="86"/>
    </row>
    <row r="11" spans="2:25" s="2" customFormat="1" ht="15.75">
      <c r="B11" s="917"/>
      <c r="C11" s="21" t="s">
        <v>72</v>
      </c>
      <c r="D11" s="928">
        <f t="shared" si="1"/>
        <v>41318.12222</v>
      </c>
      <c r="E11" s="232">
        <v>216.307</v>
      </c>
      <c r="F11" s="232">
        <v>1803.3960000000002</v>
      </c>
      <c r="G11" s="232">
        <v>2811.1241999999997</v>
      </c>
      <c r="H11" s="232">
        <v>3958.7929000000004</v>
      </c>
      <c r="I11" s="232">
        <v>5593.266299999999</v>
      </c>
      <c r="J11" s="232">
        <v>5046.089849999999</v>
      </c>
      <c r="K11" s="232">
        <v>4406.2282000000005</v>
      </c>
      <c r="L11" s="232">
        <v>6648.670550000001</v>
      </c>
      <c r="M11" s="232">
        <v>1567.11305</v>
      </c>
      <c r="N11" s="232">
        <v>3234.7342999999996</v>
      </c>
      <c r="O11" s="232">
        <v>3276.71615</v>
      </c>
      <c r="P11" s="232">
        <v>2755.68372</v>
      </c>
      <c r="Q11" s="53"/>
      <c r="T11" s="41"/>
      <c r="U11" s="41"/>
      <c r="V11" s="10"/>
      <c r="W11" s="11"/>
      <c r="X11" s="41"/>
      <c r="Y11" s="86"/>
    </row>
    <row r="12" spans="2:25" s="2" customFormat="1" ht="15.75">
      <c r="B12" s="917"/>
      <c r="C12" s="21" t="s">
        <v>66</v>
      </c>
      <c r="D12" s="928">
        <f t="shared" si="1"/>
        <v>36589.074400000005</v>
      </c>
      <c r="E12" s="232" t="s">
        <v>53</v>
      </c>
      <c r="F12" s="232" t="s">
        <v>53</v>
      </c>
      <c r="G12" s="232">
        <v>15466.483</v>
      </c>
      <c r="H12" s="232" t="s">
        <v>53</v>
      </c>
      <c r="I12" s="232" t="s">
        <v>53</v>
      </c>
      <c r="J12" s="232" t="s">
        <v>53</v>
      </c>
      <c r="K12" s="232">
        <v>1063.21284</v>
      </c>
      <c r="L12" s="232">
        <v>1573.57981</v>
      </c>
      <c r="M12" s="232">
        <v>18089.51025</v>
      </c>
      <c r="N12" s="232" t="s">
        <v>53</v>
      </c>
      <c r="O12" s="232" t="s">
        <v>53</v>
      </c>
      <c r="P12" s="232">
        <v>396.2885</v>
      </c>
      <c r="Q12" s="54"/>
      <c r="T12" s="41"/>
      <c r="U12" s="41"/>
      <c r="V12" s="10"/>
      <c r="W12" s="11"/>
      <c r="X12" s="41"/>
      <c r="Y12" s="86"/>
    </row>
    <row r="13" spans="2:25" s="2" customFormat="1" ht="15.75">
      <c r="B13" s="917"/>
      <c r="C13" s="21" t="s">
        <v>81</v>
      </c>
      <c r="D13" s="928">
        <f t="shared" si="1"/>
        <v>19331.014180000006</v>
      </c>
      <c r="E13" s="232">
        <v>681.91251</v>
      </c>
      <c r="F13" s="232">
        <v>2925.68782</v>
      </c>
      <c r="G13" s="232">
        <v>4831.710410000001</v>
      </c>
      <c r="H13" s="232">
        <v>889.0246</v>
      </c>
      <c r="I13" s="232" t="s">
        <v>53</v>
      </c>
      <c r="J13" s="232">
        <v>1000.9961599999999</v>
      </c>
      <c r="K13" s="232">
        <v>3764.8412899999994</v>
      </c>
      <c r="L13" s="232">
        <v>3349.4414500000003</v>
      </c>
      <c r="M13" s="232">
        <v>771.6408</v>
      </c>
      <c r="N13" s="232">
        <v>638.7757200000001</v>
      </c>
      <c r="O13" s="232">
        <v>210.95342</v>
      </c>
      <c r="P13" s="232">
        <v>266.03</v>
      </c>
      <c r="Q13" s="53"/>
      <c r="T13" s="41"/>
      <c r="U13" s="41"/>
      <c r="V13" s="10"/>
      <c r="W13" s="11"/>
      <c r="X13" s="41"/>
      <c r="Y13" s="86"/>
    </row>
    <row r="14" spans="2:25" s="2" customFormat="1" ht="15.75">
      <c r="B14" s="917"/>
      <c r="C14" s="21" t="s">
        <v>60</v>
      </c>
      <c r="D14" s="928">
        <f t="shared" si="1"/>
        <v>15427.433740000002</v>
      </c>
      <c r="E14" s="232" t="s">
        <v>53</v>
      </c>
      <c r="F14" s="232">
        <v>3031.84263</v>
      </c>
      <c r="G14" s="232">
        <v>5208.473260000001</v>
      </c>
      <c r="H14" s="232" t="s">
        <v>53</v>
      </c>
      <c r="I14" s="232" t="s">
        <v>53</v>
      </c>
      <c r="J14" s="232" t="s">
        <v>53</v>
      </c>
      <c r="K14" s="232">
        <v>2069.2338</v>
      </c>
      <c r="L14" s="232">
        <v>3034.46585</v>
      </c>
      <c r="M14" s="232">
        <v>1708.7212</v>
      </c>
      <c r="N14" s="232">
        <v>374.697</v>
      </c>
      <c r="O14" s="232" t="s">
        <v>53</v>
      </c>
      <c r="P14" s="232" t="s">
        <v>53</v>
      </c>
      <c r="Q14" s="53"/>
      <c r="T14" s="41"/>
      <c r="U14" s="41"/>
      <c r="V14" s="10"/>
      <c r="W14" s="11"/>
      <c r="X14" s="41"/>
      <c r="Y14" s="86"/>
    </row>
    <row r="15" spans="2:25" s="2" customFormat="1" ht="15.75">
      <c r="B15" s="917"/>
      <c r="C15" s="21" t="s">
        <v>96</v>
      </c>
      <c r="D15" s="928">
        <f t="shared" si="1"/>
        <v>11073.19567</v>
      </c>
      <c r="E15" s="232">
        <v>1422.9394000000002</v>
      </c>
      <c r="F15" s="232">
        <v>1362.13794</v>
      </c>
      <c r="G15" s="232">
        <v>839.74026</v>
      </c>
      <c r="H15" s="232">
        <v>562.4538</v>
      </c>
      <c r="I15" s="232">
        <v>545.4498</v>
      </c>
      <c r="J15" s="232">
        <v>374.2805</v>
      </c>
      <c r="K15" s="232">
        <v>783.0501899999999</v>
      </c>
      <c r="L15" s="232">
        <v>750.5993</v>
      </c>
      <c r="M15" s="232">
        <v>367.6653</v>
      </c>
      <c r="N15" s="232">
        <v>1808.80767</v>
      </c>
      <c r="O15" s="232">
        <v>932.918</v>
      </c>
      <c r="P15" s="232">
        <v>1323.15351</v>
      </c>
      <c r="Q15" s="53"/>
      <c r="T15" s="41"/>
      <c r="U15" s="41"/>
      <c r="V15" s="10"/>
      <c r="W15" s="11"/>
      <c r="X15" s="41"/>
      <c r="Y15" s="86"/>
    </row>
    <row r="16" spans="2:25" s="2" customFormat="1" ht="15.75">
      <c r="B16" s="917"/>
      <c r="C16" s="21" t="s">
        <v>50</v>
      </c>
      <c r="D16" s="928">
        <f t="shared" si="1"/>
        <v>8420.17027</v>
      </c>
      <c r="E16" s="232">
        <v>711.22793</v>
      </c>
      <c r="F16" s="232">
        <v>1342.4463</v>
      </c>
      <c r="G16" s="232" t="s">
        <v>53</v>
      </c>
      <c r="H16" s="232" t="s">
        <v>53</v>
      </c>
      <c r="I16" s="232">
        <v>1281.70811</v>
      </c>
      <c r="J16" s="232">
        <v>4616.46513</v>
      </c>
      <c r="K16" s="232">
        <v>468.3228</v>
      </c>
      <c r="L16" s="232" t="s">
        <v>53</v>
      </c>
      <c r="M16" s="232" t="s">
        <v>53</v>
      </c>
      <c r="N16" s="232" t="s">
        <v>53</v>
      </c>
      <c r="O16" s="232" t="s">
        <v>53</v>
      </c>
      <c r="P16" s="232" t="s">
        <v>53</v>
      </c>
      <c r="Q16" s="53"/>
      <c r="T16" s="41"/>
      <c r="U16" s="41"/>
      <c r="V16" s="10"/>
      <c r="W16" s="11"/>
      <c r="X16" s="41"/>
      <c r="Y16" s="86"/>
    </row>
    <row r="17" spans="2:25" s="2" customFormat="1" ht="15.75">
      <c r="B17" s="917"/>
      <c r="C17" s="21" t="s">
        <v>71</v>
      </c>
      <c r="D17" s="928">
        <f t="shared" si="1"/>
        <v>6164.47684</v>
      </c>
      <c r="E17" s="232" t="s">
        <v>53</v>
      </c>
      <c r="F17" s="232">
        <v>523.17464</v>
      </c>
      <c r="G17" s="232">
        <v>804.8620000000001</v>
      </c>
      <c r="H17" s="232">
        <v>1157.0175</v>
      </c>
      <c r="I17" s="232" t="s">
        <v>53</v>
      </c>
      <c r="J17" s="232">
        <v>1399.5282</v>
      </c>
      <c r="K17" s="232" t="s">
        <v>53</v>
      </c>
      <c r="L17" s="232">
        <v>982.9815</v>
      </c>
      <c r="M17" s="232" t="s">
        <v>53</v>
      </c>
      <c r="N17" s="232">
        <v>115.72</v>
      </c>
      <c r="O17" s="232" t="s">
        <v>53</v>
      </c>
      <c r="P17" s="232">
        <v>1181.193</v>
      </c>
      <c r="Q17" s="53"/>
      <c r="T17" s="41"/>
      <c r="U17" s="41"/>
      <c r="V17" s="10"/>
      <c r="W17" s="11"/>
      <c r="X17" s="41"/>
      <c r="Y17" s="86"/>
    </row>
    <row r="18" spans="2:25" s="2" customFormat="1" ht="15.75">
      <c r="B18" s="917"/>
      <c r="C18" s="21" t="s">
        <v>74</v>
      </c>
      <c r="D18" s="928">
        <f t="shared" si="1"/>
        <v>4534.51535</v>
      </c>
      <c r="E18" s="232" t="s">
        <v>53</v>
      </c>
      <c r="F18" s="232" t="s">
        <v>53</v>
      </c>
      <c r="G18" s="232" t="s">
        <v>53</v>
      </c>
      <c r="H18" s="232" t="s">
        <v>53</v>
      </c>
      <c r="I18" s="232" t="s">
        <v>53</v>
      </c>
      <c r="J18" s="232" t="s">
        <v>53</v>
      </c>
      <c r="K18" s="232" t="s">
        <v>53</v>
      </c>
      <c r="L18" s="232">
        <v>4534.51535</v>
      </c>
      <c r="M18" s="232" t="s">
        <v>53</v>
      </c>
      <c r="N18" s="232" t="s">
        <v>53</v>
      </c>
      <c r="O18" s="232" t="s">
        <v>53</v>
      </c>
      <c r="P18" s="232" t="s">
        <v>53</v>
      </c>
      <c r="Q18" s="53"/>
      <c r="T18" s="41"/>
      <c r="U18" s="41"/>
      <c r="V18" s="10"/>
      <c r="W18" s="11"/>
      <c r="X18" s="41"/>
      <c r="Y18" s="86"/>
    </row>
    <row r="19" spans="2:25" s="2" customFormat="1" ht="15.75">
      <c r="B19" s="917"/>
      <c r="C19" s="21" t="s">
        <v>82</v>
      </c>
      <c r="D19" s="928">
        <f t="shared" si="1"/>
        <v>1947.92905</v>
      </c>
      <c r="E19" s="232" t="s">
        <v>53</v>
      </c>
      <c r="F19" s="232" t="s">
        <v>53</v>
      </c>
      <c r="G19" s="232" t="s">
        <v>53</v>
      </c>
      <c r="H19" s="232" t="s">
        <v>53</v>
      </c>
      <c r="I19" s="232" t="s">
        <v>53</v>
      </c>
      <c r="J19" s="232">
        <v>628.8135</v>
      </c>
      <c r="K19" s="232" t="s">
        <v>53</v>
      </c>
      <c r="L19" s="232">
        <v>1231.77555</v>
      </c>
      <c r="M19" s="232" t="s">
        <v>53</v>
      </c>
      <c r="N19" s="232">
        <v>87.34</v>
      </c>
      <c r="O19" s="232" t="s">
        <v>53</v>
      </c>
      <c r="P19" s="232" t="s">
        <v>53</v>
      </c>
      <c r="Q19" s="53"/>
      <c r="T19" s="41"/>
      <c r="U19" s="41"/>
      <c r="V19" s="10"/>
      <c r="W19" s="11"/>
      <c r="X19" s="41"/>
      <c r="Y19" s="86"/>
    </row>
    <row r="20" spans="2:25" s="2" customFormat="1" ht="15.75">
      <c r="B20" s="917"/>
      <c r="C20" s="21" t="s">
        <v>84</v>
      </c>
      <c r="D20" s="928">
        <f t="shared" si="1"/>
        <v>1639.5276</v>
      </c>
      <c r="E20" s="232" t="s">
        <v>53</v>
      </c>
      <c r="F20" s="232" t="s">
        <v>53</v>
      </c>
      <c r="G20" s="232" t="s">
        <v>53</v>
      </c>
      <c r="H20" s="232" t="s">
        <v>53</v>
      </c>
      <c r="I20" s="232" t="s">
        <v>53</v>
      </c>
      <c r="J20" s="232">
        <v>148.985</v>
      </c>
      <c r="K20" s="232">
        <v>149.92</v>
      </c>
      <c r="L20" s="232" t="s">
        <v>53</v>
      </c>
      <c r="M20" s="232">
        <v>227.9038</v>
      </c>
      <c r="N20" s="232">
        <v>406.202</v>
      </c>
      <c r="O20" s="232">
        <v>266.5402</v>
      </c>
      <c r="P20" s="232">
        <v>439.97659999999996</v>
      </c>
      <c r="Q20" s="53"/>
      <c r="T20" s="41"/>
      <c r="U20" s="41"/>
      <c r="V20" s="10"/>
      <c r="W20" s="11"/>
      <c r="X20" s="41"/>
      <c r="Y20" s="86"/>
    </row>
    <row r="21" spans="2:25" s="2" customFormat="1" ht="15.75">
      <c r="B21" s="917"/>
      <c r="C21" s="21" t="s">
        <v>73</v>
      </c>
      <c r="D21" s="928">
        <f t="shared" si="1"/>
        <v>1184.8141999999998</v>
      </c>
      <c r="E21" s="232" t="s">
        <v>53</v>
      </c>
      <c r="F21" s="232">
        <v>83.59094</v>
      </c>
      <c r="G21" s="232">
        <v>83.15817999999999</v>
      </c>
      <c r="H21" s="232">
        <v>84.65190000000001</v>
      </c>
      <c r="I21" s="232">
        <v>87.30219</v>
      </c>
      <c r="J21" s="232">
        <v>76.14287</v>
      </c>
      <c r="K21" s="232">
        <v>84.17725999999999</v>
      </c>
      <c r="L21" s="232">
        <v>133.22907</v>
      </c>
      <c r="M21" s="232">
        <v>132.12401999999997</v>
      </c>
      <c r="N21" s="232">
        <v>140.16168</v>
      </c>
      <c r="O21" s="232">
        <v>139.97256</v>
      </c>
      <c r="P21" s="232">
        <v>140.30353</v>
      </c>
      <c r="Q21" s="53"/>
      <c r="T21" s="41"/>
      <c r="U21" s="41"/>
      <c r="V21" s="10"/>
      <c r="W21" s="11"/>
      <c r="X21" s="41"/>
      <c r="Y21" s="86"/>
    </row>
    <row r="22" spans="2:25" s="2" customFormat="1" ht="15.75">
      <c r="B22" s="917"/>
      <c r="C22" s="21" t="s">
        <v>63</v>
      </c>
      <c r="D22" s="928">
        <f t="shared" si="1"/>
        <v>2420.318709999983</v>
      </c>
      <c r="E22" s="929">
        <v>0</v>
      </c>
      <c r="F22" s="929">
        <v>331.7644999999975</v>
      </c>
      <c r="G22" s="929">
        <v>42.11149999999907</v>
      </c>
      <c r="H22" s="929">
        <v>175.8078000000005</v>
      </c>
      <c r="I22" s="929">
        <v>269.08763</v>
      </c>
      <c r="J22" s="929">
        <v>175.7740799999956</v>
      </c>
      <c r="K22" s="929">
        <v>0</v>
      </c>
      <c r="L22" s="929">
        <v>587.0904999999912</v>
      </c>
      <c r="M22" s="929">
        <v>582.5625</v>
      </c>
      <c r="N22" s="929">
        <v>0</v>
      </c>
      <c r="O22" s="929">
        <v>0</v>
      </c>
      <c r="P22" s="929">
        <v>256.1201999999994</v>
      </c>
      <c r="Q22" s="53"/>
      <c r="T22" s="41"/>
      <c r="U22" s="41"/>
      <c r="V22" s="10"/>
      <c r="W22" s="11"/>
      <c r="X22" s="41"/>
      <c r="Y22" s="86"/>
    </row>
    <row r="23" spans="2:25" s="2" customFormat="1" ht="15.75">
      <c r="B23" s="930"/>
      <c r="C23" s="931"/>
      <c r="D23" s="932"/>
      <c r="E23" s="932"/>
      <c r="F23" s="932"/>
      <c r="G23" s="932"/>
      <c r="H23" s="932"/>
      <c r="I23" s="932"/>
      <c r="J23" s="932"/>
      <c r="K23" s="932"/>
      <c r="L23" s="932"/>
      <c r="M23" s="932"/>
      <c r="N23" s="932"/>
      <c r="O23" s="932"/>
      <c r="P23" s="932"/>
      <c r="Q23" s="55"/>
      <c r="T23" s="41"/>
      <c r="U23" s="41"/>
      <c r="V23" s="10"/>
      <c r="W23" s="11"/>
      <c r="X23" s="41"/>
      <c r="Y23" s="86"/>
    </row>
    <row r="24" spans="2:25" s="2" customFormat="1" ht="15.75">
      <c r="B24" s="19" t="s">
        <v>176</v>
      </c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7"/>
      <c r="T24" s="41"/>
      <c r="U24" s="41"/>
      <c r="V24" s="10"/>
      <c r="W24" s="11"/>
      <c r="X24" s="41"/>
      <c r="Y24" s="86"/>
    </row>
    <row r="25" spans="2:25" s="4" customFormat="1" ht="14.25" customHeight="1">
      <c r="B25" s="19" t="s">
        <v>32</v>
      </c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56"/>
      <c r="T25" s="57"/>
      <c r="U25" s="57"/>
      <c r="V25" s="10"/>
      <c r="W25" s="11"/>
      <c r="X25" s="57"/>
      <c r="Y25" s="89"/>
    </row>
    <row r="26" spans="2:25" s="2" customFormat="1" ht="20.25" customHeight="1">
      <c r="B26" s="23"/>
      <c r="C26" s="24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6"/>
      <c r="T26" s="41"/>
      <c r="U26" s="41"/>
      <c r="V26" s="10"/>
      <c r="W26" s="11"/>
      <c r="X26" s="41"/>
      <c r="Y26" s="86"/>
    </row>
    <row r="27" spans="2:25" s="2" customFormat="1" ht="20.25" customHeight="1">
      <c r="B27" s="25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6"/>
      <c r="V27" s="58"/>
      <c r="W27" s="59"/>
      <c r="X27" s="41"/>
      <c r="Y27" s="86"/>
    </row>
    <row r="28" spans="5:25" s="5" customFormat="1" ht="56.25" customHeight="1">
      <c r="E28" s="28"/>
      <c r="G28" s="29"/>
      <c r="H28" s="29"/>
      <c r="T28" s="60"/>
      <c r="U28" s="61"/>
      <c r="V28" s="62"/>
      <c r="W28" s="63"/>
      <c r="X28" s="64"/>
      <c r="Y28" s="90"/>
    </row>
    <row r="29" spans="5:24" s="6" customFormat="1" ht="15.75">
      <c r="E29" s="30"/>
      <c r="F29" s="29"/>
      <c r="I29" s="29"/>
      <c r="J29" s="29"/>
      <c r="K29" s="29"/>
      <c r="L29" s="29"/>
      <c r="M29" s="29"/>
      <c r="N29" s="29"/>
      <c r="O29" s="29"/>
      <c r="P29" s="29"/>
      <c r="S29" s="65"/>
      <c r="T29" s="66"/>
      <c r="U29" s="67"/>
      <c r="V29" s="68"/>
      <c r="W29" s="69"/>
      <c r="X29" s="70"/>
    </row>
    <row r="30" spans="3:25" s="7" customFormat="1" ht="15.75"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W30" s="73"/>
      <c r="X30" s="74"/>
      <c r="Y30" s="35"/>
    </row>
    <row r="31" spans="4:23" ht="15.75">
      <c r="D31" s="31"/>
      <c r="W31" s="77"/>
    </row>
    <row r="32" spans="3:23" ht="15.75">
      <c r="C32" s="32"/>
      <c r="D32" s="33"/>
      <c r="E32" s="34"/>
      <c r="F32" s="34"/>
      <c r="W32" s="79"/>
    </row>
    <row r="33" spans="3:23" ht="15.75">
      <c r="C33" s="32"/>
      <c r="D33" s="33"/>
      <c r="E33" s="34"/>
      <c r="F33" s="34"/>
      <c r="W33" s="77"/>
    </row>
    <row r="34" spans="3:23" ht="15.75">
      <c r="C34" s="71" t="s">
        <v>177</v>
      </c>
      <c r="D34" s="71" t="s">
        <v>178</v>
      </c>
      <c r="E34" s="72"/>
      <c r="F34" s="34"/>
      <c r="W34" s="77"/>
    </row>
    <row r="35" spans="3:23" ht="15.75">
      <c r="C35" s="75"/>
      <c r="D35" s="76">
        <v>279997.18640999997</v>
      </c>
      <c r="E35" s="72"/>
      <c r="F35" s="34"/>
      <c r="W35" s="77"/>
    </row>
    <row r="36" spans="3:23" ht="15.75">
      <c r="C36" s="75" t="s">
        <v>57</v>
      </c>
      <c r="D36" s="76">
        <v>71122.31431</v>
      </c>
      <c r="E36" s="78">
        <v>25.401081782963196</v>
      </c>
      <c r="F36" s="34"/>
      <c r="W36" s="77"/>
    </row>
    <row r="37" spans="3:23" ht="15.75">
      <c r="C37" s="75" t="s">
        <v>47</v>
      </c>
      <c r="D37" s="76">
        <v>58824.27987</v>
      </c>
      <c r="E37" s="78">
        <v>21.008882490648883</v>
      </c>
      <c r="F37" s="34"/>
      <c r="W37" s="77"/>
    </row>
    <row r="38" spans="3:23" ht="15.75">
      <c r="C38" s="75" t="s">
        <v>72</v>
      </c>
      <c r="D38" s="76">
        <v>41318.12222</v>
      </c>
      <c r="E38" s="78">
        <v>14.756620503856727</v>
      </c>
      <c r="F38" s="34"/>
      <c r="W38" s="77"/>
    </row>
    <row r="39" spans="3:23" ht="15.75">
      <c r="C39" s="75" t="s">
        <v>66</v>
      </c>
      <c r="D39" s="76">
        <v>36589.074400000005</v>
      </c>
      <c r="E39" s="78">
        <v>13.067657882255507</v>
      </c>
      <c r="F39" s="34"/>
      <c r="W39" s="77"/>
    </row>
    <row r="40" spans="3:23" ht="15.75">
      <c r="C40" s="75" t="s">
        <v>81</v>
      </c>
      <c r="D40" s="76">
        <v>19331.014180000006</v>
      </c>
      <c r="E40" s="78">
        <v>6.904003010835115</v>
      </c>
      <c r="F40" s="34"/>
      <c r="W40" s="78"/>
    </row>
    <row r="41" spans="3:23" ht="15.75">
      <c r="C41" s="75" t="s">
        <v>60</v>
      </c>
      <c r="D41" s="76">
        <v>15427.433740000002</v>
      </c>
      <c r="E41" s="78">
        <v>5.509853130241676</v>
      </c>
      <c r="F41" s="12"/>
      <c r="G41" s="12"/>
      <c r="W41" s="77"/>
    </row>
    <row r="42" spans="3:23" ht="15.75">
      <c r="C42" s="75" t="s">
        <v>96</v>
      </c>
      <c r="D42" s="76">
        <v>11073.19567</v>
      </c>
      <c r="E42" s="78">
        <v>3.9547524787572383</v>
      </c>
      <c r="F42" s="12"/>
      <c r="G42" s="12"/>
      <c r="T42" s="75"/>
      <c r="U42" s="76"/>
      <c r="V42" s="72"/>
      <c r="W42" s="77"/>
    </row>
    <row r="43" spans="3:23" ht="15.75">
      <c r="C43" s="75" t="s">
        <v>50</v>
      </c>
      <c r="D43" s="76">
        <v>8420.17027</v>
      </c>
      <c r="E43" s="78">
        <v>3.00723388615425</v>
      </c>
      <c r="F43" s="12"/>
      <c r="G43" s="12"/>
      <c r="T43" s="75"/>
      <c r="U43" s="76"/>
      <c r="V43" s="72"/>
      <c r="W43" s="77"/>
    </row>
    <row r="44" spans="3:23" ht="15.75">
      <c r="C44" s="75" t="s">
        <v>71</v>
      </c>
      <c r="D44" s="76">
        <v>6164.47684</v>
      </c>
      <c r="E44" s="78">
        <v>2.201620994495764</v>
      </c>
      <c r="T44" s="75"/>
      <c r="U44" s="76"/>
      <c r="V44" s="72"/>
      <c r="W44" s="77"/>
    </row>
    <row r="45" spans="3:23" ht="15.75">
      <c r="C45" s="75" t="s">
        <v>30</v>
      </c>
      <c r="D45" s="76">
        <v>11727.104909999936</v>
      </c>
      <c r="E45" s="78">
        <v>4.188293839791638</v>
      </c>
      <c r="T45" s="75"/>
      <c r="U45" s="76"/>
      <c r="V45" s="72"/>
      <c r="W45" s="77"/>
    </row>
    <row r="46" spans="20:23" ht="15.75">
      <c r="T46" s="75"/>
      <c r="U46" s="76"/>
      <c r="V46" s="72"/>
      <c r="W46" s="77"/>
    </row>
    <row r="47" spans="20:23" ht="15.75">
      <c r="T47" s="75"/>
      <c r="U47" s="76"/>
      <c r="V47" s="72"/>
      <c r="W47" s="77"/>
    </row>
    <row r="48" spans="20:23" ht="15.75">
      <c r="T48" s="80"/>
      <c r="U48" s="33"/>
      <c r="V48" s="58"/>
      <c r="W48" s="59"/>
    </row>
    <row r="49" spans="20:21" ht="15.75">
      <c r="T49" s="81"/>
      <c r="U49" s="82"/>
    </row>
    <row r="50" spans="20:21" ht="15.75">
      <c r="T50" s="83"/>
      <c r="U50" s="82"/>
    </row>
    <row r="51" spans="20:21" ht="15.75">
      <c r="T51" s="81"/>
      <c r="U51" s="82"/>
    </row>
    <row r="52" spans="20:21" ht="15.75">
      <c r="T52" s="81"/>
      <c r="U52" s="82"/>
    </row>
    <row r="53" spans="20:21" ht="15.75">
      <c r="T53" s="81"/>
      <c r="U53" s="82"/>
    </row>
    <row r="54" spans="3:21" ht="15.75">
      <c r="C54" s="36"/>
      <c r="T54" s="81"/>
      <c r="U54" s="82"/>
    </row>
    <row r="55" spans="3:21" ht="15.75">
      <c r="C55" s="36"/>
      <c r="T55" s="81"/>
      <c r="U55" s="82"/>
    </row>
    <row r="56" spans="3:21" ht="15.75">
      <c r="C56" s="36"/>
      <c r="T56" s="81"/>
      <c r="U56" s="82"/>
    </row>
    <row r="57" spans="3:21" ht="15.75">
      <c r="C57" s="36"/>
      <c r="T57" s="81"/>
      <c r="U57" s="82"/>
    </row>
    <row r="58" spans="3:21" ht="15.75">
      <c r="C58" s="36"/>
      <c r="T58" s="81"/>
      <c r="U58" s="82"/>
    </row>
    <row r="59" spans="3:21" ht="15.75">
      <c r="C59" s="36"/>
      <c r="T59" s="81"/>
      <c r="U59" s="82"/>
    </row>
    <row r="60" spans="3:21" ht="15.75">
      <c r="C60" s="36"/>
      <c r="T60" s="81"/>
      <c r="U60" s="82"/>
    </row>
    <row r="61" spans="3:21" ht="15.75">
      <c r="C61" s="36"/>
      <c r="T61" s="81"/>
      <c r="U61" s="82"/>
    </row>
    <row r="62" spans="3:21" ht="15.75">
      <c r="C62" s="36"/>
      <c r="T62" s="84"/>
      <c r="U62" s="82"/>
    </row>
    <row r="63" ht="15.75">
      <c r="C63" s="36"/>
    </row>
    <row r="64" ht="15.75">
      <c r="C64" s="36"/>
    </row>
    <row r="65" ht="15.75">
      <c r="C65" s="36"/>
    </row>
    <row r="66" ht="15.75">
      <c r="C66" s="36"/>
    </row>
    <row r="67" ht="15.75">
      <c r="C67" s="36"/>
    </row>
    <row r="68" ht="15.75">
      <c r="C68" s="36"/>
    </row>
    <row r="69" ht="15.75">
      <c r="C69" s="36"/>
    </row>
    <row r="70" ht="15.75">
      <c r="C70" s="36"/>
    </row>
    <row r="71" ht="15.75">
      <c r="C71" s="36"/>
    </row>
    <row r="72" ht="15.75">
      <c r="C72" s="36"/>
    </row>
    <row r="73" ht="15.75">
      <c r="C73" s="36"/>
    </row>
    <row r="74" ht="15.75">
      <c r="C74" s="36"/>
    </row>
    <row r="75" ht="15.75">
      <c r="C75" s="36"/>
    </row>
    <row r="76" ht="15.75">
      <c r="C76" s="36"/>
    </row>
    <row r="77" ht="15.75">
      <c r="C77" s="36"/>
    </row>
  </sheetData>
  <sheetProtection/>
  <mergeCells count="3">
    <mergeCell ref="B2:Q2"/>
    <mergeCell ref="B3:Q3"/>
    <mergeCell ref="B5:C5"/>
  </mergeCells>
  <printOptions horizontalCentered="1" verticalCentered="1"/>
  <pageMargins left="0.7874015748031497" right="0.9842519685039371" top="0.9842519685039371" bottom="0.9842519685039371" header="0" footer="0"/>
  <pageSetup horizontalDpi="600" verticalDpi="600" orientation="portrait" paperSize="9" scale="5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258"/>
  <sheetViews>
    <sheetView showGridLines="0" zoomScalePageLayoutView="0" workbookViewId="0" topLeftCell="C1">
      <selection activeCell="V47" sqref="V47"/>
    </sheetView>
  </sheetViews>
  <sheetFormatPr defaultColWidth="9.77734375" defaultRowHeight="15"/>
  <cols>
    <col min="1" max="1" width="0.88671875" style="477" customWidth="1"/>
    <col min="2" max="2" width="0.23046875" style="477" customWidth="1"/>
    <col min="3" max="3" width="2.88671875" style="477" customWidth="1"/>
    <col min="4" max="4" width="3.21484375" style="477" customWidth="1"/>
    <col min="5" max="5" width="22.3359375" style="477" customWidth="1"/>
    <col min="6" max="6" width="9.21484375" style="477" customWidth="1"/>
    <col min="7" max="10" width="9.10546875" style="477" bestFit="1" customWidth="1"/>
    <col min="11" max="11" width="7.4453125" style="477" bestFit="1" customWidth="1"/>
    <col min="12" max="13" width="9.10546875" style="477" bestFit="1" customWidth="1"/>
    <col min="14" max="14" width="7.99609375" style="477" bestFit="1" customWidth="1"/>
    <col min="15" max="15" width="9.10546875" style="477" bestFit="1" customWidth="1"/>
    <col min="16" max="16" width="7.6640625" style="477" bestFit="1" customWidth="1"/>
    <col min="17" max="18" width="9.10546875" style="477" bestFit="1" customWidth="1"/>
    <col min="19" max="19" width="0.55078125" style="477" customWidth="1"/>
    <col min="20" max="20" width="1.99609375" style="477" customWidth="1"/>
    <col min="21" max="21" width="4.77734375" style="478" customWidth="1"/>
    <col min="22" max="22" width="28.6640625" style="600" customWidth="1"/>
    <col min="23" max="23" width="13.77734375" style="600" customWidth="1"/>
    <col min="24" max="24" width="9.77734375" style="601" customWidth="1"/>
    <col min="25" max="37" width="9.77734375" style="600" customWidth="1"/>
    <col min="38" max="39" width="9.77734375" style="694" customWidth="1"/>
    <col min="40" max="43" width="9.77734375" style="602" customWidth="1"/>
    <col min="44" max="45" width="9.77734375" style="479" customWidth="1"/>
    <col min="46" max="142" width="9.77734375" style="477" customWidth="1"/>
    <col min="143" max="145" width="1.2265625" style="477" customWidth="1"/>
    <col min="146" max="146" width="9.77734375" style="477" customWidth="1"/>
    <col min="147" max="147" width="1.2265625" style="477" customWidth="1"/>
    <col min="148" max="16384" width="9.77734375" style="477" customWidth="1"/>
  </cols>
  <sheetData>
    <row r="1" spans="3:19" ht="16.5">
      <c r="C1" s="581" t="s">
        <v>0</v>
      </c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</row>
    <row r="2" spans="2:19" ht="16.5">
      <c r="B2" s="480"/>
      <c r="C2" s="582" t="s">
        <v>38</v>
      </c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</row>
    <row r="3" spans="2:19" ht="12.75">
      <c r="B3" s="480"/>
      <c r="C3" s="23"/>
      <c r="D3" s="23"/>
      <c r="E3" s="23"/>
      <c r="F3" s="481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523"/>
    </row>
    <row r="4" spans="2:45" s="471" customFormat="1" ht="39" customHeight="1">
      <c r="B4" s="483"/>
      <c r="C4" s="666" t="s">
        <v>2</v>
      </c>
      <c r="D4" s="667"/>
      <c r="E4" s="668"/>
      <c r="F4" s="669" t="s">
        <v>3</v>
      </c>
      <c r="G4" s="670" t="s">
        <v>4</v>
      </c>
      <c r="H4" s="670" t="s">
        <v>5</v>
      </c>
      <c r="I4" s="670" t="s">
        <v>6</v>
      </c>
      <c r="J4" s="670" t="s">
        <v>7</v>
      </c>
      <c r="K4" s="670" t="s">
        <v>8</v>
      </c>
      <c r="L4" s="670" t="s">
        <v>9</v>
      </c>
      <c r="M4" s="670" t="s">
        <v>10</v>
      </c>
      <c r="N4" s="670" t="s">
        <v>11</v>
      </c>
      <c r="O4" s="670" t="s">
        <v>12</v>
      </c>
      <c r="P4" s="670" t="s">
        <v>13</v>
      </c>
      <c r="Q4" s="670" t="s">
        <v>14</v>
      </c>
      <c r="R4" s="671" t="s">
        <v>15</v>
      </c>
      <c r="S4" s="525"/>
      <c r="U4" s="526"/>
      <c r="V4" s="609"/>
      <c r="W4" s="609"/>
      <c r="X4" s="610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24"/>
      <c r="AM4" s="624"/>
      <c r="AN4" s="612"/>
      <c r="AO4" s="612"/>
      <c r="AP4" s="612"/>
      <c r="AQ4" s="612"/>
      <c r="AR4" s="545"/>
      <c r="AS4" s="545"/>
    </row>
    <row r="5" spans="2:45" s="471" customFormat="1" ht="14.25">
      <c r="B5" s="486"/>
      <c r="C5" s="672"/>
      <c r="D5" s="673"/>
      <c r="E5" s="673"/>
      <c r="F5" s="674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527"/>
      <c r="U5" s="526"/>
      <c r="V5" s="609"/>
      <c r="W5" s="609"/>
      <c r="X5" s="610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24"/>
      <c r="AM5" s="624"/>
      <c r="AN5" s="612"/>
      <c r="AO5" s="612"/>
      <c r="AP5" s="612"/>
      <c r="AQ5" s="612"/>
      <c r="AR5" s="545"/>
      <c r="AS5" s="545"/>
    </row>
    <row r="6" spans="2:45" s="472" customFormat="1" ht="18.75" customHeight="1">
      <c r="B6" s="491"/>
      <c r="C6" s="676" t="s">
        <v>3</v>
      </c>
      <c r="D6" s="677"/>
      <c r="E6" s="677"/>
      <c r="F6" s="678">
        <f aca="true" t="shared" si="0" ref="F6:R6">+F8+F20+F27</f>
        <v>3526349</v>
      </c>
      <c r="G6" s="678">
        <f t="shared" si="0"/>
        <v>246437</v>
      </c>
      <c r="H6" s="678">
        <f t="shared" si="0"/>
        <v>380661</v>
      </c>
      <c r="I6" s="678">
        <f t="shared" si="0"/>
        <v>436244</v>
      </c>
      <c r="J6" s="678">
        <f t="shared" si="0"/>
        <v>328739</v>
      </c>
      <c r="K6" s="678">
        <f t="shared" si="0"/>
        <v>175523</v>
      </c>
      <c r="L6" s="678">
        <f t="shared" si="0"/>
        <v>364607</v>
      </c>
      <c r="M6" s="678">
        <f t="shared" si="0"/>
        <v>398852</v>
      </c>
      <c r="N6" s="678">
        <f t="shared" si="0"/>
        <v>239705</v>
      </c>
      <c r="O6" s="678">
        <f t="shared" si="0"/>
        <v>273762</v>
      </c>
      <c r="P6" s="678">
        <f t="shared" si="0"/>
        <v>270650</v>
      </c>
      <c r="Q6" s="678">
        <f t="shared" si="0"/>
        <v>205973</v>
      </c>
      <c r="R6" s="678">
        <f t="shared" si="0"/>
        <v>205196</v>
      </c>
      <c r="S6" s="528"/>
      <c r="U6" s="529"/>
      <c r="V6" s="615"/>
      <c r="W6" s="615"/>
      <c r="X6" s="616"/>
      <c r="Y6" s="617"/>
      <c r="Z6" s="617"/>
      <c r="AA6" s="617"/>
      <c r="AB6" s="617"/>
      <c r="AC6" s="617"/>
      <c r="AD6" s="617"/>
      <c r="AE6" s="617"/>
      <c r="AF6" s="617"/>
      <c r="AG6" s="617"/>
      <c r="AH6" s="617"/>
      <c r="AI6" s="617"/>
      <c r="AJ6" s="617"/>
      <c r="AK6" s="617"/>
      <c r="AL6" s="695"/>
      <c r="AM6" s="695"/>
      <c r="AN6" s="618"/>
      <c r="AO6" s="618"/>
      <c r="AP6" s="618"/>
      <c r="AQ6" s="618"/>
      <c r="AR6" s="546"/>
      <c r="AS6" s="546"/>
    </row>
    <row r="7" spans="2:45" s="471" customFormat="1" ht="18.75" customHeight="1">
      <c r="B7" s="486"/>
      <c r="C7" s="679"/>
      <c r="D7" s="23"/>
      <c r="E7" s="23"/>
      <c r="F7" s="680"/>
      <c r="G7" s="681"/>
      <c r="H7" s="681"/>
      <c r="I7" s="681"/>
      <c r="J7" s="681"/>
      <c r="K7" s="681"/>
      <c r="L7" s="681"/>
      <c r="M7" s="681"/>
      <c r="N7" s="681"/>
      <c r="O7" s="681"/>
      <c r="P7" s="681"/>
      <c r="Q7" s="681"/>
      <c r="R7" s="682"/>
      <c r="S7" s="527"/>
      <c r="U7" s="526"/>
      <c r="V7" s="609"/>
      <c r="W7" s="609"/>
      <c r="X7" s="610"/>
      <c r="Y7" s="611"/>
      <c r="Z7" s="611"/>
      <c r="AA7" s="611"/>
      <c r="AB7" s="611"/>
      <c r="AC7" s="611"/>
      <c r="AD7" s="611"/>
      <c r="AE7" s="611"/>
      <c r="AF7" s="611"/>
      <c r="AG7" s="611"/>
      <c r="AH7" s="611"/>
      <c r="AI7" s="611"/>
      <c r="AJ7" s="611"/>
      <c r="AK7" s="611"/>
      <c r="AL7" s="624"/>
      <c r="AM7" s="624"/>
      <c r="AN7" s="612"/>
      <c r="AO7" s="612"/>
      <c r="AP7" s="612"/>
      <c r="AQ7" s="612"/>
      <c r="AR7" s="545"/>
      <c r="AS7" s="545"/>
    </row>
    <row r="8" spans="2:45" s="472" customFormat="1" ht="18.75" customHeight="1">
      <c r="B8" s="491"/>
      <c r="C8" s="683"/>
      <c r="D8" s="684" t="s">
        <v>16</v>
      </c>
      <c r="E8" s="684"/>
      <c r="F8" s="678">
        <f>+F10+F13+F17</f>
        <v>1552001.9047100001</v>
      </c>
      <c r="G8" s="678">
        <f>SUM(G10,G13,G17)</f>
        <v>83651.7042499999</v>
      </c>
      <c r="H8" s="678">
        <f aca="true" t="shared" si="1" ref="H8:R8">+H10+H13+H17</f>
        <v>124187.1675</v>
      </c>
      <c r="I8" s="678">
        <f t="shared" si="1"/>
        <v>178208.63228</v>
      </c>
      <c r="J8" s="678">
        <f t="shared" si="1"/>
        <v>161915.29625</v>
      </c>
      <c r="K8" s="678">
        <f t="shared" si="1"/>
        <v>101215.4966500002</v>
      </c>
      <c r="L8" s="678">
        <f t="shared" si="1"/>
        <v>141606.24901</v>
      </c>
      <c r="M8" s="678">
        <f t="shared" si="1"/>
        <v>154844.96844</v>
      </c>
      <c r="N8" s="678">
        <f t="shared" si="1"/>
        <v>137698.68996</v>
      </c>
      <c r="O8" s="678">
        <f t="shared" si="1"/>
        <v>138739.92017</v>
      </c>
      <c r="P8" s="678">
        <f t="shared" si="1"/>
        <v>109792.04915</v>
      </c>
      <c r="Q8" s="678">
        <f t="shared" si="1"/>
        <v>104445.7785200002</v>
      </c>
      <c r="R8" s="678">
        <f t="shared" si="1"/>
        <v>115695.95253</v>
      </c>
      <c r="S8" s="528"/>
      <c r="U8" s="529"/>
      <c r="V8" s="621"/>
      <c r="W8" s="621"/>
      <c r="X8" s="621"/>
      <c r="Y8" s="621"/>
      <c r="Z8" s="621"/>
      <c r="AA8" s="621"/>
      <c r="AB8" s="621"/>
      <c r="AC8" s="621"/>
      <c r="AD8" s="621"/>
      <c r="AE8" s="621"/>
      <c r="AF8" s="621"/>
      <c r="AG8" s="621"/>
      <c r="AH8" s="617"/>
      <c r="AI8" s="617"/>
      <c r="AJ8" s="617"/>
      <c r="AK8" s="617"/>
      <c r="AL8" s="695"/>
      <c r="AM8" s="695"/>
      <c r="AN8" s="618"/>
      <c r="AO8" s="618"/>
      <c r="AP8" s="618"/>
      <c r="AQ8" s="618"/>
      <c r="AR8" s="546"/>
      <c r="AS8" s="546"/>
    </row>
    <row r="9" spans="2:45" s="471" customFormat="1" ht="18.75" customHeight="1">
      <c r="B9" s="486"/>
      <c r="C9" s="685"/>
      <c r="D9" s="23"/>
      <c r="E9" s="23"/>
      <c r="F9" s="682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2"/>
      <c r="S9" s="527"/>
      <c r="U9" s="526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11"/>
      <c r="AI9" s="611"/>
      <c r="AJ9" s="611"/>
      <c r="AK9" s="611"/>
      <c r="AL9" s="624"/>
      <c r="AM9" s="624"/>
      <c r="AN9" s="612"/>
      <c r="AO9" s="612"/>
      <c r="AP9" s="612"/>
      <c r="AQ9" s="612"/>
      <c r="AR9" s="545"/>
      <c r="AS9" s="545"/>
    </row>
    <row r="10" spans="2:45" s="471" customFormat="1" ht="18.75" customHeight="1">
      <c r="B10" s="486"/>
      <c r="C10" s="685"/>
      <c r="D10" s="686" t="s">
        <v>17</v>
      </c>
      <c r="E10" s="687" t="s">
        <v>18</v>
      </c>
      <c r="F10" s="680">
        <f>+F11</f>
        <v>60468</v>
      </c>
      <c r="G10" s="680">
        <f aca="true" t="shared" si="2" ref="G10:R10">SUM(G11:G11)</f>
        <v>3675</v>
      </c>
      <c r="H10" s="680">
        <f t="shared" si="2"/>
        <v>4521</v>
      </c>
      <c r="I10" s="680">
        <f t="shared" si="2"/>
        <v>3777</v>
      </c>
      <c r="J10" s="680">
        <f t="shared" si="2"/>
        <v>3708</v>
      </c>
      <c r="K10" s="680">
        <f t="shared" si="2"/>
        <v>5498</v>
      </c>
      <c r="L10" s="680">
        <f t="shared" si="2"/>
        <v>4514</v>
      </c>
      <c r="M10" s="680">
        <f t="shared" si="2"/>
        <v>5764</v>
      </c>
      <c r="N10" s="680">
        <f t="shared" si="2"/>
        <v>4510</v>
      </c>
      <c r="O10" s="680">
        <f t="shared" si="2"/>
        <v>7746</v>
      </c>
      <c r="P10" s="680">
        <f t="shared" si="2"/>
        <v>5936</v>
      </c>
      <c r="Q10" s="680">
        <f t="shared" si="2"/>
        <v>5860</v>
      </c>
      <c r="R10" s="680">
        <f t="shared" si="2"/>
        <v>4959</v>
      </c>
      <c r="S10" s="527"/>
      <c r="U10" s="526"/>
      <c r="V10" s="611"/>
      <c r="W10" s="623"/>
      <c r="X10" s="610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24"/>
      <c r="AM10" s="624"/>
      <c r="AN10" s="612"/>
      <c r="AO10" s="612"/>
      <c r="AP10" s="612"/>
      <c r="AQ10" s="612"/>
      <c r="AR10" s="545"/>
      <c r="AS10" s="545"/>
    </row>
    <row r="11" spans="2:45" s="471" customFormat="1" ht="18.75" customHeight="1">
      <c r="B11" s="486"/>
      <c r="C11" s="685"/>
      <c r="D11" s="686"/>
      <c r="E11" s="687" t="s">
        <v>19</v>
      </c>
      <c r="F11" s="680">
        <f>SUM(G11:R11)</f>
        <v>60468</v>
      </c>
      <c r="G11" s="688">
        <v>3675</v>
      </c>
      <c r="H11" s="688">
        <v>4521</v>
      </c>
      <c r="I11" s="688">
        <v>3777</v>
      </c>
      <c r="J11" s="688">
        <v>3708</v>
      </c>
      <c r="K11" s="688">
        <v>5498</v>
      </c>
      <c r="L11" s="688">
        <v>4514</v>
      </c>
      <c r="M11" s="688">
        <v>5764</v>
      </c>
      <c r="N11" s="688">
        <v>4510</v>
      </c>
      <c r="O11" s="688">
        <v>7746</v>
      </c>
      <c r="P11" s="688">
        <v>5936</v>
      </c>
      <c r="Q11" s="688">
        <v>5860</v>
      </c>
      <c r="R11" s="688">
        <v>4959</v>
      </c>
      <c r="S11" s="527"/>
      <c r="U11" s="526"/>
      <c r="V11" s="611"/>
      <c r="W11" s="623"/>
      <c r="X11" s="610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24"/>
      <c r="AM11" s="624"/>
      <c r="AN11" s="612"/>
      <c r="AO11" s="612"/>
      <c r="AP11" s="612"/>
      <c r="AQ11" s="612"/>
      <c r="AR11" s="545"/>
      <c r="AS11" s="545"/>
    </row>
    <row r="12" spans="2:45" s="471" customFormat="1" ht="10.5" customHeight="1">
      <c r="B12" s="486"/>
      <c r="C12" s="685"/>
      <c r="D12" s="686"/>
      <c r="E12" s="687"/>
      <c r="F12" s="680"/>
      <c r="G12" s="688"/>
      <c r="H12" s="688"/>
      <c r="I12" s="688"/>
      <c r="J12" s="688"/>
      <c r="K12" s="688"/>
      <c r="L12" s="688"/>
      <c r="M12" s="688"/>
      <c r="N12" s="688"/>
      <c r="O12" s="688"/>
      <c r="P12" s="688"/>
      <c r="Q12" s="688"/>
      <c r="R12" s="688"/>
      <c r="S12" s="527"/>
      <c r="U12" s="526"/>
      <c r="V12" s="611"/>
      <c r="W12" s="623"/>
      <c r="X12" s="610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24"/>
      <c r="AM12" s="624"/>
      <c r="AN12" s="612"/>
      <c r="AO12" s="612"/>
      <c r="AP12" s="612"/>
      <c r="AQ12" s="612"/>
      <c r="AR12" s="545"/>
      <c r="AS12" s="545"/>
    </row>
    <row r="13" spans="2:45" s="471" customFormat="1" ht="18.75" customHeight="1">
      <c r="B13" s="486"/>
      <c r="C13" s="685"/>
      <c r="D13" s="686" t="s">
        <v>20</v>
      </c>
      <c r="E13" s="687" t="s">
        <v>21</v>
      </c>
      <c r="F13" s="680">
        <f>SUM(G13:R13)</f>
        <v>1402419.9047100001</v>
      </c>
      <c r="G13" s="680">
        <f aca="true" t="shared" si="3" ref="G13:R13">+G14+G15</f>
        <v>73718.7042499999</v>
      </c>
      <c r="H13" s="680">
        <f t="shared" si="3"/>
        <v>110533.1675</v>
      </c>
      <c r="I13" s="680">
        <f t="shared" si="3"/>
        <v>166469.63228</v>
      </c>
      <c r="J13" s="680">
        <f t="shared" si="3"/>
        <v>150996.29625</v>
      </c>
      <c r="K13" s="680">
        <f t="shared" si="3"/>
        <v>86839.4966500002</v>
      </c>
      <c r="L13" s="680">
        <f t="shared" si="3"/>
        <v>130044.24901</v>
      </c>
      <c r="M13" s="680">
        <f t="shared" si="3"/>
        <v>140072.96844</v>
      </c>
      <c r="N13" s="680">
        <f t="shared" si="3"/>
        <v>126243.68996</v>
      </c>
      <c r="O13" s="680">
        <f t="shared" si="3"/>
        <v>124648.92017</v>
      </c>
      <c r="P13" s="680">
        <f t="shared" si="3"/>
        <v>97106.04915</v>
      </c>
      <c r="Q13" s="680">
        <f t="shared" si="3"/>
        <v>92150.7785200002</v>
      </c>
      <c r="R13" s="680">
        <f t="shared" si="3"/>
        <v>103595.95253</v>
      </c>
      <c r="S13" s="527"/>
      <c r="U13" s="526"/>
      <c r="V13" s="611"/>
      <c r="W13" s="623"/>
      <c r="X13" s="610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24"/>
      <c r="AM13" s="624"/>
      <c r="AN13" s="612"/>
      <c r="AO13" s="612"/>
      <c r="AP13" s="612"/>
      <c r="AQ13" s="612"/>
      <c r="AR13" s="545"/>
      <c r="AS13" s="545"/>
    </row>
    <row r="14" spans="2:45" s="471" customFormat="1" ht="18.75" customHeight="1">
      <c r="B14" s="486"/>
      <c r="C14" s="685"/>
      <c r="D14" s="686"/>
      <c r="E14" s="687" t="s">
        <v>19</v>
      </c>
      <c r="F14" s="680">
        <f>SUM(G14:R14)</f>
        <v>1374494.9047100001</v>
      </c>
      <c r="G14" s="688">
        <v>71662.7042499999</v>
      </c>
      <c r="H14" s="688">
        <v>108337.1675</v>
      </c>
      <c r="I14" s="688">
        <v>163603.63228</v>
      </c>
      <c r="J14" s="688">
        <v>148626.29625</v>
      </c>
      <c r="K14" s="688">
        <v>83533.4966500002</v>
      </c>
      <c r="L14" s="688">
        <v>128849.24901</v>
      </c>
      <c r="M14" s="688">
        <v>138147.96844</v>
      </c>
      <c r="N14" s="688">
        <v>122408.68996</v>
      </c>
      <c r="O14" s="688">
        <v>122578.92017</v>
      </c>
      <c r="P14" s="688">
        <v>94343.04915</v>
      </c>
      <c r="Q14" s="688">
        <v>90868.7785200002</v>
      </c>
      <c r="R14" s="688">
        <v>101534.95253</v>
      </c>
      <c r="S14" s="530"/>
      <c r="U14" s="526"/>
      <c r="V14" s="611"/>
      <c r="W14" s="623"/>
      <c r="X14" s="610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24"/>
      <c r="AM14" s="624"/>
      <c r="AN14" s="612"/>
      <c r="AO14" s="612"/>
      <c r="AP14" s="612"/>
      <c r="AQ14" s="612"/>
      <c r="AR14" s="545"/>
      <c r="AS14" s="545"/>
    </row>
    <row r="15" spans="2:45" s="471" customFormat="1" ht="18.75" customHeight="1">
      <c r="B15" s="486"/>
      <c r="C15" s="685"/>
      <c r="D15" s="686"/>
      <c r="E15" s="687" t="s">
        <v>22</v>
      </c>
      <c r="F15" s="680">
        <f>SUM(G15:R15)</f>
        <v>27925</v>
      </c>
      <c r="G15" s="688">
        <v>2056</v>
      </c>
      <c r="H15" s="688">
        <v>2196</v>
      </c>
      <c r="I15" s="688">
        <v>2866</v>
      </c>
      <c r="J15" s="688">
        <v>2370</v>
      </c>
      <c r="K15" s="688">
        <v>3306</v>
      </c>
      <c r="L15" s="688">
        <v>1195</v>
      </c>
      <c r="M15" s="688">
        <v>1925</v>
      </c>
      <c r="N15" s="688">
        <v>3835</v>
      </c>
      <c r="O15" s="688">
        <v>2070</v>
      </c>
      <c r="P15" s="688">
        <v>2763</v>
      </c>
      <c r="Q15" s="688">
        <v>1282</v>
      </c>
      <c r="R15" s="688">
        <v>2061</v>
      </c>
      <c r="S15" s="530"/>
      <c r="U15" s="526"/>
      <c r="V15" s="611"/>
      <c r="W15" s="623"/>
      <c r="X15" s="610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24"/>
      <c r="AM15" s="624"/>
      <c r="AN15" s="612"/>
      <c r="AO15" s="612"/>
      <c r="AP15" s="612"/>
      <c r="AQ15" s="612"/>
      <c r="AR15" s="545"/>
      <c r="AS15" s="545"/>
    </row>
    <row r="16" spans="2:45" s="471" customFormat="1" ht="10.5" customHeight="1">
      <c r="B16" s="486"/>
      <c r="C16" s="685"/>
      <c r="D16" s="686"/>
      <c r="E16" s="687"/>
      <c r="F16" s="680"/>
      <c r="G16" s="689"/>
      <c r="H16" s="689"/>
      <c r="I16" s="689"/>
      <c r="J16" s="689"/>
      <c r="K16" s="689"/>
      <c r="L16" s="689"/>
      <c r="M16" s="689"/>
      <c r="N16" s="689"/>
      <c r="O16" s="689"/>
      <c r="P16" s="689"/>
      <c r="Q16" s="689"/>
      <c r="R16" s="689"/>
      <c r="S16" s="527"/>
      <c r="U16" s="526"/>
      <c r="V16" s="611"/>
      <c r="W16" s="623"/>
      <c r="X16" s="610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24"/>
      <c r="AM16" s="624"/>
      <c r="AN16" s="612"/>
      <c r="AO16" s="612"/>
      <c r="AP16" s="612"/>
      <c r="AQ16" s="612"/>
      <c r="AR16" s="545"/>
      <c r="AS16" s="545"/>
    </row>
    <row r="17" spans="2:45" s="471" customFormat="1" ht="18.75" customHeight="1">
      <c r="B17" s="486"/>
      <c r="C17" s="685"/>
      <c r="D17" s="686" t="s">
        <v>23</v>
      </c>
      <c r="E17" s="687" t="s">
        <v>24</v>
      </c>
      <c r="F17" s="680">
        <f>SUM(G17:R17)</f>
        <v>89114</v>
      </c>
      <c r="G17" s="680">
        <f aca="true" t="shared" si="4" ref="G17:R17">SUM(G18:G18)</f>
        <v>6258</v>
      </c>
      <c r="H17" s="680">
        <f t="shared" si="4"/>
        <v>9133</v>
      </c>
      <c r="I17" s="680">
        <f t="shared" si="4"/>
        <v>7962</v>
      </c>
      <c r="J17" s="680">
        <f t="shared" si="4"/>
        <v>7211</v>
      </c>
      <c r="K17" s="680">
        <f t="shared" si="4"/>
        <v>8878</v>
      </c>
      <c r="L17" s="680">
        <f t="shared" si="4"/>
        <v>7048</v>
      </c>
      <c r="M17" s="680">
        <f t="shared" si="4"/>
        <v>9008</v>
      </c>
      <c r="N17" s="680">
        <f t="shared" si="4"/>
        <v>6945</v>
      </c>
      <c r="O17" s="680">
        <f t="shared" si="4"/>
        <v>6345</v>
      </c>
      <c r="P17" s="680">
        <f t="shared" si="4"/>
        <v>6750</v>
      </c>
      <c r="Q17" s="680">
        <f t="shared" si="4"/>
        <v>6435</v>
      </c>
      <c r="R17" s="680">
        <f t="shared" si="4"/>
        <v>7141</v>
      </c>
      <c r="S17" s="527"/>
      <c r="U17" s="526"/>
      <c r="V17" s="611"/>
      <c r="W17" s="623"/>
      <c r="X17" s="610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24"/>
      <c r="AM17" s="624"/>
      <c r="AN17" s="612"/>
      <c r="AO17" s="612"/>
      <c r="AP17" s="612"/>
      <c r="AQ17" s="612"/>
      <c r="AR17" s="545"/>
      <c r="AS17" s="545"/>
    </row>
    <row r="18" spans="2:45" s="471" customFormat="1" ht="18.75" customHeight="1">
      <c r="B18" s="486"/>
      <c r="C18" s="685"/>
      <c r="D18" s="686"/>
      <c r="E18" s="687" t="s">
        <v>19</v>
      </c>
      <c r="F18" s="680">
        <f>SUM(G18:R18)</f>
        <v>89114</v>
      </c>
      <c r="G18" s="680">
        <v>6258</v>
      </c>
      <c r="H18" s="680">
        <v>9133</v>
      </c>
      <c r="I18" s="680">
        <v>7962</v>
      </c>
      <c r="J18" s="680">
        <v>7211</v>
      </c>
      <c r="K18" s="680">
        <v>8878</v>
      </c>
      <c r="L18" s="680">
        <v>7048</v>
      </c>
      <c r="M18" s="680">
        <v>9008</v>
      </c>
      <c r="N18" s="680">
        <v>6945</v>
      </c>
      <c r="O18" s="680">
        <v>6345</v>
      </c>
      <c r="P18" s="680">
        <v>6750</v>
      </c>
      <c r="Q18" s="680">
        <v>6435</v>
      </c>
      <c r="R18" s="680">
        <v>7141</v>
      </c>
      <c r="S18" s="530"/>
      <c r="U18" s="526"/>
      <c r="V18" s="611"/>
      <c r="W18" s="623"/>
      <c r="X18" s="610"/>
      <c r="Y18" s="611"/>
      <c r="Z18" s="611"/>
      <c r="AA18" s="611"/>
      <c r="AB18" s="611"/>
      <c r="AC18" s="611"/>
      <c r="AD18" s="611"/>
      <c r="AE18" s="611"/>
      <c r="AF18" s="611"/>
      <c r="AG18" s="611"/>
      <c r="AH18" s="611"/>
      <c r="AI18" s="611"/>
      <c r="AJ18" s="611"/>
      <c r="AK18" s="611"/>
      <c r="AL18" s="624"/>
      <c r="AM18" s="624"/>
      <c r="AN18" s="612"/>
      <c r="AO18" s="612"/>
      <c r="AP18" s="612"/>
      <c r="AQ18" s="612"/>
      <c r="AR18" s="545"/>
      <c r="AS18" s="545"/>
    </row>
    <row r="19" spans="2:45" s="471" customFormat="1" ht="10.5" customHeight="1">
      <c r="B19" s="486"/>
      <c r="C19" s="685"/>
      <c r="D19" s="687"/>
      <c r="E19" s="687"/>
      <c r="F19" s="682"/>
      <c r="G19" s="681"/>
      <c r="H19" s="681"/>
      <c r="I19" s="681"/>
      <c r="J19" s="681"/>
      <c r="K19" s="681"/>
      <c r="L19" s="681"/>
      <c r="M19" s="681"/>
      <c r="N19" s="681"/>
      <c r="O19" s="681"/>
      <c r="P19" s="681"/>
      <c r="Q19" s="681"/>
      <c r="R19" s="681"/>
      <c r="S19" s="527"/>
      <c r="U19" s="526"/>
      <c r="V19" s="611"/>
      <c r="W19" s="623"/>
      <c r="X19" s="610"/>
      <c r="Y19" s="611"/>
      <c r="Z19" s="611"/>
      <c r="AA19" s="611"/>
      <c r="AB19" s="611"/>
      <c r="AC19" s="611"/>
      <c r="AD19" s="611"/>
      <c r="AE19" s="611"/>
      <c r="AF19" s="611"/>
      <c r="AG19" s="611"/>
      <c r="AH19" s="611"/>
      <c r="AI19" s="611"/>
      <c r="AJ19" s="611"/>
      <c r="AK19" s="611"/>
      <c r="AL19" s="624"/>
      <c r="AM19" s="624"/>
      <c r="AN19" s="612"/>
      <c r="AO19" s="612"/>
      <c r="AP19" s="612"/>
      <c r="AQ19" s="612"/>
      <c r="AR19" s="545"/>
      <c r="AS19" s="545"/>
    </row>
    <row r="20" spans="2:45" s="472" customFormat="1" ht="18.75" customHeight="1">
      <c r="B20" s="491"/>
      <c r="C20" s="683"/>
      <c r="D20" s="684" t="s">
        <v>25</v>
      </c>
      <c r="E20" s="684"/>
      <c r="F20" s="678">
        <f aca="true" t="shared" si="5" ref="F20:R20">SUM(F22:F25)</f>
        <v>1949251</v>
      </c>
      <c r="G20" s="678">
        <f t="shared" si="5"/>
        <v>160580</v>
      </c>
      <c r="H20" s="678">
        <f t="shared" si="5"/>
        <v>254689</v>
      </c>
      <c r="I20" s="678">
        <f t="shared" si="5"/>
        <v>255756</v>
      </c>
      <c r="J20" s="678">
        <f t="shared" si="5"/>
        <v>164386</v>
      </c>
      <c r="K20" s="678">
        <f t="shared" si="5"/>
        <v>71974</v>
      </c>
      <c r="L20" s="678">
        <f t="shared" si="5"/>
        <v>220922</v>
      </c>
      <c r="M20" s="678">
        <f t="shared" si="5"/>
        <v>242188</v>
      </c>
      <c r="N20" s="678">
        <f t="shared" si="5"/>
        <v>99625</v>
      </c>
      <c r="O20" s="678">
        <f t="shared" si="5"/>
        <v>132675</v>
      </c>
      <c r="P20" s="678">
        <f t="shared" si="5"/>
        <v>159026</v>
      </c>
      <c r="Q20" s="678">
        <f t="shared" si="5"/>
        <v>99652</v>
      </c>
      <c r="R20" s="678">
        <f t="shared" si="5"/>
        <v>87778</v>
      </c>
      <c r="S20" s="531"/>
      <c r="U20" s="532"/>
      <c r="V20" s="696"/>
      <c r="W20" s="697"/>
      <c r="X20" s="696"/>
      <c r="Y20" s="696"/>
      <c r="Z20" s="696"/>
      <c r="AA20" s="696"/>
      <c r="AB20" s="696"/>
      <c r="AC20" s="696"/>
      <c r="AD20" s="696"/>
      <c r="AE20" s="696"/>
      <c r="AF20" s="696"/>
      <c r="AG20" s="698"/>
      <c r="AH20" s="699"/>
      <c r="AI20" s="699"/>
      <c r="AJ20" s="699"/>
      <c r="AK20" s="699"/>
      <c r="AL20" s="695"/>
      <c r="AM20" s="695"/>
      <c r="AN20" s="618"/>
      <c r="AO20" s="618"/>
      <c r="AP20" s="618"/>
      <c r="AQ20" s="618"/>
      <c r="AR20" s="546"/>
      <c r="AS20" s="546"/>
    </row>
    <row r="21" spans="2:45" s="471" customFormat="1" ht="18.75" customHeight="1">
      <c r="B21" s="486"/>
      <c r="C21" s="685"/>
      <c r="D21" s="687"/>
      <c r="E21" s="687"/>
      <c r="F21" s="680"/>
      <c r="G21" s="690"/>
      <c r="H21" s="690"/>
      <c r="I21" s="690"/>
      <c r="J21" s="690"/>
      <c r="K21" s="690"/>
      <c r="L21" s="690"/>
      <c r="M21" s="690"/>
      <c r="N21" s="690"/>
      <c r="O21" s="690"/>
      <c r="P21" s="690"/>
      <c r="Q21" s="690"/>
      <c r="R21" s="680"/>
      <c r="S21" s="527"/>
      <c r="U21" s="533"/>
      <c r="V21" s="280"/>
      <c r="W21" s="700"/>
      <c r="X21" s="701"/>
      <c r="Y21" s="701"/>
      <c r="Z21" s="701"/>
      <c r="AA21" s="701"/>
      <c r="AB21" s="701"/>
      <c r="AC21" s="701"/>
      <c r="AD21" s="701"/>
      <c r="AE21" s="701"/>
      <c r="AF21" s="701"/>
      <c r="AG21" s="701"/>
      <c r="AH21" s="280"/>
      <c r="AI21" s="280"/>
      <c r="AJ21" s="280"/>
      <c r="AK21" s="280"/>
      <c r="AL21" s="624"/>
      <c r="AM21" s="624"/>
      <c r="AN21" s="612"/>
      <c r="AO21" s="612"/>
      <c r="AP21" s="612"/>
      <c r="AQ21" s="612"/>
      <c r="AR21" s="545"/>
      <c r="AS21" s="545"/>
    </row>
    <row r="22" spans="2:45" s="471" customFormat="1" ht="18.75" customHeight="1">
      <c r="B22" s="486"/>
      <c r="C22" s="685"/>
      <c r="D22" s="686"/>
      <c r="E22" s="691" t="s">
        <v>26</v>
      </c>
      <c r="F22" s="680">
        <f aca="true" t="shared" si="6" ref="F22:F27">SUM(G22:R22)</f>
        <v>1506160</v>
      </c>
      <c r="G22" s="680">
        <v>139514</v>
      </c>
      <c r="H22" s="680">
        <v>195926</v>
      </c>
      <c r="I22" s="680">
        <v>204623</v>
      </c>
      <c r="J22" s="680">
        <v>139218</v>
      </c>
      <c r="K22" s="680">
        <v>41026</v>
      </c>
      <c r="L22" s="680">
        <v>184998</v>
      </c>
      <c r="M22" s="680">
        <v>184602</v>
      </c>
      <c r="N22" s="680">
        <v>54732</v>
      </c>
      <c r="O22" s="680">
        <v>98693</v>
      </c>
      <c r="P22" s="680">
        <v>114329</v>
      </c>
      <c r="Q22" s="680">
        <v>79410</v>
      </c>
      <c r="R22" s="680">
        <v>69089</v>
      </c>
      <c r="S22" s="527"/>
      <c r="U22" s="533"/>
      <c r="V22" s="280"/>
      <c r="W22" s="700"/>
      <c r="X22" s="701"/>
      <c r="Y22" s="701"/>
      <c r="Z22" s="701"/>
      <c r="AA22" s="701"/>
      <c r="AB22" s="701"/>
      <c r="AC22" s="701"/>
      <c r="AD22" s="701"/>
      <c r="AE22" s="701"/>
      <c r="AF22" s="701"/>
      <c r="AG22" s="701"/>
      <c r="AH22" s="280"/>
      <c r="AI22" s="280"/>
      <c r="AJ22" s="280"/>
      <c r="AK22" s="280"/>
      <c r="AL22" s="624"/>
      <c r="AM22" s="624"/>
      <c r="AN22" s="612"/>
      <c r="AO22" s="612"/>
      <c r="AP22" s="612"/>
      <c r="AQ22" s="612"/>
      <c r="AR22" s="545"/>
      <c r="AS22" s="545"/>
    </row>
    <row r="23" spans="2:45" s="471" customFormat="1" ht="18.75" customHeight="1">
      <c r="B23" s="486"/>
      <c r="C23" s="685"/>
      <c r="D23" s="686"/>
      <c r="E23" s="691" t="s">
        <v>27</v>
      </c>
      <c r="F23" s="680">
        <f t="shared" si="6"/>
        <v>23163</v>
      </c>
      <c r="G23" s="680">
        <v>1215</v>
      </c>
      <c r="H23" s="680">
        <v>1406</v>
      </c>
      <c r="I23" s="680">
        <v>2617</v>
      </c>
      <c r="J23" s="680">
        <v>1977</v>
      </c>
      <c r="K23" s="680">
        <v>2293</v>
      </c>
      <c r="L23" s="680">
        <v>3390</v>
      </c>
      <c r="M23" s="680">
        <v>2195</v>
      </c>
      <c r="N23" s="680">
        <v>1825</v>
      </c>
      <c r="O23" s="680">
        <v>2492</v>
      </c>
      <c r="P23" s="680">
        <v>1261</v>
      </c>
      <c r="Q23" s="680">
        <v>983</v>
      </c>
      <c r="R23" s="680">
        <v>1509</v>
      </c>
      <c r="S23" s="527"/>
      <c r="U23" s="533"/>
      <c r="V23" s="700"/>
      <c r="W23" s="700"/>
      <c r="X23" s="701"/>
      <c r="Y23" s="701"/>
      <c r="Z23" s="701"/>
      <c r="AA23" s="701"/>
      <c r="AB23" s="701"/>
      <c r="AC23" s="701"/>
      <c r="AD23" s="701"/>
      <c r="AE23" s="701"/>
      <c r="AF23" s="701"/>
      <c r="AG23" s="701"/>
      <c r="AH23" s="280"/>
      <c r="AI23" s="280"/>
      <c r="AJ23" s="280"/>
      <c r="AK23" s="280"/>
      <c r="AL23" s="624"/>
      <c r="AM23" s="624"/>
      <c r="AN23" s="612"/>
      <c r="AO23" s="612"/>
      <c r="AP23" s="612"/>
      <c r="AQ23" s="612"/>
      <c r="AR23" s="545"/>
      <c r="AS23" s="545"/>
    </row>
    <row r="24" spans="2:45" s="471" customFormat="1" ht="18.75" customHeight="1">
      <c r="B24" s="486"/>
      <c r="C24" s="685"/>
      <c r="D24" s="686"/>
      <c r="E24" s="687" t="s">
        <v>28</v>
      </c>
      <c r="F24" s="680">
        <f t="shared" si="6"/>
        <v>279997</v>
      </c>
      <c r="G24" s="680">
        <v>4732</v>
      </c>
      <c r="H24" s="680">
        <v>45454</v>
      </c>
      <c r="I24" s="680">
        <v>41578</v>
      </c>
      <c r="J24" s="680">
        <v>14274</v>
      </c>
      <c r="K24" s="680">
        <v>12545</v>
      </c>
      <c r="L24" s="680">
        <v>24777</v>
      </c>
      <c r="M24" s="680">
        <v>39818</v>
      </c>
      <c r="N24" s="680">
        <v>36736</v>
      </c>
      <c r="O24" s="680">
        <v>23447</v>
      </c>
      <c r="P24" s="680">
        <v>25050</v>
      </c>
      <c r="Q24" s="680">
        <v>4827</v>
      </c>
      <c r="R24" s="680">
        <v>6759</v>
      </c>
      <c r="S24" s="527"/>
      <c r="U24" s="283"/>
      <c r="V24" s="696"/>
      <c r="W24" s="697"/>
      <c r="X24" s="696"/>
      <c r="Y24" s="696"/>
      <c r="Z24" s="696"/>
      <c r="AA24" s="696"/>
      <c r="AB24" s="696"/>
      <c r="AC24" s="696"/>
      <c r="AD24" s="696"/>
      <c r="AE24" s="696"/>
      <c r="AF24" s="696"/>
      <c r="AG24" s="698"/>
      <c r="AH24" s="280"/>
      <c r="AI24" s="280"/>
      <c r="AJ24" s="280"/>
      <c r="AK24" s="280"/>
      <c r="AL24" s="624"/>
      <c r="AM24" s="624"/>
      <c r="AN24" s="612"/>
      <c r="AO24" s="612"/>
      <c r="AP24" s="612"/>
      <c r="AQ24" s="612"/>
      <c r="AR24" s="545"/>
      <c r="AS24" s="545"/>
    </row>
    <row r="25" spans="2:45" s="471" customFormat="1" ht="18.75" customHeight="1">
      <c r="B25" s="486"/>
      <c r="C25" s="685"/>
      <c r="D25" s="692"/>
      <c r="E25" s="687" t="s">
        <v>29</v>
      </c>
      <c r="F25" s="680">
        <f t="shared" si="6"/>
        <v>139931</v>
      </c>
      <c r="G25" s="680">
        <v>15119</v>
      </c>
      <c r="H25" s="680">
        <v>11903</v>
      </c>
      <c r="I25" s="680">
        <v>6938</v>
      </c>
      <c r="J25" s="680">
        <v>8917</v>
      </c>
      <c r="K25" s="680">
        <v>16110</v>
      </c>
      <c r="L25" s="680">
        <v>7757</v>
      </c>
      <c r="M25" s="680">
        <v>15573</v>
      </c>
      <c r="N25" s="680">
        <v>6332</v>
      </c>
      <c r="O25" s="680">
        <v>8043</v>
      </c>
      <c r="P25" s="680">
        <v>18386</v>
      </c>
      <c r="Q25" s="680">
        <v>14432</v>
      </c>
      <c r="R25" s="680">
        <v>10421</v>
      </c>
      <c r="S25" s="527"/>
      <c r="U25" s="283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280"/>
      <c r="AI25" s="280"/>
      <c r="AJ25" s="280"/>
      <c r="AK25" s="280"/>
      <c r="AL25" s="624"/>
      <c r="AM25" s="624"/>
      <c r="AN25" s="612"/>
      <c r="AO25" s="612"/>
      <c r="AP25" s="612"/>
      <c r="AQ25" s="612"/>
      <c r="AR25" s="545"/>
      <c r="AS25" s="545"/>
    </row>
    <row r="26" spans="2:45" s="471" customFormat="1" ht="10.5" customHeight="1">
      <c r="B26" s="486"/>
      <c r="C26" s="685"/>
      <c r="D26" s="687"/>
      <c r="E26" s="687"/>
      <c r="F26" s="693"/>
      <c r="G26" s="680"/>
      <c r="H26" s="680"/>
      <c r="I26" s="680"/>
      <c r="J26" s="680"/>
      <c r="K26" s="680"/>
      <c r="L26" s="680"/>
      <c r="M26" s="680"/>
      <c r="N26" s="680"/>
      <c r="O26" s="680"/>
      <c r="P26" s="680"/>
      <c r="Q26" s="680"/>
      <c r="R26" s="680"/>
      <c r="S26" s="527"/>
      <c r="U26" s="283"/>
      <c r="V26" s="280"/>
      <c r="W26" s="280"/>
      <c r="X26" s="702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624"/>
      <c r="AM26" s="624"/>
      <c r="AN26" s="612"/>
      <c r="AO26" s="612"/>
      <c r="AP26" s="612"/>
      <c r="AQ26" s="612"/>
      <c r="AR26" s="545"/>
      <c r="AS26" s="545"/>
    </row>
    <row r="27" spans="2:45" s="472" customFormat="1" ht="18.75" customHeight="1">
      <c r="B27" s="491"/>
      <c r="C27" s="683"/>
      <c r="D27" s="684" t="s">
        <v>30</v>
      </c>
      <c r="E27" s="684"/>
      <c r="F27" s="678">
        <f t="shared" si="6"/>
        <v>25096.095289999706</v>
      </c>
      <c r="G27" s="678">
        <v>2205.2957500001066</v>
      </c>
      <c r="H27" s="678">
        <v>1784.8325000000186</v>
      </c>
      <c r="I27" s="678">
        <v>2279.36771999998</v>
      </c>
      <c r="J27" s="678">
        <v>2437.703749999986</v>
      </c>
      <c r="K27" s="678">
        <v>2333.5033499997808</v>
      </c>
      <c r="L27" s="678">
        <v>2078.7509899999714</v>
      </c>
      <c r="M27" s="678">
        <v>1819.0315600000322</v>
      </c>
      <c r="N27" s="678">
        <v>2381.310040000011</v>
      </c>
      <c r="O27" s="678">
        <v>2347.0798300000024</v>
      </c>
      <c r="P27" s="678">
        <v>1831.950850000023</v>
      </c>
      <c r="Q27" s="678">
        <v>1875.2214799998037</v>
      </c>
      <c r="R27" s="678">
        <v>1722.0474699999904</v>
      </c>
      <c r="S27" s="531"/>
      <c r="U27" s="301"/>
      <c r="V27" s="703"/>
      <c r="W27" s="703"/>
      <c r="X27" s="703"/>
      <c r="Y27" s="703"/>
      <c r="Z27" s="703"/>
      <c r="AA27" s="703"/>
      <c r="AB27" s="703"/>
      <c r="AC27" s="703"/>
      <c r="AD27" s="703"/>
      <c r="AE27" s="703"/>
      <c r="AF27" s="703"/>
      <c r="AG27" s="703"/>
      <c r="AH27" s="699"/>
      <c r="AI27" s="699"/>
      <c r="AJ27" s="699"/>
      <c r="AK27" s="699"/>
      <c r="AL27" s="695"/>
      <c r="AM27" s="695"/>
      <c r="AN27" s="618"/>
      <c r="AO27" s="618"/>
      <c r="AP27" s="618"/>
      <c r="AQ27" s="618"/>
      <c r="AR27" s="546"/>
      <c r="AS27" s="546"/>
    </row>
    <row r="28" spans="2:45" s="471" customFormat="1" ht="15">
      <c r="B28" s="486"/>
      <c r="C28" s="508"/>
      <c r="D28" s="509"/>
      <c r="E28" s="509"/>
      <c r="F28" s="510"/>
      <c r="G28" s="511"/>
      <c r="H28" s="511"/>
      <c r="I28" s="511"/>
      <c r="J28" s="511"/>
      <c r="K28" s="511"/>
      <c r="L28" s="521"/>
      <c r="M28" s="511"/>
      <c r="N28" s="511"/>
      <c r="O28" s="511"/>
      <c r="P28" s="511"/>
      <c r="Q28" s="534"/>
      <c r="R28" s="510"/>
      <c r="S28" s="535"/>
      <c r="U28" s="283"/>
      <c r="V28" s="704"/>
      <c r="W28" s="704"/>
      <c r="X28" s="702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624"/>
      <c r="AM28" s="624"/>
      <c r="AN28" s="612"/>
      <c r="AO28" s="612"/>
      <c r="AP28" s="612"/>
      <c r="AQ28" s="612"/>
      <c r="AR28" s="545"/>
      <c r="AS28" s="545"/>
    </row>
    <row r="29" spans="2:37" ht="3.75" customHeight="1">
      <c r="B29" s="480"/>
      <c r="C29" s="23"/>
      <c r="D29" s="23"/>
      <c r="E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U29" s="474"/>
      <c r="V29" s="704"/>
      <c r="W29" s="704"/>
      <c r="X29" s="705"/>
      <c r="Y29" s="706"/>
      <c r="Z29" s="706"/>
      <c r="AA29" s="706"/>
      <c r="AB29" s="706"/>
      <c r="AC29" s="706"/>
      <c r="AD29" s="706"/>
      <c r="AE29" s="706"/>
      <c r="AF29" s="706"/>
      <c r="AG29" s="706"/>
      <c r="AH29" s="706"/>
      <c r="AI29" s="706"/>
      <c r="AJ29" s="706"/>
      <c r="AK29" s="706"/>
    </row>
    <row r="30" spans="2:37" ht="15">
      <c r="B30" s="480"/>
      <c r="C30" s="23" t="s">
        <v>31</v>
      </c>
      <c r="D30" s="23"/>
      <c r="E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U30" s="474"/>
      <c r="V30" s="704"/>
      <c r="W30" s="704"/>
      <c r="X30" s="705"/>
      <c r="Y30" s="706"/>
      <c r="Z30" s="706"/>
      <c r="AA30" s="706"/>
      <c r="AB30" s="706"/>
      <c r="AC30" s="706"/>
      <c r="AD30" s="706"/>
      <c r="AE30" s="706"/>
      <c r="AF30" s="706"/>
      <c r="AG30" s="706"/>
      <c r="AH30" s="706"/>
      <c r="AI30" s="706"/>
      <c r="AJ30" s="706"/>
      <c r="AK30" s="706"/>
    </row>
    <row r="31" spans="2:45" s="473" customFormat="1" ht="14.25">
      <c r="B31" s="19"/>
      <c r="C31" s="187" t="s">
        <v>32</v>
      </c>
      <c r="D31" s="19"/>
      <c r="E31" s="19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U31" s="536"/>
      <c r="V31" s="707"/>
      <c r="W31" s="708"/>
      <c r="X31" s="709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1"/>
      <c r="AM31" s="711"/>
      <c r="AN31" s="639"/>
      <c r="AO31" s="639"/>
      <c r="AP31" s="639"/>
      <c r="AQ31" s="639"/>
      <c r="AR31" s="547"/>
      <c r="AS31" s="547"/>
    </row>
    <row r="32" spans="2:37" ht="12.75">
      <c r="B32" s="23"/>
      <c r="C32" s="23"/>
      <c r="D32" s="23"/>
      <c r="E32" s="23"/>
      <c r="G32" s="513"/>
      <c r="H32" s="513"/>
      <c r="I32" s="513"/>
      <c r="J32" s="513"/>
      <c r="K32" s="513"/>
      <c r="L32" s="513"/>
      <c r="M32" s="513"/>
      <c r="N32" s="513"/>
      <c r="O32" s="513"/>
      <c r="P32" s="513"/>
      <c r="Q32" s="513"/>
      <c r="R32" s="513"/>
      <c r="U32" s="537"/>
      <c r="V32" s="712"/>
      <c r="W32" s="713"/>
      <c r="X32" s="705"/>
      <c r="Y32" s="706"/>
      <c r="Z32" s="706"/>
      <c r="AA32" s="706"/>
      <c r="AB32" s="706"/>
      <c r="AC32" s="706"/>
      <c r="AD32" s="706"/>
      <c r="AE32" s="706"/>
      <c r="AF32" s="706"/>
      <c r="AG32" s="706"/>
      <c r="AH32" s="706"/>
      <c r="AI32" s="706"/>
      <c r="AJ32" s="706"/>
      <c r="AK32" s="706"/>
    </row>
    <row r="33" spans="2:37" ht="15">
      <c r="B33" s="23"/>
      <c r="C33" s="23"/>
      <c r="D33" s="23"/>
      <c r="E33" s="23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U33" s="537"/>
      <c r="V33" s="712"/>
      <c r="W33" s="713"/>
      <c r="X33" s="705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</row>
    <row r="34" spans="2:37" ht="12.75">
      <c r="B34" s="23"/>
      <c r="C34" s="23"/>
      <c r="D34" s="23"/>
      <c r="E34" s="23"/>
      <c r="G34" s="513"/>
      <c r="H34" s="513"/>
      <c r="I34" s="513"/>
      <c r="J34" s="513"/>
      <c r="K34" s="513"/>
      <c r="L34" s="513"/>
      <c r="M34" s="513"/>
      <c r="N34" s="513"/>
      <c r="O34" s="513"/>
      <c r="P34" s="513"/>
      <c r="Q34" s="513"/>
      <c r="R34" s="513"/>
      <c r="U34" s="537"/>
      <c r="V34" s="712"/>
      <c r="W34" s="713"/>
      <c r="X34" s="705"/>
      <c r="Y34" s="706"/>
      <c r="Z34" s="706"/>
      <c r="AA34" s="706"/>
      <c r="AB34" s="706"/>
      <c r="AC34" s="706"/>
      <c r="AD34" s="706"/>
      <c r="AE34" s="706"/>
      <c r="AF34" s="706"/>
      <c r="AG34" s="706"/>
      <c r="AH34" s="706"/>
      <c r="AI34" s="706"/>
      <c r="AJ34" s="706"/>
      <c r="AK34" s="706"/>
    </row>
    <row r="35" spans="2:37" ht="12.75">
      <c r="B35" s="23"/>
      <c r="C35" s="23"/>
      <c r="D35" s="23"/>
      <c r="E35" s="2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U35" s="537"/>
      <c r="V35" s="712"/>
      <c r="W35" s="713"/>
      <c r="X35" s="705"/>
      <c r="Y35" s="706"/>
      <c r="Z35" s="706"/>
      <c r="AA35" s="706"/>
      <c r="AB35" s="706"/>
      <c r="AC35" s="706"/>
      <c r="AD35" s="706"/>
      <c r="AE35" s="706"/>
      <c r="AF35" s="706"/>
      <c r="AG35" s="706"/>
      <c r="AH35" s="706"/>
      <c r="AI35" s="706"/>
      <c r="AJ35" s="706"/>
      <c r="AK35" s="706"/>
    </row>
    <row r="36" spans="2:37" ht="12.75">
      <c r="B36" s="23"/>
      <c r="C36" s="23"/>
      <c r="D36" s="23"/>
      <c r="E36" s="2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U36" s="537"/>
      <c r="V36" s="712"/>
      <c r="W36" s="713"/>
      <c r="X36" s="705"/>
      <c r="Y36" s="706"/>
      <c r="Z36" s="706"/>
      <c r="AA36" s="706"/>
      <c r="AB36" s="706"/>
      <c r="AC36" s="706"/>
      <c r="AD36" s="706"/>
      <c r="AE36" s="706"/>
      <c r="AF36" s="706"/>
      <c r="AG36" s="706"/>
      <c r="AH36" s="706"/>
      <c r="AI36" s="706"/>
      <c r="AJ36" s="706"/>
      <c r="AK36" s="706"/>
    </row>
    <row r="37" spans="2:37" ht="12.75">
      <c r="B37" s="23"/>
      <c r="C37" s="23"/>
      <c r="D37" s="23"/>
      <c r="E37" s="2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U37" s="537"/>
      <c r="V37" s="712"/>
      <c r="W37" s="713"/>
      <c r="X37" s="705"/>
      <c r="Y37" s="706"/>
      <c r="Z37" s="706"/>
      <c r="AA37" s="706"/>
      <c r="AB37" s="706"/>
      <c r="AC37" s="706"/>
      <c r="AD37" s="706"/>
      <c r="AE37" s="706"/>
      <c r="AF37" s="706"/>
      <c r="AG37" s="706"/>
      <c r="AH37" s="706"/>
      <c r="AI37" s="706"/>
      <c r="AJ37" s="706"/>
      <c r="AK37" s="706"/>
    </row>
    <row r="38" spans="2:32" ht="12.75">
      <c r="B38" s="23"/>
      <c r="C38" s="23"/>
      <c r="D38" s="23"/>
      <c r="E38" s="23"/>
      <c r="G38" s="513"/>
      <c r="H38" s="513"/>
      <c r="I38" s="513"/>
      <c r="J38" s="513"/>
      <c r="K38" s="513"/>
      <c r="L38" s="513"/>
      <c r="M38" s="513"/>
      <c r="N38" s="513"/>
      <c r="O38" s="513"/>
      <c r="P38" s="513"/>
      <c r="Q38" s="513"/>
      <c r="R38" s="513"/>
      <c r="U38" s="538"/>
      <c r="V38" s="714"/>
      <c r="W38" s="715"/>
      <c r="X38" s="716"/>
      <c r="Y38" s="717"/>
      <c r="Z38" s="717"/>
      <c r="AA38" s="717"/>
      <c r="AB38" s="717"/>
      <c r="AC38" s="717"/>
      <c r="AD38" s="717"/>
      <c r="AE38" s="717"/>
      <c r="AF38" s="717"/>
    </row>
    <row r="39" spans="2:32" ht="12.75">
      <c r="B39" s="23"/>
      <c r="C39" s="23"/>
      <c r="D39" s="23"/>
      <c r="E39" s="23"/>
      <c r="G39" s="513"/>
      <c r="H39" s="513"/>
      <c r="I39" s="513"/>
      <c r="J39" s="513"/>
      <c r="K39" s="513"/>
      <c r="L39" s="513"/>
      <c r="M39" s="513"/>
      <c r="N39" s="513"/>
      <c r="O39" s="513"/>
      <c r="P39" s="513"/>
      <c r="Q39" s="513"/>
      <c r="R39" s="513"/>
      <c r="U39" s="538"/>
      <c r="V39" s="714"/>
      <c r="W39" s="715"/>
      <c r="X39" s="716"/>
      <c r="Y39" s="717"/>
      <c r="Z39" s="717"/>
      <c r="AA39" s="717"/>
      <c r="AB39" s="717"/>
      <c r="AC39" s="717"/>
      <c r="AD39" s="717"/>
      <c r="AE39" s="717"/>
      <c r="AF39" s="717"/>
    </row>
    <row r="40" spans="2:32" ht="12.75">
      <c r="B40" s="23"/>
      <c r="C40" s="23"/>
      <c r="D40" s="23"/>
      <c r="E40" s="2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U40" s="538"/>
      <c r="V40" s="714"/>
      <c r="W40" s="715"/>
      <c r="X40" s="716"/>
      <c r="Y40" s="717"/>
      <c r="Z40" s="717"/>
      <c r="AA40" s="717"/>
      <c r="AB40" s="717"/>
      <c r="AC40" s="717"/>
      <c r="AD40" s="717"/>
      <c r="AE40" s="717"/>
      <c r="AF40" s="717"/>
    </row>
    <row r="41" spans="2:32" ht="12.75">
      <c r="B41" s="23"/>
      <c r="C41" s="23"/>
      <c r="D41" s="23"/>
      <c r="E41" s="2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U41" s="538"/>
      <c r="V41" s="714"/>
      <c r="W41" s="715"/>
      <c r="X41" s="716"/>
      <c r="Y41" s="717"/>
      <c r="Z41" s="717"/>
      <c r="AA41" s="717"/>
      <c r="AB41" s="717"/>
      <c r="AC41" s="717"/>
      <c r="AD41" s="717"/>
      <c r="AE41" s="717"/>
      <c r="AF41" s="717"/>
    </row>
    <row r="42" spans="2:21" ht="12.75">
      <c r="B42" s="23"/>
      <c r="C42" s="23"/>
      <c r="D42" s="23"/>
      <c r="E42" s="714"/>
      <c r="F42" s="715"/>
      <c r="G42" s="716"/>
      <c r="H42" s="717"/>
      <c r="I42" s="717"/>
      <c r="J42" s="717"/>
      <c r="K42" s="717"/>
      <c r="L42" s="717"/>
      <c r="M42" s="717"/>
      <c r="N42" s="717"/>
      <c r="O42" s="717"/>
      <c r="P42" s="600"/>
      <c r="Q42" s="600"/>
      <c r="R42" s="600"/>
      <c r="U42" s="538"/>
    </row>
    <row r="43" spans="2:21" ht="15">
      <c r="B43" s="23"/>
      <c r="C43" s="23"/>
      <c r="D43" s="515"/>
      <c r="E43" s="718"/>
      <c r="F43" s="719"/>
      <c r="G43" s="716"/>
      <c r="H43" s="717"/>
      <c r="I43" s="717"/>
      <c r="J43" s="717"/>
      <c r="K43" s="717"/>
      <c r="L43" s="717"/>
      <c r="M43" s="717"/>
      <c r="N43" s="717"/>
      <c r="O43" s="717"/>
      <c r="P43" s="600"/>
      <c r="Q43" s="600"/>
      <c r="R43" s="600"/>
      <c r="U43" s="538"/>
    </row>
    <row r="44" spans="2:21" ht="12.75">
      <c r="B44" s="23"/>
      <c r="C44" s="23"/>
      <c r="D44" s="515"/>
      <c r="E44" s="714"/>
      <c r="F44" s="720" t="s">
        <v>4</v>
      </c>
      <c r="G44" s="721" t="s">
        <v>5</v>
      </c>
      <c r="H44" s="720" t="s">
        <v>6</v>
      </c>
      <c r="I44" s="720" t="s">
        <v>7</v>
      </c>
      <c r="J44" s="722" t="s">
        <v>8</v>
      </c>
      <c r="K44" s="720" t="s">
        <v>9</v>
      </c>
      <c r="L44" s="720" t="s">
        <v>10</v>
      </c>
      <c r="M44" s="722" t="s">
        <v>11</v>
      </c>
      <c r="N44" s="720" t="s">
        <v>33</v>
      </c>
      <c r="O44" s="720" t="s">
        <v>13</v>
      </c>
      <c r="P44" s="722" t="s">
        <v>14</v>
      </c>
      <c r="Q44" s="720" t="s">
        <v>15</v>
      </c>
      <c r="R44" s="717"/>
      <c r="U44" s="538"/>
    </row>
    <row r="45" spans="2:21" ht="12.75">
      <c r="B45" s="23"/>
      <c r="C45" s="515"/>
      <c r="D45" s="515"/>
      <c r="E45" s="714" t="s">
        <v>34</v>
      </c>
      <c r="F45" s="723">
        <f>G8</f>
        <v>83651.7042499999</v>
      </c>
      <c r="G45" s="716">
        <f>H8</f>
        <v>124187.1675</v>
      </c>
      <c r="H45" s="723">
        <f>I8</f>
        <v>178208.63228</v>
      </c>
      <c r="I45" s="723">
        <f>J8</f>
        <v>161915.29625</v>
      </c>
      <c r="J45" s="723">
        <f>K8</f>
        <v>101215.4966500002</v>
      </c>
      <c r="K45" s="723">
        <f>L8</f>
        <v>141606.24901</v>
      </c>
      <c r="L45" s="723">
        <f>M8</f>
        <v>154844.96844</v>
      </c>
      <c r="M45" s="723">
        <f>N8</f>
        <v>137698.68996</v>
      </c>
      <c r="N45" s="723">
        <f>O8</f>
        <v>138739.92017</v>
      </c>
      <c r="O45" s="723">
        <f>P8</f>
        <v>109792.04915</v>
      </c>
      <c r="P45" s="723">
        <f>Q8</f>
        <v>104445.7785200002</v>
      </c>
      <c r="Q45" s="723">
        <f>R8</f>
        <v>115695.95253</v>
      </c>
      <c r="R45" s="717"/>
      <c r="U45" s="538"/>
    </row>
    <row r="46" spans="2:21" ht="12.75">
      <c r="B46" s="23"/>
      <c r="C46" s="515"/>
      <c r="D46" s="515"/>
      <c r="E46" s="714" t="s">
        <v>39</v>
      </c>
      <c r="F46" s="723">
        <f>G20</f>
        <v>160580</v>
      </c>
      <c r="G46" s="723">
        <f>H20</f>
        <v>254689</v>
      </c>
      <c r="H46" s="723">
        <f>I20</f>
        <v>255756</v>
      </c>
      <c r="I46" s="723">
        <f>J20</f>
        <v>164386</v>
      </c>
      <c r="J46" s="723">
        <f>K20</f>
        <v>71974</v>
      </c>
      <c r="K46" s="723">
        <f>L20</f>
        <v>220922</v>
      </c>
      <c r="L46" s="723">
        <f>M20</f>
        <v>242188</v>
      </c>
      <c r="M46" s="723">
        <f>N20</f>
        <v>99625</v>
      </c>
      <c r="N46" s="723">
        <f>O20</f>
        <v>132675</v>
      </c>
      <c r="O46" s="723">
        <f>P20</f>
        <v>159026</v>
      </c>
      <c r="P46" s="723">
        <f>Q20</f>
        <v>99652</v>
      </c>
      <c r="Q46" s="723">
        <f>R20</f>
        <v>87778</v>
      </c>
      <c r="R46" s="717"/>
      <c r="U46" s="538"/>
    </row>
    <row r="47" spans="2:21" ht="12.75">
      <c r="B47" s="23"/>
      <c r="C47" s="515"/>
      <c r="D47" s="515"/>
      <c r="E47" s="714" t="s">
        <v>36</v>
      </c>
      <c r="F47" s="723">
        <f>G6</f>
        <v>246437</v>
      </c>
      <c r="G47" s="716">
        <f>H6</f>
        <v>380661</v>
      </c>
      <c r="H47" s="723">
        <f>I6</f>
        <v>436244</v>
      </c>
      <c r="I47" s="723">
        <f>J6</f>
        <v>328739</v>
      </c>
      <c r="J47" s="723">
        <f>K6</f>
        <v>175523</v>
      </c>
      <c r="K47" s="723">
        <f>L6</f>
        <v>364607</v>
      </c>
      <c r="L47" s="723">
        <f>M6</f>
        <v>398852</v>
      </c>
      <c r="M47" s="723">
        <f>N6</f>
        <v>239705</v>
      </c>
      <c r="N47" s="723">
        <f>O6</f>
        <v>273762</v>
      </c>
      <c r="O47" s="723">
        <f>P6</f>
        <v>270650</v>
      </c>
      <c r="P47" s="723">
        <f>Q6</f>
        <v>205973</v>
      </c>
      <c r="Q47" s="723">
        <f>R6</f>
        <v>205196</v>
      </c>
      <c r="R47" s="717"/>
      <c r="U47" s="538"/>
    </row>
    <row r="48" spans="2:45" s="474" customFormat="1" ht="12.75">
      <c r="B48" s="459"/>
      <c r="C48" s="459"/>
      <c r="D48" s="478"/>
      <c r="E48" s="714"/>
      <c r="F48" s="715"/>
      <c r="G48" s="716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7"/>
      <c r="U48" s="538"/>
      <c r="AJ48" s="600"/>
      <c r="AK48" s="600"/>
      <c r="AL48" s="694"/>
      <c r="AM48" s="694"/>
      <c r="AN48" s="602"/>
      <c r="AO48" s="602"/>
      <c r="AP48" s="602"/>
      <c r="AQ48" s="602"/>
      <c r="AR48" s="479"/>
      <c r="AS48" s="479"/>
    </row>
    <row r="49" spans="2:45" s="474" customFormat="1" ht="12.75">
      <c r="B49" s="459"/>
      <c r="C49" s="459"/>
      <c r="D49" s="478"/>
      <c r="E49" s="515" t="s">
        <v>37</v>
      </c>
      <c r="F49" s="516">
        <f>+F20</f>
        <v>1949251</v>
      </c>
      <c r="G49" s="515"/>
      <c r="H49" s="515"/>
      <c r="I49" s="515"/>
      <c r="J49" s="515"/>
      <c r="K49" s="515"/>
      <c r="L49" s="515"/>
      <c r="M49" s="515"/>
      <c r="N49" s="515"/>
      <c r="O49" s="515"/>
      <c r="P49" s="478"/>
      <c r="Q49" s="478"/>
      <c r="R49" s="478"/>
      <c r="U49" s="538"/>
      <c r="V49" s="714"/>
      <c r="W49" s="715"/>
      <c r="X49" s="716"/>
      <c r="Y49" s="717"/>
      <c r="Z49" s="717"/>
      <c r="AA49" s="717"/>
      <c r="AB49" s="717"/>
      <c r="AC49" s="717"/>
      <c r="AD49" s="717"/>
      <c r="AE49" s="717"/>
      <c r="AF49" s="717"/>
      <c r="AG49" s="600"/>
      <c r="AH49" s="600"/>
      <c r="AI49" s="600"/>
      <c r="AJ49" s="600"/>
      <c r="AK49" s="600"/>
      <c r="AL49" s="694"/>
      <c r="AM49" s="694"/>
      <c r="AN49" s="602"/>
      <c r="AO49" s="602"/>
      <c r="AP49" s="602"/>
      <c r="AQ49" s="602"/>
      <c r="AR49" s="479"/>
      <c r="AS49" s="479"/>
    </row>
    <row r="50" spans="2:45" s="474" customFormat="1" ht="12.75">
      <c r="B50" s="459"/>
      <c r="C50" s="459"/>
      <c r="D50" s="478"/>
      <c r="E50" s="515"/>
      <c r="F50" s="516">
        <f>+F27</f>
        <v>25096.095289999706</v>
      </c>
      <c r="G50" s="515"/>
      <c r="H50" s="515"/>
      <c r="I50" s="515"/>
      <c r="J50" s="515"/>
      <c r="K50" s="515"/>
      <c r="L50" s="515"/>
      <c r="M50" s="515"/>
      <c r="N50" s="515"/>
      <c r="O50" s="515"/>
      <c r="P50" s="478"/>
      <c r="Q50" s="478"/>
      <c r="R50" s="478"/>
      <c r="U50" s="538"/>
      <c r="V50" s="714"/>
      <c r="W50" s="715"/>
      <c r="X50" s="716"/>
      <c r="Y50" s="717"/>
      <c r="Z50" s="717"/>
      <c r="AA50" s="717"/>
      <c r="AB50" s="717"/>
      <c r="AC50" s="717"/>
      <c r="AD50" s="717"/>
      <c r="AE50" s="717"/>
      <c r="AF50" s="717"/>
      <c r="AG50" s="600"/>
      <c r="AH50" s="600"/>
      <c r="AI50" s="600"/>
      <c r="AJ50" s="600"/>
      <c r="AK50" s="600"/>
      <c r="AL50" s="694"/>
      <c r="AM50" s="694"/>
      <c r="AN50" s="602"/>
      <c r="AO50" s="602"/>
      <c r="AP50" s="602"/>
      <c r="AQ50" s="602"/>
      <c r="AR50" s="479"/>
      <c r="AS50" s="479"/>
    </row>
    <row r="51" spans="2:32" ht="12.75">
      <c r="B51" s="23"/>
      <c r="C51" s="515"/>
      <c r="D51" s="515"/>
      <c r="E51" s="515"/>
      <c r="F51" s="516">
        <f>+F10</f>
        <v>60468</v>
      </c>
      <c r="G51" s="515"/>
      <c r="H51" s="515"/>
      <c r="I51" s="515"/>
      <c r="J51" s="515"/>
      <c r="K51" s="515"/>
      <c r="L51" s="515"/>
      <c r="M51" s="515"/>
      <c r="N51" s="515"/>
      <c r="O51" s="515"/>
      <c r="P51" s="478"/>
      <c r="Q51" s="478"/>
      <c r="R51" s="478"/>
      <c r="U51" s="538"/>
      <c r="V51" s="714"/>
      <c r="W51" s="715"/>
      <c r="X51" s="716"/>
      <c r="Y51" s="717"/>
      <c r="Z51" s="717"/>
      <c r="AA51" s="717"/>
      <c r="AB51" s="717"/>
      <c r="AC51" s="717"/>
      <c r="AD51" s="717"/>
      <c r="AE51" s="717"/>
      <c r="AF51" s="717"/>
    </row>
    <row r="52" spans="2:32" ht="12.75">
      <c r="B52" s="23"/>
      <c r="C52" s="515"/>
      <c r="D52" s="515"/>
      <c r="E52" s="515"/>
      <c r="F52" s="516">
        <f>+F13</f>
        <v>1402419.9047100001</v>
      </c>
      <c r="G52" s="515"/>
      <c r="H52" s="515"/>
      <c r="I52" s="515"/>
      <c r="J52" s="515"/>
      <c r="K52" s="515"/>
      <c r="L52" s="515"/>
      <c r="M52" s="515"/>
      <c r="N52" s="515"/>
      <c r="O52" s="515"/>
      <c r="P52" s="478"/>
      <c r="Q52" s="478"/>
      <c r="R52" s="478"/>
      <c r="U52" s="538"/>
      <c r="V52" s="714"/>
      <c r="W52" s="715"/>
      <c r="X52" s="716"/>
      <c r="Y52" s="717"/>
      <c r="Z52" s="717"/>
      <c r="AA52" s="717"/>
      <c r="AB52" s="717"/>
      <c r="AC52" s="717"/>
      <c r="AD52" s="717"/>
      <c r="AE52" s="717"/>
      <c r="AF52" s="717"/>
    </row>
    <row r="53" spans="2:45" s="474" customFormat="1" ht="12.75">
      <c r="B53" s="459"/>
      <c r="C53" s="459"/>
      <c r="D53" s="515"/>
      <c r="E53" s="515"/>
      <c r="F53" s="516">
        <f>+F17</f>
        <v>89114</v>
      </c>
      <c r="G53" s="515"/>
      <c r="H53" s="515"/>
      <c r="I53" s="515"/>
      <c r="J53" s="515"/>
      <c r="K53" s="515"/>
      <c r="L53" s="515"/>
      <c r="M53" s="515"/>
      <c r="N53" s="515"/>
      <c r="O53" s="515"/>
      <c r="P53" s="478"/>
      <c r="Q53" s="478"/>
      <c r="R53" s="478"/>
      <c r="U53" s="538"/>
      <c r="V53" s="714"/>
      <c r="W53" s="715"/>
      <c r="X53" s="716"/>
      <c r="Y53" s="717"/>
      <c r="Z53" s="717"/>
      <c r="AA53" s="717"/>
      <c r="AB53" s="717"/>
      <c r="AC53" s="717"/>
      <c r="AD53" s="717"/>
      <c r="AE53" s="717"/>
      <c r="AF53" s="717"/>
      <c r="AG53" s="600"/>
      <c r="AH53" s="600"/>
      <c r="AI53" s="600"/>
      <c r="AJ53" s="600"/>
      <c r="AK53" s="600"/>
      <c r="AL53" s="694"/>
      <c r="AM53" s="694"/>
      <c r="AN53" s="602"/>
      <c r="AO53" s="602"/>
      <c r="AP53" s="602"/>
      <c r="AQ53" s="602"/>
      <c r="AR53" s="479"/>
      <c r="AS53" s="479"/>
    </row>
    <row r="54" spans="2:45" s="474" customFormat="1" ht="12.75">
      <c r="B54" s="459"/>
      <c r="C54" s="459"/>
      <c r="D54" s="515"/>
      <c r="E54" s="515"/>
      <c r="F54" s="516">
        <f>+F22</f>
        <v>1506160</v>
      </c>
      <c r="G54" s="515"/>
      <c r="H54" s="515"/>
      <c r="I54" s="515"/>
      <c r="J54" s="515"/>
      <c r="K54" s="515"/>
      <c r="L54" s="515"/>
      <c r="M54" s="515"/>
      <c r="N54" s="515"/>
      <c r="O54" s="515"/>
      <c r="P54" s="478"/>
      <c r="Q54" s="478"/>
      <c r="R54" s="478"/>
      <c r="U54" s="538"/>
      <c r="V54" s="714"/>
      <c r="W54" s="715"/>
      <c r="X54" s="716"/>
      <c r="Y54" s="717"/>
      <c r="Z54" s="717"/>
      <c r="AA54" s="717"/>
      <c r="AB54" s="717"/>
      <c r="AC54" s="717"/>
      <c r="AD54" s="717"/>
      <c r="AE54" s="717"/>
      <c r="AF54" s="717"/>
      <c r="AG54" s="600"/>
      <c r="AH54" s="600"/>
      <c r="AI54" s="600"/>
      <c r="AJ54" s="600"/>
      <c r="AK54" s="600"/>
      <c r="AL54" s="694"/>
      <c r="AM54" s="694"/>
      <c r="AN54" s="602"/>
      <c r="AO54" s="602"/>
      <c r="AP54" s="602"/>
      <c r="AQ54" s="602"/>
      <c r="AR54" s="479"/>
      <c r="AS54" s="479"/>
    </row>
    <row r="55" spans="2:45" s="474" customFormat="1" ht="12.75">
      <c r="B55" s="459"/>
      <c r="C55" s="459"/>
      <c r="D55" s="515"/>
      <c r="E55" s="515"/>
      <c r="F55" s="516">
        <f>+F24</f>
        <v>279997</v>
      </c>
      <c r="G55" s="515"/>
      <c r="H55" s="515"/>
      <c r="I55" s="515"/>
      <c r="J55" s="515"/>
      <c r="K55" s="515"/>
      <c r="L55" s="515"/>
      <c r="M55" s="515"/>
      <c r="N55" s="515"/>
      <c r="O55" s="515"/>
      <c r="P55" s="478"/>
      <c r="Q55" s="478"/>
      <c r="R55" s="539"/>
      <c r="S55" s="540"/>
      <c r="U55" s="538"/>
      <c r="V55" s="714"/>
      <c r="W55" s="642"/>
      <c r="X55" s="601"/>
      <c r="Y55" s="600"/>
      <c r="Z55" s="600"/>
      <c r="AA55" s="600"/>
      <c r="AB55" s="600"/>
      <c r="AC55" s="600"/>
      <c r="AD55" s="600"/>
      <c r="AE55" s="600"/>
      <c r="AF55" s="600"/>
      <c r="AG55" s="600"/>
      <c r="AH55" s="600"/>
      <c r="AI55" s="600"/>
      <c r="AJ55" s="600"/>
      <c r="AK55" s="600"/>
      <c r="AL55" s="694"/>
      <c r="AM55" s="694"/>
      <c r="AN55" s="602"/>
      <c r="AO55" s="602"/>
      <c r="AP55" s="602"/>
      <c r="AQ55" s="602"/>
      <c r="AR55" s="479"/>
      <c r="AS55" s="479"/>
    </row>
    <row r="56" spans="2:45" s="474" customFormat="1" ht="12.75">
      <c r="B56" s="459"/>
      <c r="C56" s="459"/>
      <c r="D56" s="515"/>
      <c r="E56" s="515"/>
      <c r="F56" s="478"/>
      <c r="G56" s="515"/>
      <c r="H56" s="515"/>
      <c r="I56" s="515"/>
      <c r="J56" s="515"/>
      <c r="K56" s="515"/>
      <c r="L56" s="515"/>
      <c r="M56" s="515"/>
      <c r="N56" s="515"/>
      <c r="O56" s="515"/>
      <c r="P56" s="478"/>
      <c r="Q56" s="478"/>
      <c r="R56" s="539"/>
      <c r="S56" s="540"/>
      <c r="U56" s="538"/>
      <c r="V56" s="714"/>
      <c r="W56" s="642"/>
      <c r="X56" s="601"/>
      <c r="Y56" s="600"/>
      <c r="Z56" s="600"/>
      <c r="AA56" s="600"/>
      <c r="AB56" s="600"/>
      <c r="AC56" s="600"/>
      <c r="AD56" s="600"/>
      <c r="AE56" s="600"/>
      <c r="AF56" s="600"/>
      <c r="AG56" s="600"/>
      <c r="AH56" s="600"/>
      <c r="AI56" s="600"/>
      <c r="AJ56" s="600"/>
      <c r="AK56" s="600"/>
      <c r="AL56" s="694"/>
      <c r="AM56" s="694"/>
      <c r="AN56" s="602"/>
      <c r="AO56" s="602"/>
      <c r="AP56" s="602"/>
      <c r="AQ56" s="602"/>
      <c r="AR56" s="479"/>
      <c r="AS56" s="479"/>
    </row>
    <row r="57" spans="2:45" s="475" customFormat="1" ht="12.75">
      <c r="B57" s="517"/>
      <c r="C57" s="517"/>
      <c r="D57" s="518"/>
      <c r="E57" s="518"/>
      <c r="F57" s="519"/>
      <c r="G57" s="518"/>
      <c r="H57" s="518"/>
      <c r="I57" s="518"/>
      <c r="J57" s="518"/>
      <c r="K57" s="518"/>
      <c r="L57" s="518"/>
      <c r="M57" s="518"/>
      <c r="N57" s="518"/>
      <c r="O57" s="522"/>
      <c r="P57" s="519"/>
      <c r="Q57" s="519"/>
      <c r="R57" s="541"/>
      <c r="S57" s="542"/>
      <c r="U57" s="543"/>
      <c r="V57" s="714"/>
      <c r="W57" s="642"/>
      <c r="X57" s="601"/>
      <c r="Y57" s="600"/>
      <c r="Z57" s="600"/>
      <c r="AA57" s="600"/>
      <c r="AB57" s="600"/>
      <c r="AC57" s="600"/>
      <c r="AD57" s="600"/>
      <c r="AE57" s="600"/>
      <c r="AF57" s="600"/>
      <c r="AG57" s="600"/>
      <c r="AH57" s="600"/>
      <c r="AI57" s="600"/>
      <c r="AJ57" s="600"/>
      <c r="AK57" s="600"/>
      <c r="AL57" s="694"/>
      <c r="AM57" s="694"/>
      <c r="AN57" s="602"/>
      <c r="AO57" s="602"/>
      <c r="AP57" s="602"/>
      <c r="AQ57" s="602"/>
      <c r="AR57" s="548"/>
      <c r="AS57" s="548"/>
    </row>
    <row r="58" spans="3:45" s="476" customFormat="1" ht="12.75">
      <c r="C58" s="519"/>
      <c r="D58" s="519"/>
      <c r="E58" s="519"/>
      <c r="F58" s="520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41"/>
      <c r="S58" s="544"/>
      <c r="U58" s="519"/>
      <c r="V58" s="600"/>
      <c r="W58" s="600"/>
      <c r="X58" s="601"/>
      <c r="Y58" s="600"/>
      <c r="Z58" s="600"/>
      <c r="AA58" s="600"/>
      <c r="AB58" s="600"/>
      <c r="AC58" s="600"/>
      <c r="AD58" s="600"/>
      <c r="AE58" s="600"/>
      <c r="AF58" s="600"/>
      <c r="AG58" s="600"/>
      <c r="AH58" s="600"/>
      <c r="AI58" s="600"/>
      <c r="AJ58" s="600"/>
      <c r="AK58" s="600"/>
      <c r="AL58" s="694"/>
      <c r="AM58" s="694"/>
      <c r="AN58" s="602"/>
      <c r="AO58" s="602"/>
      <c r="AP58" s="602"/>
      <c r="AQ58" s="602"/>
      <c r="AR58" s="548"/>
      <c r="AS58" s="548"/>
    </row>
    <row r="59" spans="4:45" s="476" customFormat="1" ht="12.75">
      <c r="D59" s="519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41"/>
      <c r="S59" s="544"/>
      <c r="U59" s="519"/>
      <c r="V59" s="600"/>
      <c r="W59" s="600"/>
      <c r="X59" s="601"/>
      <c r="Y59" s="600"/>
      <c r="Z59" s="600"/>
      <c r="AA59" s="600"/>
      <c r="AB59" s="600"/>
      <c r="AC59" s="600"/>
      <c r="AD59" s="600"/>
      <c r="AE59" s="600"/>
      <c r="AF59" s="600"/>
      <c r="AG59" s="600"/>
      <c r="AH59" s="600"/>
      <c r="AI59" s="600"/>
      <c r="AJ59" s="600"/>
      <c r="AK59" s="600"/>
      <c r="AL59" s="694"/>
      <c r="AM59" s="694"/>
      <c r="AN59" s="602"/>
      <c r="AO59" s="602"/>
      <c r="AP59" s="602"/>
      <c r="AQ59" s="602"/>
      <c r="AR59" s="548"/>
      <c r="AS59" s="548"/>
    </row>
    <row r="60" spans="4:45" s="476" customFormat="1" ht="12.75">
      <c r="D60" s="519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U60" s="519"/>
      <c r="V60" s="600"/>
      <c r="W60" s="600"/>
      <c r="X60" s="601"/>
      <c r="Y60" s="600"/>
      <c r="Z60" s="600"/>
      <c r="AA60" s="600"/>
      <c r="AB60" s="600"/>
      <c r="AC60" s="600"/>
      <c r="AD60" s="600"/>
      <c r="AE60" s="600"/>
      <c r="AF60" s="600"/>
      <c r="AG60" s="600"/>
      <c r="AH60" s="600"/>
      <c r="AI60" s="600"/>
      <c r="AJ60" s="600"/>
      <c r="AK60" s="600"/>
      <c r="AL60" s="694"/>
      <c r="AM60" s="694"/>
      <c r="AN60" s="602"/>
      <c r="AO60" s="602"/>
      <c r="AP60" s="602"/>
      <c r="AQ60" s="602"/>
      <c r="AR60" s="548"/>
      <c r="AS60" s="548"/>
    </row>
    <row r="61" spans="4:18" ht="12.75">
      <c r="D61" s="478"/>
      <c r="E61" s="478"/>
      <c r="F61" s="478"/>
      <c r="G61" s="478"/>
      <c r="H61" s="478"/>
      <c r="I61" s="478"/>
      <c r="J61" s="478"/>
      <c r="K61" s="478"/>
      <c r="L61" s="478"/>
      <c r="M61" s="478"/>
      <c r="N61" s="478"/>
      <c r="O61" s="478"/>
      <c r="P61" s="478"/>
      <c r="Q61" s="478"/>
      <c r="R61" s="478"/>
    </row>
    <row r="88" spans="19:24" ht="12.75">
      <c r="S88" s="550"/>
      <c r="T88" s="550"/>
      <c r="U88" s="550"/>
      <c r="V88" s="651"/>
      <c r="W88" s="651"/>
      <c r="X88" s="652"/>
    </row>
    <row r="89" spans="19:24" ht="12.75">
      <c r="S89" s="550"/>
      <c r="T89" s="550"/>
      <c r="U89" s="550"/>
      <c r="V89" s="651"/>
      <c r="W89" s="651"/>
      <c r="X89" s="652"/>
    </row>
    <row r="90" spans="19:24" ht="12.75">
      <c r="S90" s="550"/>
      <c r="T90" s="550"/>
      <c r="U90" s="550"/>
      <c r="V90" s="651"/>
      <c r="W90" s="651"/>
      <c r="X90" s="652"/>
    </row>
    <row r="91" spans="19:24" ht="12.75">
      <c r="S91" s="550"/>
      <c r="T91" s="550"/>
      <c r="U91" s="550"/>
      <c r="V91" s="651"/>
      <c r="W91" s="653"/>
      <c r="X91" s="652"/>
    </row>
    <row r="92" spans="19:24" ht="15.75">
      <c r="S92" s="550"/>
      <c r="T92" s="550"/>
      <c r="U92" s="550"/>
      <c r="V92" s="657"/>
      <c r="W92" s="655"/>
      <c r="X92" s="656"/>
    </row>
    <row r="93" spans="19:24" ht="15.75">
      <c r="S93" s="550"/>
      <c r="T93" s="550"/>
      <c r="U93" s="550"/>
      <c r="V93" s="657"/>
      <c r="W93" s="655"/>
      <c r="X93" s="656"/>
    </row>
    <row r="94" spans="19:24" ht="15.75">
      <c r="S94" s="550"/>
      <c r="T94" s="550"/>
      <c r="U94" s="550"/>
      <c r="V94" s="657"/>
      <c r="W94" s="655"/>
      <c r="X94" s="656"/>
    </row>
    <row r="95" spans="19:24" ht="15.75">
      <c r="S95" s="550"/>
      <c r="T95" s="550"/>
      <c r="U95" s="550"/>
      <c r="V95" s="657"/>
      <c r="W95" s="657"/>
      <c r="X95" s="652"/>
    </row>
    <row r="96" spans="19:24" ht="15.75">
      <c r="S96" s="550"/>
      <c r="T96" s="550"/>
      <c r="U96" s="550"/>
      <c r="V96" s="657"/>
      <c r="W96" s="657"/>
      <c r="X96" s="652"/>
    </row>
    <row r="97" spans="19:24" ht="15.75">
      <c r="S97" s="550"/>
      <c r="T97" s="550"/>
      <c r="U97" s="550"/>
      <c r="V97" s="657"/>
      <c r="W97" s="657"/>
      <c r="X97" s="652"/>
    </row>
    <row r="98" spans="19:24" ht="15.75">
      <c r="S98" s="550"/>
      <c r="T98" s="550"/>
      <c r="U98" s="550"/>
      <c r="V98" s="657"/>
      <c r="W98" s="657"/>
      <c r="X98" s="652"/>
    </row>
    <row r="99" spans="19:24" ht="15.75">
      <c r="S99" s="550"/>
      <c r="T99" s="550"/>
      <c r="U99" s="550"/>
      <c r="V99" s="657"/>
      <c r="W99" s="657"/>
      <c r="X99" s="652"/>
    </row>
    <row r="100" spans="19:24" ht="15.75">
      <c r="S100" s="550"/>
      <c r="T100" s="550"/>
      <c r="U100" s="550"/>
      <c r="V100" s="657"/>
      <c r="W100" s="657"/>
      <c r="X100" s="652"/>
    </row>
    <row r="101" spans="19:24" ht="15.75">
      <c r="S101" s="550"/>
      <c r="T101" s="550"/>
      <c r="U101" s="550"/>
      <c r="V101" s="657"/>
      <c r="W101" s="657"/>
      <c r="X101" s="652"/>
    </row>
    <row r="102" spans="16:24" ht="15.75">
      <c r="P102" s="549"/>
      <c r="S102" s="550"/>
      <c r="T102" s="550"/>
      <c r="U102" s="550"/>
      <c r="V102" s="657"/>
      <c r="W102" s="657"/>
      <c r="X102" s="652"/>
    </row>
    <row r="103" spans="19:24" ht="15.75">
      <c r="S103" s="550"/>
      <c r="T103" s="550"/>
      <c r="U103" s="550"/>
      <c r="V103" s="657"/>
      <c r="W103" s="657"/>
      <c r="X103" s="652"/>
    </row>
    <row r="104" spans="19:24" ht="15.75">
      <c r="S104" s="550"/>
      <c r="T104" s="550"/>
      <c r="U104" s="550"/>
      <c r="V104" s="657"/>
      <c r="W104" s="657"/>
      <c r="X104" s="652"/>
    </row>
    <row r="105" spans="19:24" ht="15.75">
      <c r="S105" s="550"/>
      <c r="T105" s="550"/>
      <c r="U105" s="550"/>
      <c r="V105" s="657"/>
      <c r="W105" s="657"/>
      <c r="X105" s="652"/>
    </row>
    <row r="106" spans="19:24" ht="15.75">
      <c r="S106" s="550"/>
      <c r="T106" s="550"/>
      <c r="U106" s="550"/>
      <c r="V106" s="657"/>
      <c r="W106" s="657"/>
      <c r="X106" s="652"/>
    </row>
    <row r="107" spans="19:24" ht="15.75">
      <c r="S107" s="550"/>
      <c r="T107" s="550"/>
      <c r="U107" s="550"/>
      <c r="V107" s="657"/>
      <c r="W107" s="657"/>
      <c r="X107" s="652"/>
    </row>
    <row r="108" spans="19:24" ht="15.75">
      <c r="S108" s="550"/>
      <c r="T108" s="550"/>
      <c r="U108" s="550"/>
      <c r="V108" s="657"/>
      <c r="W108" s="657"/>
      <c r="X108" s="652"/>
    </row>
    <row r="109" spans="19:24" ht="15.75">
      <c r="S109" s="550"/>
      <c r="T109" s="550"/>
      <c r="U109" s="550"/>
      <c r="V109" s="657"/>
      <c r="W109" s="657"/>
      <c r="X109" s="652"/>
    </row>
    <row r="110" spans="19:24" ht="15.75">
      <c r="S110" s="550"/>
      <c r="T110" s="550"/>
      <c r="U110" s="550"/>
      <c r="V110" s="657"/>
      <c r="W110" s="657"/>
      <c r="X110" s="652"/>
    </row>
    <row r="111" spans="19:24" ht="15.75">
      <c r="S111" s="550"/>
      <c r="T111" s="550"/>
      <c r="U111" s="550"/>
      <c r="V111" s="657"/>
      <c r="W111" s="657"/>
      <c r="X111" s="652"/>
    </row>
    <row r="112" spans="19:24" ht="15.75">
      <c r="S112" s="550"/>
      <c r="T112" s="550"/>
      <c r="U112" s="550"/>
      <c r="V112" s="657"/>
      <c r="W112" s="657"/>
      <c r="X112" s="652"/>
    </row>
    <row r="113" spans="19:24" ht="15.75">
      <c r="S113" s="550"/>
      <c r="T113" s="550"/>
      <c r="U113" s="550"/>
      <c r="V113" s="657"/>
      <c r="W113" s="657"/>
      <c r="X113" s="652"/>
    </row>
    <row r="114" spans="19:24" ht="15.75">
      <c r="S114" s="550"/>
      <c r="T114" s="550"/>
      <c r="U114" s="550"/>
      <c r="V114" s="657"/>
      <c r="W114" s="657"/>
      <c r="X114" s="652"/>
    </row>
    <row r="115" spans="19:24" ht="15.75">
      <c r="S115" s="550"/>
      <c r="T115" s="550"/>
      <c r="U115" s="550"/>
      <c r="V115" s="657"/>
      <c r="W115" s="657"/>
      <c r="X115" s="652"/>
    </row>
    <row r="116" spans="19:24" ht="15.75">
      <c r="S116" s="550"/>
      <c r="T116" s="550"/>
      <c r="U116" s="550"/>
      <c r="V116" s="657"/>
      <c r="W116" s="657"/>
      <c r="X116" s="652"/>
    </row>
    <row r="117" spans="19:24" ht="15.75">
      <c r="S117" s="550"/>
      <c r="T117" s="550"/>
      <c r="U117" s="550"/>
      <c r="V117" s="657"/>
      <c r="W117" s="655"/>
      <c r="X117" s="652"/>
    </row>
    <row r="118" spans="19:24" ht="15.75">
      <c r="S118" s="550"/>
      <c r="T118" s="550"/>
      <c r="U118" s="550"/>
      <c r="V118" s="657"/>
      <c r="W118" s="655"/>
      <c r="X118" s="652"/>
    </row>
    <row r="119" spans="19:24" ht="15.75">
      <c r="S119" s="550"/>
      <c r="T119" s="550"/>
      <c r="U119" s="550"/>
      <c r="V119" s="657"/>
      <c r="W119" s="655"/>
      <c r="X119" s="652"/>
    </row>
    <row r="120" spans="19:24" ht="15.75">
      <c r="S120" s="550"/>
      <c r="T120" s="550"/>
      <c r="U120" s="550"/>
      <c r="V120" s="657"/>
      <c r="W120" s="655"/>
      <c r="X120" s="652"/>
    </row>
    <row r="121" spans="19:24" ht="15.75">
      <c r="S121" s="550"/>
      <c r="T121" s="550"/>
      <c r="U121" s="550"/>
      <c r="V121" s="657"/>
      <c r="W121" s="657"/>
      <c r="X121" s="652"/>
    </row>
    <row r="122" spans="19:24" ht="12.75">
      <c r="S122" s="550"/>
      <c r="T122" s="550"/>
      <c r="U122" s="550"/>
      <c r="V122" s="651"/>
      <c r="W122" s="651"/>
      <c r="X122" s="652"/>
    </row>
    <row r="123" spans="19:24" ht="12.75">
      <c r="S123" s="550"/>
      <c r="T123" s="550"/>
      <c r="U123" s="550"/>
      <c r="V123" s="651"/>
      <c r="W123" s="651"/>
      <c r="X123" s="652"/>
    </row>
    <row r="124" spans="19:24" ht="12.75">
      <c r="S124" s="550"/>
      <c r="T124" s="550"/>
      <c r="U124" s="550"/>
      <c r="V124" s="651"/>
      <c r="W124" s="651"/>
      <c r="X124" s="652"/>
    </row>
    <row r="125" spans="19:24" ht="12.75">
      <c r="S125" s="550"/>
      <c r="T125" s="550"/>
      <c r="U125" s="550"/>
      <c r="V125" s="651"/>
      <c r="W125" s="651"/>
      <c r="X125" s="652"/>
    </row>
    <row r="126" spans="19:24" ht="12.75">
      <c r="S126" s="550"/>
      <c r="T126" s="550"/>
      <c r="U126" s="550"/>
      <c r="V126" s="651"/>
      <c r="W126" s="651"/>
      <c r="X126" s="652"/>
    </row>
    <row r="127" spans="19:24" ht="12.75">
      <c r="S127" s="550"/>
      <c r="T127" s="550"/>
      <c r="U127" s="550"/>
      <c r="V127" s="651"/>
      <c r="W127" s="651"/>
      <c r="X127" s="652"/>
    </row>
    <row r="128" spans="19:24" ht="12.75">
      <c r="S128" s="550"/>
      <c r="T128" s="550"/>
      <c r="U128" s="550"/>
      <c r="V128" s="651"/>
      <c r="W128" s="651"/>
      <c r="X128" s="652"/>
    </row>
    <row r="129" spans="19:24" ht="12.75">
      <c r="S129" s="550"/>
      <c r="T129" s="550"/>
      <c r="U129" s="550"/>
      <c r="V129" s="651"/>
      <c r="W129" s="651"/>
      <c r="X129" s="652"/>
    </row>
    <row r="130" spans="19:24" ht="12.75">
      <c r="S130" s="550"/>
      <c r="T130" s="550"/>
      <c r="U130" s="550"/>
      <c r="V130" s="651"/>
      <c r="W130" s="651"/>
      <c r="X130" s="652"/>
    </row>
    <row r="131" spans="19:24" ht="12.75">
      <c r="S131" s="550"/>
      <c r="T131" s="550"/>
      <c r="U131" s="550"/>
      <c r="V131" s="651"/>
      <c r="W131" s="651"/>
      <c r="X131" s="652"/>
    </row>
    <row r="132" spans="19:24" ht="12.75">
      <c r="S132" s="550"/>
      <c r="T132" s="550"/>
      <c r="U132" s="550"/>
      <c r="V132" s="651"/>
      <c r="W132" s="651"/>
      <c r="X132" s="652"/>
    </row>
    <row r="133" spans="19:24" ht="12.75">
      <c r="S133" s="550"/>
      <c r="T133" s="550"/>
      <c r="U133" s="550"/>
      <c r="V133" s="651"/>
      <c r="W133" s="651"/>
      <c r="X133" s="652"/>
    </row>
    <row r="134" spans="19:24" ht="12.75">
      <c r="S134" s="550"/>
      <c r="T134" s="550"/>
      <c r="U134" s="550"/>
      <c r="V134" s="651"/>
      <c r="W134" s="651"/>
      <c r="X134" s="652"/>
    </row>
    <row r="135" spans="19:24" ht="12.75">
      <c r="S135" s="550"/>
      <c r="T135" s="550"/>
      <c r="U135" s="550"/>
      <c r="V135" s="651"/>
      <c r="W135" s="651"/>
      <c r="X135" s="652"/>
    </row>
    <row r="136" spans="19:24" ht="12.75">
      <c r="S136" s="550"/>
      <c r="T136" s="550"/>
      <c r="U136" s="550"/>
      <c r="V136" s="651"/>
      <c r="W136" s="651"/>
      <c r="X136" s="652"/>
    </row>
    <row r="137" spans="19:24" ht="12.75">
      <c r="S137" s="550"/>
      <c r="T137" s="550"/>
      <c r="U137" s="550"/>
      <c r="V137" s="651"/>
      <c r="W137" s="651"/>
      <c r="X137" s="652"/>
    </row>
    <row r="138" spans="19:24" ht="12.75">
      <c r="S138" s="550"/>
      <c r="T138" s="550"/>
      <c r="U138" s="550"/>
      <c r="V138" s="651"/>
      <c r="W138" s="651"/>
      <c r="X138" s="652"/>
    </row>
    <row r="139" spans="19:24" ht="12.75">
      <c r="S139" s="550"/>
      <c r="T139" s="550"/>
      <c r="U139" s="550"/>
      <c r="V139" s="651"/>
      <c r="W139" s="651"/>
      <c r="X139" s="652"/>
    </row>
    <row r="140" spans="19:24" ht="12.75">
      <c r="S140" s="550"/>
      <c r="T140" s="550"/>
      <c r="U140" s="550"/>
      <c r="V140" s="651"/>
      <c r="W140" s="651"/>
      <c r="X140" s="652"/>
    </row>
    <row r="141" spans="19:24" ht="12.75">
      <c r="S141" s="550"/>
      <c r="T141" s="550"/>
      <c r="U141" s="550"/>
      <c r="V141" s="651"/>
      <c r="W141" s="651"/>
      <c r="X141" s="652"/>
    </row>
    <row r="142" spans="19:24" ht="12.75">
      <c r="S142" s="550"/>
      <c r="T142" s="550"/>
      <c r="U142" s="550"/>
      <c r="V142" s="651"/>
      <c r="W142" s="651"/>
      <c r="X142" s="652"/>
    </row>
    <row r="143" spans="19:24" ht="12.75">
      <c r="S143" s="550"/>
      <c r="T143" s="550"/>
      <c r="U143" s="550"/>
      <c r="V143" s="651"/>
      <c r="W143" s="651"/>
      <c r="X143" s="652"/>
    </row>
    <row r="144" spans="19:24" ht="12.75">
      <c r="S144" s="550"/>
      <c r="T144" s="550"/>
      <c r="U144" s="550"/>
      <c r="V144" s="651"/>
      <c r="W144" s="651"/>
      <c r="X144" s="652"/>
    </row>
    <row r="145" spans="19:24" ht="12.75">
      <c r="S145" s="550"/>
      <c r="T145" s="550"/>
      <c r="U145" s="550"/>
      <c r="V145" s="651"/>
      <c r="W145" s="651"/>
      <c r="X145" s="652"/>
    </row>
    <row r="146" spans="19:24" ht="12.75">
      <c r="S146" s="550"/>
      <c r="T146" s="550"/>
      <c r="U146" s="550"/>
      <c r="V146" s="651"/>
      <c r="W146" s="651"/>
      <c r="X146" s="652"/>
    </row>
    <row r="147" spans="19:24" ht="12.75">
      <c r="S147" s="550"/>
      <c r="T147" s="550"/>
      <c r="U147" s="550"/>
      <c r="V147" s="651"/>
      <c r="W147" s="651"/>
      <c r="X147" s="652"/>
    </row>
    <row r="148" spans="19:24" ht="12.75">
      <c r="S148" s="550"/>
      <c r="T148" s="550"/>
      <c r="U148" s="550"/>
      <c r="V148" s="651"/>
      <c r="W148" s="651"/>
      <c r="X148" s="652"/>
    </row>
    <row r="149" spans="19:24" ht="12.75">
      <c r="S149" s="550"/>
      <c r="T149" s="550"/>
      <c r="U149" s="550"/>
      <c r="V149" s="651"/>
      <c r="W149" s="653"/>
      <c r="X149" s="652"/>
    </row>
    <row r="150" spans="19:26" ht="12.75">
      <c r="S150" s="550"/>
      <c r="T150" s="550"/>
      <c r="U150" s="550"/>
      <c r="V150" s="651"/>
      <c r="W150" s="653"/>
      <c r="X150" s="656"/>
      <c r="Z150" s="651"/>
    </row>
    <row r="151" spans="19:26" ht="12.75">
      <c r="S151" s="550"/>
      <c r="T151" s="550"/>
      <c r="U151" s="550"/>
      <c r="V151" s="651"/>
      <c r="W151" s="653"/>
      <c r="X151" s="656"/>
      <c r="Z151" s="651"/>
    </row>
    <row r="152" spans="19:26" ht="12.75">
      <c r="S152" s="550"/>
      <c r="T152" s="550"/>
      <c r="U152" s="550"/>
      <c r="V152" s="651"/>
      <c r="W152" s="653"/>
      <c r="X152" s="656"/>
      <c r="Z152" s="651"/>
    </row>
    <row r="153" spans="19:24" ht="12.75">
      <c r="S153" s="550"/>
      <c r="T153" s="550"/>
      <c r="U153" s="550"/>
      <c r="V153" s="651"/>
      <c r="W153" s="651"/>
      <c r="X153" s="652"/>
    </row>
    <row r="154" spans="19:24" ht="12.75">
      <c r="S154" s="550"/>
      <c r="T154" s="550"/>
      <c r="U154" s="550"/>
      <c r="V154" s="651"/>
      <c r="W154" s="651"/>
      <c r="X154" s="652"/>
    </row>
    <row r="155" spans="19:24" ht="12.75">
      <c r="S155" s="550"/>
      <c r="T155" s="550"/>
      <c r="U155" s="550"/>
      <c r="V155" s="651"/>
      <c r="W155" s="651"/>
      <c r="X155" s="652"/>
    </row>
    <row r="156" spans="19:24" ht="12.75">
      <c r="S156" s="550"/>
      <c r="T156" s="550"/>
      <c r="U156" s="550"/>
      <c r="V156" s="651"/>
      <c r="W156" s="651"/>
      <c r="X156" s="652"/>
    </row>
    <row r="157" spans="19:24" ht="12.75">
      <c r="S157" s="550"/>
      <c r="T157" s="550"/>
      <c r="U157" s="550"/>
      <c r="V157" s="651"/>
      <c r="W157" s="651"/>
      <c r="X157" s="652"/>
    </row>
    <row r="158" spans="19:24" ht="12.75">
      <c r="S158" s="550"/>
      <c r="T158" s="550"/>
      <c r="U158" s="550"/>
      <c r="V158" s="651"/>
      <c r="W158" s="651"/>
      <c r="X158" s="652"/>
    </row>
    <row r="159" spans="19:24" ht="12.75">
      <c r="S159" s="550"/>
      <c r="T159" s="550"/>
      <c r="U159" s="550"/>
      <c r="V159" s="651"/>
      <c r="W159" s="651"/>
      <c r="X159" s="652"/>
    </row>
    <row r="160" spans="19:24" ht="12.75">
      <c r="S160" s="550"/>
      <c r="T160" s="550"/>
      <c r="U160" s="550"/>
      <c r="V160" s="651"/>
      <c r="W160" s="651"/>
      <c r="X160" s="652"/>
    </row>
    <row r="161" spans="19:24" ht="12.75">
      <c r="S161" s="550"/>
      <c r="T161" s="550"/>
      <c r="U161" s="550"/>
      <c r="V161" s="651"/>
      <c r="W161" s="651"/>
      <c r="X161" s="652"/>
    </row>
    <row r="162" spans="19:24" ht="12.75">
      <c r="S162" s="550"/>
      <c r="T162" s="550"/>
      <c r="U162" s="550"/>
      <c r="V162" s="651"/>
      <c r="W162" s="651"/>
      <c r="X162" s="652"/>
    </row>
    <row r="163" spans="19:24" ht="12.75">
      <c r="S163" s="550"/>
      <c r="T163" s="550"/>
      <c r="U163" s="550"/>
      <c r="V163" s="651"/>
      <c r="W163" s="651"/>
      <c r="X163" s="652"/>
    </row>
    <row r="164" spans="19:24" ht="12.75">
      <c r="S164" s="550"/>
      <c r="T164" s="550"/>
      <c r="U164" s="550"/>
      <c r="V164" s="651"/>
      <c r="W164" s="651"/>
      <c r="X164" s="652"/>
    </row>
    <row r="165" spans="19:24" ht="12.75">
      <c r="S165" s="550"/>
      <c r="T165" s="550"/>
      <c r="U165" s="550"/>
      <c r="V165" s="651"/>
      <c r="W165" s="651"/>
      <c r="X165" s="652"/>
    </row>
    <row r="166" spans="19:24" ht="12.75">
      <c r="S166" s="550"/>
      <c r="T166" s="550"/>
      <c r="U166" s="550"/>
      <c r="V166" s="651"/>
      <c r="W166" s="651"/>
      <c r="X166" s="652"/>
    </row>
    <row r="167" spans="19:24" ht="12.75">
      <c r="S167" s="550"/>
      <c r="T167" s="550"/>
      <c r="U167" s="550"/>
      <c r="V167" s="651"/>
      <c r="W167" s="651"/>
      <c r="X167" s="652"/>
    </row>
    <row r="168" spans="19:24" ht="12.75">
      <c r="S168" s="550"/>
      <c r="T168" s="550"/>
      <c r="U168" s="550"/>
      <c r="V168" s="651"/>
      <c r="W168" s="651"/>
      <c r="X168" s="652"/>
    </row>
    <row r="169" spans="19:24" ht="12.75">
      <c r="S169" s="550"/>
      <c r="T169" s="550"/>
      <c r="U169" s="550"/>
      <c r="V169" s="651"/>
      <c r="W169" s="651"/>
      <c r="X169" s="652"/>
    </row>
    <row r="170" spans="19:24" ht="12.75">
      <c r="S170" s="550"/>
      <c r="T170" s="550"/>
      <c r="U170" s="550"/>
      <c r="V170" s="651"/>
      <c r="W170" s="651"/>
      <c r="X170" s="652"/>
    </row>
    <row r="171" spans="19:24" ht="12.75">
      <c r="S171" s="550"/>
      <c r="T171" s="550"/>
      <c r="U171" s="550"/>
      <c r="V171" s="651"/>
      <c r="W171" s="651"/>
      <c r="X171" s="652"/>
    </row>
    <row r="172" spans="19:24" ht="12.75">
      <c r="S172" s="550"/>
      <c r="T172" s="550"/>
      <c r="U172" s="550"/>
      <c r="V172" s="651"/>
      <c r="W172" s="651"/>
      <c r="X172" s="652"/>
    </row>
    <row r="173" spans="19:24" ht="12.75">
      <c r="S173" s="550"/>
      <c r="T173" s="550"/>
      <c r="U173" s="550"/>
      <c r="V173" s="651"/>
      <c r="W173" s="651"/>
      <c r="X173" s="652"/>
    </row>
    <row r="174" spans="19:24" ht="12.75">
      <c r="S174" s="550"/>
      <c r="T174" s="550"/>
      <c r="U174" s="550"/>
      <c r="V174" s="651"/>
      <c r="W174" s="651"/>
      <c r="X174" s="652"/>
    </row>
    <row r="175" spans="19:24" ht="12.75">
      <c r="S175" s="550"/>
      <c r="T175" s="550"/>
      <c r="U175" s="550"/>
      <c r="V175" s="651"/>
      <c r="W175" s="651"/>
      <c r="X175" s="652"/>
    </row>
    <row r="176" spans="19:24" ht="12.75">
      <c r="S176" s="550"/>
      <c r="T176" s="550"/>
      <c r="U176" s="550"/>
      <c r="V176" s="651"/>
      <c r="W176" s="651"/>
      <c r="X176" s="652"/>
    </row>
    <row r="177" spans="19:24" ht="12.75">
      <c r="S177" s="550"/>
      <c r="T177" s="550"/>
      <c r="U177" s="550"/>
      <c r="V177" s="651"/>
      <c r="W177" s="651"/>
      <c r="X177" s="652"/>
    </row>
    <row r="178" spans="19:24" ht="12.75">
      <c r="S178" s="550"/>
      <c r="T178" s="550"/>
      <c r="U178" s="550"/>
      <c r="V178" s="651"/>
      <c r="W178" s="651"/>
      <c r="X178" s="652"/>
    </row>
    <row r="179" spans="19:24" ht="12.75">
      <c r="S179" s="550"/>
      <c r="T179" s="550"/>
      <c r="U179" s="550"/>
      <c r="V179" s="651"/>
      <c r="W179" s="651"/>
      <c r="X179" s="652"/>
    </row>
    <row r="180" spans="19:24" ht="12.75">
      <c r="S180" s="550"/>
      <c r="T180" s="550"/>
      <c r="U180" s="550"/>
      <c r="V180" s="651"/>
      <c r="W180" s="651"/>
      <c r="X180" s="652"/>
    </row>
    <row r="181" spans="19:24" ht="12.75">
      <c r="S181" s="550"/>
      <c r="T181" s="550"/>
      <c r="U181" s="550"/>
      <c r="V181" s="651"/>
      <c r="W181" s="651"/>
      <c r="X181" s="652"/>
    </row>
    <row r="182" spans="19:24" ht="12.75">
      <c r="S182" s="550"/>
      <c r="T182" s="550"/>
      <c r="U182" s="550"/>
      <c r="V182" s="651"/>
      <c r="W182" s="651"/>
      <c r="X182" s="652"/>
    </row>
    <row r="183" spans="19:24" ht="12.75">
      <c r="S183" s="550"/>
      <c r="T183" s="550"/>
      <c r="U183" s="550"/>
      <c r="V183" s="651"/>
      <c r="W183" s="651"/>
      <c r="X183" s="652"/>
    </row>
    <row r="184" spans="19:24" ht="12.75">
      <c r="S184" s="550"/>
      <c r="T184" s="550"/>
      <c r="U184" s="550"/>
      <c r="V184" s="651"/>
      <c r="W184" s="651"/>
      <c r="X184" s="652"/>
    </row>
    <row r="185" spans="19:24" ht="12.75">
      <c r="S185" s="550"/>
      <c r="T185" s="550"/>
      <c r="U185" s="550"/>
      <c r="V185" s="651"/>
      <c r="W185" s="651"/>
      <c r="X185" s="652"/>
    </row>
    <row r="186" spans="19:24" ht="12.75">
      <c r="S186" s="550"/>
      <c r="T186" s="550"/>
      <c r="U186" s="550"/>
      <c r="V186" s="651"/>
      <c r="W186" s="651"/>
      <c r="X186" s="652"/>
    </row>
    <row r="187" spans="19:24" ht="12.75">
      <c r="S187" s="550"/>
      <c r="T187" s="550"/>
      <c r="U187" s="550"/>
      <c r="V187" s="651"/>
      <c r="W187" s="651"/>
      <c r="X187" s="652"/>
    </row>
    <row r="188" spans="19:24" ht="12.75">
      <c r="S188" s="550"/>
      <c r="T188" s="550"/>
      <c r="U188" s="550"/>
      <c r="V188" s="651"/>
      <c r="W188" s="651"/>
      <c r="X188" s="652"/>
    </row>
    <row r="189" spans="19:24" ht="12.75">
      <c r="S189" s="550"/>
      <c r="T189" s="550"/>
      <c r="U189" s="550"/>
      <c r="V189" s="651"/>
      <c r="W189" s="651"/>
      <c r="X189" s="652"/>
    </row>
    <row r="190" spans="19:24" ht="12.75">
      <c r="S190" s="550"/>
      <c r="T190" s="550"/>
      <c r="U190" s="550"/>
      <c r="V190" s="651"/>
      <c r="W190" s="651"/>
      <c r="X190" s="652"/>
    </row>
    <row r="191" spans="19:24" ht="12.75">
      <c r="S191" s="550"/>
      <c r="T191" s="550"/>
      <c r="U191" s="550"/>
      <c r="V191" s="651"/>
      <c r="W191" s="651"/>
      <c r="X191" s="652"/>
    </row>
    <row r="192" spans="19:24" ht="12.75">
      <c r="S192" s="550"/>
      <c r="T192" s="550"/>
      <c r="U192" s="550"/>
      <c r="V192" s="651"/>
      <c r="W192" s="651"/>
      <c r="X192" s="652"/>
    </row>
    <row r="193" spans="19:24" ht="12.75">
      <c r="S193" s="550"/>
      <c r="T193" s="550"/>
      <c r="U193" s="550"/>
      <c r="V193" s="651"/>
      <c r="W193" s="651"/>
      <c r="X193" s="652"/>
    </row>
    <row r="194" spans="19:24" ht="12.75">
      <c r="S194" s="550"/>
      <c r="T194" s="550"/>
      <c r="U194" s="550"/>
      <c r="V194" s="651"/>
      <c r="W194" s="651"/>
      <c r="X194" s="652"/>
    </row>
    <row r="195" spans="19:24" ht="12.75">
      <c r="S195" s="550"/>
      <c r="T195" s="550"/>
      <c r="U195" s="550"/>
      <c r="V195" s="651"/>
      <c r="W195" s="651"/>
      <c r="X195" s="652"/>
    </row>
    <row r="196" spans="19:24" ht="12.75">
      <c r="S196" s="550"/>
      <c r="T196" s="550"/>
      <c r="U196" s="550"/>
      <c r="V196" s="651"/>
      <c r="W196" s="651"/>
      <c r="X196" s="652"/>
    </row>
    <row r="197" spans="19:24" ht="12.75">
      <c r="S197" s="550"/>
      <c r="T197" s="550"/>
      <c r="U197" s="550"/>
      <c r="V197" s="651"/>
      <c r="W197" s="651"/>
      <c r="X197" s="652"/>
    </row>
    <row r="198" spans="19:24" ht="12.75">
      <c r="S198" s="550"/>
      <c r="T198" s="550"/>
      <c r="U198" s="550"/>
      <c r="V198" s="651"/>
      <c r="W198" s="651"/>
      <c r="X198" s="652"/>
    </row>
    <row r="199" spans="19:24" ht="12.75">
      <c r="S199" s="550"/>
      <c r="T199" s="550"/>
      <c r="U199" s="550"/>
      <c r="V199" s="651"/>
      <c r="W199" s="651"/>
      <c r="X199" s="652"/>
    </row>
    <row r="200" spans="19:24" ht="12.75">
      <c r="S200" s="550"/>
      <c r="T200" s="550"/>
      <c r="U200" s="550"/>
      <c r="V200" s="651"/>
      <c r="W200" s="651"/>
      <c r="X200" s="652"/>
    </row>
    <row r="201" spans="19:24" ht="12.75">
      <c r="S201" s="550"/>
      <c r="T201" s="550"/>
      <c r="U201" s="550"/>
      <c r="V201" s="651"/>
      <c r="W201" s="651"/>
      <c r="X201" s="652"/>
    </row>
    <row r="202" spans="19:24" ht="12.75">
      <c r="S202" s="550"/>
      <c r="T202" s="550"/>
      <c r="U202" s="550"/>
      <c r="V202" s="651"/>
      <c r="W202" s="651"/>
      <c r="X202" s="652"/>
    </row>
    <row r="203" spans="19:24" ht="12.75">
      <c r="S203" s="550"/>
      <c r="T203" s="550"/>
      <c r="U203" s="550"/>
      <c r="V203" s="651"/>
      <c r="W203" s="651"/>
      <c r="X203" s="652"/>
    </row>
    <row r="204" spans="19:24" ht="12.75">
      <c r="S204" s="550"/>
      <c r="T204" s="550"/>
      <c r="U204" s="550"/>
      <c r="V204" s="651"/>
      <c r="W204" s="651"/>
      <c r="X204" s="652"/>
    </row>
    <row r="205" spans="19:24" ht="12.75">
      <c r="S205" s="550"/>
      <c r="T205" s="550"/>
      <c r="U205" s="550"/>
      <c r="V205" s="651"/>
      <c r="W205" s="651"/>
      <c r="X205" s="652"/>
    </row>
    <row r="206" spans="19:24" ht="12.75">
      <c r="S206" s="550"/>
      <c r="T206" s="550"/>
      <c r="U206" s="550"/>
      <c r="V206" s="651"/>
      <c r="W206" s="651"/>
      <c r="X206" s="652"/>
    </row>
    <row r="207" spans="19:24" ht="12.75">
      <c r="S207" s="550"/>
      <c r="T207" s="550"/>
      <c r="U207" s="550"/>
      <c r="V207" s="651"/>
      <c r="W207" s="651"/>
      <c r="X207" s="652"/>
    </row>
    <row r="208" spans="19:24" ht="12.75">
      <c r="S208" s="550"/>
      <c r="T208" s="550"/>
      <c r="U208" s="550"/>
      <c r="V208" s="651"/>
      <c r="W208" s="651"/>
      <c r="X208" s="652"/>
    </row>
    <row r="209" spans="19:24" ht="12.75">
      <c r="S209" s="550"/>
      <c r="T209" s="550"/>
      <c r="U209" s="550"/>
      <c r="V209" s="651"/>
      <c r="W209" s="651"/>
      <c r="X209" s="652"/>
    </row>
    <row r="210" spans="19:24" ht="12.75">
      <c r="S210" s="550"/>
      <c r="T210" s="550"/>
      <c r="U210" s="550"/>
      <c r="V210" s="651"/>
      <c r="W210" s="651"/>
      <c r="X210" s="652"/>
    </row>
    <row r="211" spans="19:24" ht="12.75">
      <c r="S211" s="550"/>
      <c r="T211" s="550"/>
      <c r="U211" s="550"/>
      <c r="V211" s="651"/>
      <c r="W211" s="651"/>
      <c r="X211" s="652"/>
    </row>
    <row r="212" spans="19:24" ht="12.75">
      <c r="S212" s="550"/>
      <c r="T212" s="550"/>
      <c r="U212" s="550"/>
      <c r="V212" s="651"/>
      <c r="W212" s="651"/>
      <c r="X212" s="652"/>
    </row>
    <row r="213" spans="19:24" ht="12.75">
      <c r="S213" s="550"/>
      <c r="T213" s="550"/>
      <c r="U213" s="550"/>
      <c r="V213" s="651"/>
      <c r="W213" s="651"/>
      <c r="X213" s="652"/>
    </row>
    <row r="214" spans="19:24" ht="12.75">
      <c r="S214" s="550"/>
      <c r="T214" s="550"/>
      <c r="U214" s="550"/>
      <c r="V214" s="651"/>
      <c r="W214" s="651"/>
      <c r="X214" s="652"/>
    </row>
    <row r="215" spans="19:24" ht="12.75">
      <c r="S215" s="550"/>
      <c r="T215" s="550"/>
      <c r="U215" s="550"/>
      <c r="V215" s="651"/>
      <c r="W215" s="651"/>
      <c r="X215" s="652"/>
    </row>
    <row r="216" spans="19:24" ht="12.75">
      <c r="S216" s="550"/>
      <c r="T216" s="550"/>
      <c r="U216" s="550"/>
      <c r="V216" s="651"/>
      <c r="W216" s="651"/>
      <c r="X216" s="652"/>
    </row>
    <row r="217" spans="19:24" ht="12.75">
      <c r="S217" s="550"/>
      <c r="T217" s="550"/>
      <c r="U217" s="550"/>
      <c r="V217" s="651"/>
      <c r="W217" s="651"/>
      <c r="X217" s="652"/>
    </row>
    <row r="218" spans="19:24" ht="12.75">
      <c r="S218" s="550"/>
      <c r="T218" s="550"/>
      <c r="U218" s="550"/>
      <c r="V218" s="651"/>
      <c r="W218" s="651"/>
      <c r="X218" s="652"/>
    </row>
    <row r="219" spans="19:24" ht="12.75">
      <c r="S219" s="550"/>
      <c r="T219" s="550"/>
      <c r="U219" s="550"/>
      <c r="V219" s="651"/>
      <c r="W219" s="651"/>
      <c r="X219" s="652"/>
    </row>
    <row r="220" spans="19:24" ht="12.75">
      <c r="S220" s="550"/>
      <c r="T220" s="550"/>
      <c r="U220" s="550"/>
      <c r="V220" s="651"/>
      <c r="W220" s="651"/>
      <c r="X220" s="652"/>
    </row>
    <row r="221" spans="19:24" ht="12.75">
      <c r="S221" s="550"/>
      <c r="T221" s="550"/>
      <c r="U221" s="550"/>
      <c r="V221" s="651"/>
      <c r="W221" s="651"/>
      <c r="X221" s="652"/>
    </row>
    <row r="222" spans="19:24" ht="12.75">
      <c r="S222" s="550"/>
      <c r="T222" s="550"/>
      <c r="U222" s="550"/>
      <c r="V222" s="651"/>
      <c r="W222" s="651"/>
      <c r="X222" s="652"/>
    </row>
    <row r="223" spans="19:24" ht="12.75">
      <c r="S223" s="550"/>
      <c r="T223" s="550"/>
      <c r="U223" s="550"/>
      <c r="V223" s="651"/>
      <c r="W223" s="651"/>
      <c r="X223" s="652"/>
    </row>
    <row r="224" spans="19:24" ht="12.75">
      <c r="S224" s="550"/>
      <c r="T224" s="550"/>
      <c r="U224" s="550"/>
      <c r="V224" s="651"/>
      <c r="W224" s="651"/>
      <c r="X224" s="652"/>
    </row>
    <row r="225" spans="19:24" ht="12.75">
      <c r="S225" s="550"/>
      <c r="T225" s="550"/>
      <c r="U225" s="550"/>
      <c r="V225" s="651"/>
      <c r="W225" s="651"/>
      <c r="X225" s="652"/>
    </row>
    <row r="226" spans="19:24" ht="12.75">
      <c r="S226" s="550"/>
      <c r="T226" s="550"/>
      <c r="U226" s="550"/>
      <c r="V226" s="651"/>
      <c r="W226" s="651"/>
      <c r="X226" s="652"/>
    </row>
    <row r="227" spans="19:24" ht="12.75">
      <c r="S227" s="550"/>
      <c r="T227" s="550"/>
      <c r="U227" s="550"/>
      <c r="V227" s="651"/>
      <c r="W227" s="651"/>
      <c r="X227" s="652"/>
    </row>
    <row r="228" spans="19:24" ht="12.75">
      <c r="S228" s="550"/>
      <c r="T228" s="550"/>
      <c r="U228" s="550"/>
      <c r="V228" s="651"/>
      <c r="W228" s="651"/>
      <c r="X228" s="652"/>
    </row>
    <row r="229" spans="19:24" ht="12.75">
      <c r="S229" s="550"/>
      <c r="T229" s="550"/>
      <c r="U229" s="550"/>
      <c r="V229" s="651"/>
      <c r="W229" s="651"/>
      <c r="X229" s="652"/>
    </row>
    <row r="230" spans="19:24" ht="12.75">
      <c r="S230" s="550"/>
      <c r="T230" s="550"/>
      <c r="U230" s="550"/>
      <c r="V230" s="651"/>
      <c r="W230" s="651"/>
      <c r="X230" s="652"/>
    </row>
    <row r="231" spans="19:24" ht="12.75">
      <c r="S231" s="550"/>
      <c r="T231" s="550"/>
      <c r="U231" s="550"/>
      <c r="V231" s="651"/>
      <c r="W231" s="651"/>
      <c r="X231" s="652"/>
    </row>
    <row r="232" spans="19:24" ht="12.75">
      <c r="S232" s="550"/>
      <c r="T232" s="550"/>
      <c r="U232" s="550"/>
      <c r="V232" s="651"/>
      <c r="W232" s="651"/>
      <c r="X232" s="652"/>
    </row>
    <row r="233" spans="19:24" ht="12.75">
      <c r="S233" s="550"/>
      <c r="T233" s="550"/>
      <c r="U233" s="550"/>
      <c r="V233" s="651"/>
      <c r="W233" s="651"/>
      <c r="X233" s="652"/>
    </row>
    <row r="234" spans="19:24" ht="12.75">
      <c r="S234" s="550"/>
      <c r="T234" s="550"/>
      <c r="U234" s="550"/>
      <c r="V234" s="651"/>
      <c r="W234" s="651"/>
      <c r="X234" s="652"/>
    </row>
    <row r="235" spans="19:24" ht="12.75">
      <c r="S235" s="550"/>
      <c r="T235" s="550"/>
      <c r="U235" s="550"/>
      <c r="V235" s="651"/>
      <c r="W235" s="651"/>
      <c r="X235" s="652"/>
    </row>
    <row r="236" spans="19:24" ht="12.75">
      <c r="S236" s="550"/>
      <c r="T236" s="550"/>
      <c r="U236" s="550"/>
      <c r="V236" s="651"/>
      <c r="W236" s="651"/>
      <c r="X236" s="652"/>
    </row>
    <row r="237" spans="19:24" ht="12.75">
      <c r="S237" s="550"/>
      <c r="T237" s="550"/>
      <c r="U237" s="550"/>
      <c r="V237" s="651"/>
      <c r="W237" s="651"/>
      <c r="X237" s="652"/>
    </row>
    <row r="238" spans="19:24" ht="12.75">
      <c r="S238" s="550"/>
      <c r="T238" s="550"/>
      <c r="U238" s="550"/>
      <c r="V238" s="651"/>
      <c r="W238" s="651"/>
      <c r="X238" s="652"/>
    </row>
    <row r="239" spans="19:24" ht="12.75">
      <c r="S239" s="550"/>
      <c r="T239" s="550"/>
      <c r="U239" s="550"/>
      <c r="V239" s="651"/>
      <c r="W239" s="651"/>
      <c r="X239" s="652"/>
    </row>
    <row r="240" spans="19:24" ht="12.75">
      <c r="S240" s="550"/>
      <c r="T240" s="550"/>
      <c r="U240" s="550"/>
      <c r="V240" s="651"/>
      <c r="W240" s="651"/>
      <c r="X240" s="652"/>
    </row>
    <row r="241" spans="19:24" ht="12.75">
      <c r="S241" s="550"/>
      <c r="T241" s="550"/>
      <c r="U241" s="550"/>
      <c r="V241" s="651"/>
      <c r="W241" s="651"/>
      <c r="X241" s="652"/>
    </row>
    <row r="242" spans="19:24" ht="12.75">
      <c r="S242" s="550"/>
      <c r="T242" s="550"/>
      <c r="U242" s="550"/>
      <c r="V242" s="651"/>
      <c r="W242" s="651"/>
      <c r="X242" s="652"/>
    </row>
    <row r="243" spans="19:24" ht="12.75">
      <c r="S243" s="550"/>
      <c r="T243" s="550"/>
      <c r="U243" s="550"/>
      <c r="V243" s="651"/>
      <c r="W243" s="651"/>
      <c r="X243" s="652"/>
    </row>
    <row r="244" spans="19:24" ht="12.75">
      <c r="S244" s="550"/>
      <c r="T244" s="550"/>
      <c r="U244" s="550"/>
      <c r="V244" s="651"/>
      <c r="W244" s="651"/>
      <c r="X244" s="652"/>
    </row>
    <row r="245" spans="19:24" ht="12.75">
      <c r="S245" s="550"/>
      <c r="T245" s="550"/>
      <c r="U245" s="550"/>
      <c r="V245" s="651"/>
      <c r="W245" s="651"/>
      <c r="X245" s="652"/>
    </row>
    <row r="246" spans="19:24" ht="12.75">
      <c r="S246" s="550"/>
      <c r="T246" s="550"/>
      <c r="U246" s="550"/>
      <c r="V246" s="651"/>
      <c r="W246" s="651"/>
      <c r="X246" s="652"/>
    </row>
    <row r="247" spans="19:24" ht="12.75">
      <c r="S247" s="550"/>
      <c r="T247" s="550"/>
      <c r="U247" s="550"/>
      <c r="V247" s="651"/>
      <c r="W247" s="651"/>
      <c r="X247" s="652"/>
    </row>
    <row r="248" spans="19:24" ht="12.75">
      <c r="S248" s="550"/>
      <c r="T248" s="550"/>
      <c r="U248" s="550"/>
      <c r="V248" s="651"/>
      <c r="W248" s="651"/>
      <c r="X248" s="652"/>
    </row>
    <row r="249" spans="19:24" ht="12.75">
      <c r="S249" s="550"/>
      <c r="T249" s="550"/>
      <c r="U249" s="550"/>
      <c r="V249" s="651"/>
      <c r="W249" s="651"/>
      <c r="X249" s="652"/>
    </row>
    <row r="250" spans="19:24" ht="12.75">
      <c r="S250" s="550"/>
      <c r="T250" s="550"/>
      <c r="U250" s="550"/>
      <c r="V250" s="651"/>
      <c r="W250" s="651"/>
      <c r="X250" s="652"/>
    </row>
    <row r="251" spans="19:24" ht="12.75">
      <c r="S251" s="550"/>
      <c r="T251" s="550"/>
      <c r="U251" s="550"/>
      <c r="V251" s="651"/>
      <c r="W251" s="651"/>
      <c r="X251" s="652"/>
    </row>
    <row r="252" spans="19:24" ht="12.75">
      <c r="S252" s="550"/>
      <c r="T252" s="550"/>
      <c r="U252" s="550"/>
      <c r="V252" s="651"/>
      <c r="W252" s="651"/>
      <c r="X252" s="652"/>
    </row>
    <row r="253" spans="19:24" ht="12.75">
      <c r="S253" s="550"/>
      <c r="T253" s="550"/>
      <c r="U253" s="550"/>
      <c r="V253" s="651"/>
      <c r="W253" s="651"/>
      <c r="X253" s="652"/>
    </row>
    <row r="254" spans="19:24" ht="12.75">
      <c r="S254" s="550"/>
      <c r="T254" s="550"/>
      <c r="U254" s="550"/>
      <c r="V254" s="651"/>
      <c r="W254" s="651"/>
      <c r="X254" s="652"/>
    </row>
    <row r="255" spans="19:24" ht="12.75">
      <c r="S255" s="550"/>
      <c r="T255" s="550"/>
      <c r="U255" s="550"/>
      <c r="V255" s="651"/>
      <c r="W255" s="651"/>
      <c r="X255" s="652"/>
    </row>
    <row r="256" spans="19:24" ht="12.75">
      <c r="S256" s="550"/>
      <c r="T256" s="550"/>
      <c r="U256" s="550"/>
      <c r="V256" s="651"/>
      <c r="W256" s="651"/>
      <c r="X256" s="652"/>
    </row>
    <row r="257" spans="19:24" ht="12.75">
      <c r="S257" s="550"/>
      <c r="T257" s="550"/>
      <c r="U257" s="550"/>
      <c r="V257" s="651"/>
      <c r="W257" s="651"/>
      <c r="X257" s="652"/>
    </row>
    <row r="258" spans="19:24" ht="12.75">
      <c r="S258" s="550"/>
      <c r="T258" s="550"/>
      <c r="U258" s="550"/>
      <c r="V258" s="651"/>
      <c r="W258" s="651"/>
      <c r="X258" s="652"/>
    </row>
  </sheetData>
  <sheetProtection/>
  <mergeCells count="4">
    <mergeCell ref="C1:S1"/>
    <mergeCell ref="C2:S2"/>
    <mergeCell ref="C4:E4"/>
    <mergeCell ref="C6:E6"/>
  </mergeCells>
  <printOptions horizontalCentered="1" verticalCentered="1"/>
  <pageMargins left="0.5905511811023623" right="0.7874015748031497" top="0.7874015748031497" bottom="0.9842519685039371" header="0" footer="0"/>
  <pageSetup horizontalDpi="600" verticalDpi="600" orientation="portrait" paperSize="9" scale="51"/>
  <ignoredErrors>
    <ignoredError sqref="G8" formula="1"/>
    <ignoredError sqref="D10:D21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"/>
  <sheetViews>
    <sheetView showGridLines="0" zoomScale="85" zoomScaleNormal="85" zoomScalePageLayoutView="0" workbookViewId="0" topLeftCell="A1">
      <selection activeCell="G120" sqref="G120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3.2148437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1.4375" style="371" customWidth="1"/>
    <col min="19" max="19" width="8.4453125" style="371" customWidth="1"/>
    <col min="20" max="20" width="19.10546875" style="371" customWidth="1"/>
    <col min="21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1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589" t="s">
        <v>42</v>
      </c>
      <c r="C6" s="590"/>
      <c r="D6" s="374" t="s">
        <v>3</v>
      </c>
      <c r="E6" s="374" t="s">
        <v>4</v>
      </c>
      <c r="F6" s="374" t="s">
        <v>5</v>
      </c>
      <c r="G6" s="374" t="s">
        <v>6</v>
      </c>
      <c r="H6" s="374" t="s">
        <v>7</v>
      </c>
      <c r="I6" s="374" t="s">
        <v>8</v>
      </c>
      <c r="J6" s="374" t="s">
        <v>9</v>
      </c>
      <c r="K6" s="374" t="s">
        <v>10</v>
      </c>
      <c r="L6" s="374" t="s">
        <v>11</v>
      </c>
      <c r="M6" s="374" t="s">
        <v>12</v>
      </c>
      <c r="N6" s="374" t="s">
        <v>13</v>
      </c>
      <c r="O6" s="374" t="s">
        <v>14</v>
      </c>
      <c r="P6" s="381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.75">
      <c r="A7" s="373"/>
      <c r="B7" s="375"/>
      <c r="C7" s="376"/>
      <c r="D7" s="377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24" t="s">
        <v>3</v>
      </c>
      <c r="C8" s="725"/>
      <c r="D8" s="726">
        <f aca="true" t="shared" si="0" ref="D8:P8">+D10+D32+D51+D64+D72</f>
        <v>531786.965734</v>
      </c>
      <c r="E8" s="726">
        <f t="shared" si="0"/>
        <v>21801.517218</v>
      </c>
      <c r="F8" s="726">
        <f t="shared" si="0"/>
        <v>50943.515496999986</v>
      </c>
      <c r="G8" s="726">
        <f t="shared" si="0"/>
        <v>81439.99938500002</v>
      </c>
      <c r="H8" s="726">
        <f t="shared" si="0"/>
        <v>70419.94599300002</v>
      </c>
      <c r="I8" s="726">
        <f t="shared" si="0"/>
        <v>30136.392306000005</v>
      </c>
      <c r="J8" s="726">
        <f t="shared" si="0"/>
        <v>41115.257915</v>
      </c>
      <c r="K8" s="726">
        <f t="shared" si="0"/>
        <v>47254.31198499999</v>
      </c>
      <c r="L8" s="726">
        <f t="shared" si="0"/>
        <v>44549.265883</v>
      </c>
      <c r="M8" s="726">
        <f t="shared" si="0"/>
        <v>46484.35217199999</v>
      </c>
      <c r="N8" s="726">
        <f t="shared" si="0"/>
        <v>33395.01992700001</v>
      </c>
      <c r="O8" s="726">
        <f t="shared" si="0"/>
        <v>31927.856299999992</v>
      </c>
      <c r="P8" s="726">
        <f t="shared" si="0"/>
        <v>32319.531153</v>
      </c>
      <c r="Q8" s="384"/>
      <c r="R8" s="373"/>
      <c r="S8" s="373"/>
      <c r="T8" s="452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27"/>
      <c r="C9" s="449"/>
      <c r="D9" s="728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451"/>
      <c r="Q9" s="385"/>
    </row>
    <row r="10" spans="2:17" s="364" customFormat="1" ht="18" customHeight="1">
      <c r="B10" s="729"/>
      <c r="C10" s="730" t="s">
        <v>43</v>
      </c>
      <c r="D10" s="726">
        <f aca="true" t="shared" si="1" ref="D10:P10">SUM(D12:D30)</f>
        <v>171929.887958</v>
      </c>
      <c r="E10" s="726">
        <f t="shared" si="1"/>
        <v>5291.21761</v>
      </c>
      <c r="F10" s="726">
        <f t="shared" si="1"/>
        <v>16774.377661</v>
      </c>
      <c r="G10" s="726">
        <f t="shared" si="1"/>
        <v>26463.908775</v>
      </c>
      <c r="H10" s="726">
        <f t="shared" si="1"/>
        <v>21976.135054000002</v>
      </c>
      <c r="I10" s="726">
        <f t="shared" si="1"/>
        <v>10361.021831</v>
      </c>
      <c r="J10" s="726">
        <f t="shared" si="1"/>
        <v>14840.695639999998</v>
      </c>
      <c r="K10" s="726">
        <f t="shared" si="1"/>
        <v>17530.059123999996</v>
      </c>
      <c r="L10" s="726">
        <f t="shared" si="1"/>
        <v>16616.394815000007</v>
      </c>
      <c r="M10" s="726">
        <f t="shared" si="1"/>
        <v>15683.53810599999</v>
      </c>
      <c r="N10" s="726">
        <f t="shared" si="1"/>
        <v>10585.210755000002</v>
      </c>
      <c r="O10" s="726">
        <f t="shared" si="1"/>
        <v>8199.579032999998</v>
      </c>
      <c r="P10" s="726">
        <f t="shared" si="1"/>
        <v>7607.749553999999</v>
      </c>
      <c r="Q10" s="384"/>
    </row>
    <row r="11" spans="2:17" s="364" customFormat="1" ht="18" customHeight="1">
      <c r="B11" s="727"/>
      <c r="C11" s="449"/>
      <c r="D11" s="457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385"/>
    </row>
    <row r="12" spans="2:21" s="364" customFormat="1" ht="18" customHeight="1">
      <c r="B12" s="727"/>
      <c r="C12" s="306" t="s">
        <v>44</v>
      </c>
      <c r="D12" s="731">
        <f>SUM(E12:P12)</f>
        <v>82884.294708</v>
      </c>
      <c r="E12" s="732">
        <v>1970.3170000000002</v>
      </c>
      <c r="F12" s="732">
        <v>4977.590000000001</v>
      </c>
      <c r="G12" s="732">
        <v>6445.589889999999</v>
      </c>
      <c r="H12" s="732">
        <v>6689.401687000002</v>
      </c>
      <c r="I12" s="732">
        <v>4598.535600000002</v>
      </c>
      <c r="J12" s="732">
        <v>10014.615700999999</v>
      </c>
      <c r="K12" s="732">
        <v>12384.143753999999</v>
      </c>
      <c r="L12" s="732">
        <v>11344.807120000005</v>
      </c>
      <c r="M12" s="732">
        <v>9940.273099999991</v>
      </c>
      <c r="N12" s="732">
        <v>6599.884550000003</v>
      </c>
      <c r="O12" s="732">
        <v>4506.016532999997</v>
      </c>
      <c r="P12" s="732">
        <v>3413.119773</v>
      </c>
      <c r="Q12" s="385"/>
      <c r="U12" s="386"/>
    </row>
    <row r="13" spans="2:21" s="364" customFormat="1" ht="18" customHeight="1">
      <c r="B13" s="727"/>
      <c r="C13" s="306" t="s">
        <v>45</v>
      </c>
      <c r="D13" s="731">
        <f aca="true" t="shared" si="2" ref="D13:D30">SUM(E13:P13)</f>
        <v>7585.457286000001</v>
      </c>
      <c r="E13" s="732">
        <v>698.69</v>
      </c>
      <c r="F13" s="732">
        <v>422.6346000000001</v>
      </c>
      <c r="G13" s="732">
        <v>842.7900000000004</v>
      </c>
      <c r="H13" s="732">
        <v>917.9360000000001</v>
      </c>
      <c r="I13" s="732">
        <v>392.583299</v>
      </c>
      <c r="J13" s="732">
        <v>208.88000000000005</v>
      </c>
      <c r="K13" s="732">
        <v>552.9085499999999</v>
      </c>
      <c r="L13" s="732">
        <v>399.44555</v>
      </c>
      <c r="M13" s="732">
        <v>759.209506</v>
      </c>
      <c r="N13" s="732">
        <v>796.535</v>
      </c>
      <c r="O13" s="732">
        <v>652.8000000000001</v>
      </c>
      <c r="P13" s="732">
        <v>941.0447809999998</v>
      </c>
      <c r="Q13" s="385"/>
      <c r="U13" s="386"/>
    </row>
    <row r="14" spans="2:21" s="364" customFormat="1" ht="18" customHeight="1">
      <c r="B14" s="727"/>
      <c r="C14" s="306" t="s">
        <v>46</v>
      </c>
      <c r="D14" s="731">
        <f t="shared" si="2"/>
        <v>14843.953886999998</v>
      </c>
      <c r="E14" s="303">
        <v>552.8246099999999</v>
      </c>
      <c r="F14" s="303">
        <v>931.9446099999999</v>
      </c>
      <c r="G14" s="303">
        <v>1669.89461</v>
      </c>
      <c r="H14" s="303">
        <v>1060.7431900000004</v>
      </c>
      <c r="I14" s="303">
        <v>784.9184760000002</v>
      </c>
      <c r="J14" s="303">
        <v>1613.694609999999</v>
      </c>
      <c r="K14" s="303">
        <v>1500.4518200000002</v>
      </c>
      <c r="L14" s="303">
        <v>1582.7369110000002</v>
      </c>
      <c r="M14" s="303">
        <v>2023.2158000000004</v>
      </c>
      <c r="N14" s="303">
        <v>1224.9117499999995</v>
      </c>
      <c r="O14" s="303">
        <v>881.8075000000001</v>
      </c>
      <c r="P14" s="303">
        <v>1016.8099999999995</v>
      </c>
      <c r="Q14" s="385"/>
      <c r="U14" s="386"/>
    </row>
    <row r="15" spans="2:21" s="364" customFormat="1" ht="18" customHeight="1">
      <c r="B15" s="727"/>
      <c r="C15" s="306" t="s">
        <v>47</v>
      </c>
      <c r="D15" s="731">
        <f t="shared" si="2"/>
        <v>590.095955</v>
      </c>
      <c r="E15" s="732">
        <v>67.215</v>
      </c>
      <c r="F15" s="732">
        <v>23.21</v>
      </c>
      <c r="G15" s="732">
        <v>209.94</v>
      </c>
      <c r="H15" s="732">
        <v>24.19</v>
      </c>
      <c r="I15" s="732">
        <v>69.420955</v>
      </c>
      <c r="J15" s="732">
        <v>41.41</v>
      </c>
      <c r="K15" s="732"/>
      <c r="L15" s="732">
        <v>26.42</v>
      </c>
      <c r="M15" s="732">
        <v>20.18</v>
      </c>
      <c r="N15" s="732">
        <v>44.209999999999994</v>
      </c>
      <c r="O15" s="732">
        <v>42.76</v>
      </c>
      <c r="P15" s="732">
        <v>21.14</v>
      </c>
      <c r="Q15" s="385"/>
      <c r="U15" s="386"/>
    </row>
    <row r="16" spans="2:21" s="364" customFormat="1" ht="18" customHeight="1">
      <c r="B16" s="727"/>
      <c r="C16" s="306" t="s">
        <v>48</v>
      </c>
      <c r="D16" s="731">
        <f t="shared" si="2"/>
        <v>16895.949338</v>
      </c>
      <c r="E16" s="303">
        <v>752.5669999999999</v>
      </c>
      <c r="F16" s="303">
        <v>1356.9331409999995</v>
      </c>
      <c r="G16" s="303">
        <v>1851.1269630000002</v>
      </c>
      <c r="H16" s="303">
        <v>1555.0749999999996</v>
      </c>
      <c r="I16" s="303">
        <v>1422.3749999999995</v>
      </c>
      <c r="J16" s="303">
        <v>1315.8700000000003</v>
      </c>
      <c r="K16" s="303">
        <v>1093.1</v>
      </c>
      <c r="L16" s="303">
        <v>1934.9002340000004</v>
      </c>
      <c r="M16" s="303">
        <v>1943.7700000000007</v>
      </c>
      <c r="N16" s="303">
        <v>1375.472</v>
      </c>
      <c r="O16" s="303">
        <v>859.9650000000001</v>
      </c>
      <c r="P16" s="303">
        <v>1434.7949999999998</v>
      </c>
      <c r="Q16" s="385"/>
      <c r="U16" s="386"/>
    </row>
    <row r="17" spans="2:21" s="364" customFormat="1" ht="18" customHeight="1">
      <c r="B17" s="727"/>
      <c r="C17" s="306" t="s">
        <v>49</v>
      </c>
      <c r="D17" s="731">
        <f t="shared" si="2"/>
        <v>2042.01371</v>
      </c>
      <c r="E17" s="303">
        <v>259.074</v>
      </c>
      <c r="F17" s="303">
        <v>290.104255</v>
      </c>
      <c r="G17" s="303">
        <v>290.85</v>
      </c>
      <c r="H17" s="303">
        <v>132.39000000000001</v>
      </c>
      <c r="I17" s="303">
        <v>260.798</v>
      </c>
      <c r="J17" s="303">
        <v>252.89000000000004</v>
      </c>
      <c r="K17" s="303">
        <v>223.17</v>
      </c>
      <c r="L17" s="303">
        <v>129.29</v>
      </c>
      <c r="M17" s="303">
        <v>77.44</v>
      </c>
      <c r="N17" s="303">
        <v>0.037455</v>
      </c>
      <c r="O17" s="303">
        <v>51.61</v>
      </c>
      <c r="P17" s="303">
        <v>74.36</v>
      </c>
      <c r="Q17" s="385"/>
      <c r="U17" s="386"/>
    </row>
    <row r="18" spans="2:21" s="364" customFormat="1" ht="18" customHeight="1">
      <c r="B18" s="727"/>
      <c r="C18" s="306" t="s">
        <v>50</v>
      </c>
      <c r="D18" s="731">
        <f t="shared" si="2"/>
        <v>1528.371329</v>
      </c>
      <c r="E18" s="303">
        <v>48.64</v>
      </c>
      <c r="F18" s="303">
        <v>162.93500000000003</v>
      </c>
      <c r="G18" s="303">
        <v>238.16000000000003</v>
      </c>
      <c r="H18" s="303">
        <v>136.226</v>
      </c>
      <c r="I18" s="303">
        <v>68.426</v>
      </c>
      <c r="J18" s="303">
        <v>121.86432900000001</v>
      </c>
      <c r="K18" s="303">
        <v>26.97</v>
      </c>
      <c r="L18" s="303">
        <v>97.02000000000001</v>
      </c>
      <c r="M18" s="303">
        <v>171.67999999999998</v>
      </c>
      <c r="N18" s="303">
        <v>86.78</v>
      </c>
      <c r="O18" s="303">
        <v>300.43999999999994</v>
      </c>
      <c r="P18" s="303">
        <v>69.22999999999999</v>
      </c>
      <c r="Q18" s="385"/>
      <c r="U18" s="386"/>
    </row>
    <row r="19" spans="2:21" s="364" customFormat="1" ht="18" customHeight="1">
      <c r="B19" s="727"/>
      <c r="C19" s="306" t="s">
        <v>51</v>
      </c>
      <c r="D19" s="731">
        <f t="shared" si="2"/>
        <v>3301.1766999999995</v>
      </c>
      <c r="E19" s="303">
        <v>24.36</v>
      </c>
      <c r="F19" s="303">
        <v>44.099999999999994</v>
      </c>
      <c r="G19" s="303">
        <v>135.32999999999998</v>
      </c>
      <c r="H19" s="303">
        <v>349.31500000000005</v>
      </c>
      <c r="I19" s="303">
        <v>154.66</v>
      </c>
      <c r="J19" s="303">
        <v>826.4699999999998</v>
      </c>
      <c r="K19" s="303">
        <v>545.8999999999999</v>
      </c>
      <c r="L19" s="303">
        <v>474.175</v>
      </c>
      <c r="M19" s="303">
        <v>435.10170000000005</v>
      </c>
      <c r="N19" s="303">
        <v>114.81</v>
      </c>
      <c r="O19" s="303">
        <v>78.77</v>
      </c>
      <c r="P19" s="303">
        <v>118.185</v>
      </c>
      <c r="Q19" s="385"/>
      <c r="U19" s="386"/>
    </row>
    <row r="20" spans="2:21" s="364" customFormat="1" ht="18" customHeight="1">
      <c r="B20" s="727"/>
      <c r="C20" s="306" t="s">
        <v>52</v>
      </c>
      <c r="D20" s="731">
        <f t="shared" si="2"/>
        <v>440.11</v>
      </c>
      <c r="E20" s="303">
        <v>77.53</v>
      </c>
      <c r="F20" s="303">
        <v>77.28999999999999</v>
      </c>
      <c r="G20" s="303">
        <v>78.6</v>
      </c>
      <c r="H20" s="303">
        <v>51.69</v>
      </c>
      <c r="I20" s="303">
        <v>51.75</v>
      </c>
      <c r="J20" s="303">
        <v>25.86</v>
      </c>
      <c r="K20" s="303">
        <v>51.55</v>
      </c>
      <c r="L20" s="303" t="s">
        <v>53</v>
      </c>
      <c r="M20" s="303">
        <v>25.84</v>
      </c>
      <c r="N20" s="303" t="s">
        <v>53</v>
      </c>
      <c r="O20" s="303" t="s">
        <v>53</v>
      </c>
      <c r="P20" s="303" t="s">
        <v>53</v>
      </c>
      <c r="Q20" s="385"/>
      <c r="U20" s="386"/>
    </row>
    <row r="21" spans="2:21" s="364" customFormat="1" ht="18" customHeight="1">
      <c r="B21" s="727"/>
      <c r="C21" s="306" t="s">
        <v>54</v>
      </c>
      <c r="D21" s="731">
        <f t="shared" si="2"/>
        <v>189.731</v>
      </c>
      <c r="E21" s="303" t="s">
        <v>53</v>
      </c>
      <c r="F21" s="303" t="s">
        <v>53</v>
      </c>
      <c r="G21" s="303">
        <v>47.72</v>
      </c>
      <c r="H21" s="303" t="s">
        <v>53</v>
      </c>
      <c r="I21" s="303" t="s">
        <v>53</v>
      </c>
      <c r="J21" s="303">
        <v>47.661</v>
      </c>
      <c r="K21" s="303">
        <v>22.67</v>
      </c>
      <c r="L21" s="303">
        <v>24.35</v>
      </c>
      <c r="M21" s="303">
        <v>22.89</v>
      </c>
      <c r="N21" s="303" t="s">
        <v>53</v>
      </c>
      <c r="O21" s="303"/>
      <c r="P21" s="303">
        <v>24.44</v>
      </c>
      <c r="Q21" s="385"/>
      <c r="U21" s="386"/>
    </row>
    <row r="22" spans="2:21" s="364" customFormat="1" ht="18" customHeight="1">
      <c r="B22" s="727"/>
      <c r="C22" s="306" t="s">
        <v>55</v>
      </c>
      <c r="D22" s="731">
        <f t="shared" si="2"/>
        <v>824.99</v>
      </c>
      <c r="E22" s="303" t="s">
        <v>53</v>
      </c>
      <c r="F22" s="303">
        <v>27.8</v>
      </c>
      <c r="G22" s="303">
        <v>80.35</v>
      </c>
      <c r="H22" s="303">
        <v>206.86000000000004</v>
      </c>
      <c r="I22" s="303">
        <v>100.34</v>
      </c>
      <c r="J22" s="303">
        <v>108.43</v>
      </c>
      <c r="K22" s="303">
        <v>86.19999999999999</v>
      </c>
      <c r="L22" s="303">
        <v>78.11999999999999</v>
      </c>
      <c r="M22" s="303" t="s">
        <v>53</v>
      </c>
      <c r="N22" s="303">
        <v>80.35</v>
      </c>
      <c r="O22" s="303" t="s">
        <v>53</v>
      </c>
      <c r="P22" s="303">
        <v>56.54</v>
      </c>
      <c r="Q22" s="385"/>
      <c r="U22" s="386"/>
    </row>
    <row r="23" spans="2:21" s="364" customFormat="1" ht="18" customHeight="1">
      <c r="B23" s="727"/>
      <c r="C23" s="306" t="s">
        <v>56</v>
      </c>
      <c r="D23" s="731">
        <f t="shared" si="2"/>
        <v>498.86000000000007</v>
      </c>
      <c r="E23" s="303">
        <v>28.53</v>
      </c>
      <c r="F23" s="303">
        <v>28.68</v>
      </c>
      <c r="G23" s="303">
        <v>78.41</v>
      </c>
      <c r="H23" s="303">
        <v>54.45</v>
      </c>
      <c r="I23" s="303">
        <v>83.24</v>
      </c>
      <c r="J23" s="303">
        <v>54.77</v>
      </c>
      <c r="K23" s="303">
        <v>28.53</v>
      </c>
      <c r="L23" s="303">
        <v>28.41</v>
      </c>
      <c r="M23" s="303">
        <v>85.15</v>
      </c>
      <c r="N23" s="303" t="s">
        <v>53</v>
      </c>
      <c r="O23" s="303" t="s">
        <v>53</v>
      </c>
      <c r="P23" s="303">
        <v>28.69</v>
      </c>
      <c r="Q23" s="385"/>
      <c r="U23" s="386"/>
    </row>
    <row r="24" spans="2:21" s="364" customFormat="1" ht="18" customHeight="1">
      <c r="B24" s="727"/>
      <c r="C24" s="306" t="s">
        <v>57</v>
      </c>
      <c r="D24" s="731">
        <f t="shared" si="2"/>
        <v>299.08299999999997</v>
      </c>
      <c r="E24" s="303">
        <v>50.8</v>
      </c>
      <c r="F24" s="303">
        <v>21.64</v>
      </c>
      <c r="G24" s="303">
        <v>40.72</v>
      </c>
      <c r="H24" s="303" t="s">
        <v>53</v>
      </c>
      <c r="I24" s="303">
        <v>20.729999999999997</v>
      </c>
      <c r="J24" s="303">
        <v>42.61</v>
      </c>
      <c r="K24" s="303">
        <v>20.23</v>
      </c>
      <c r="L24" s="303">
        <v>44.115</v>
      </c>
      <c r="M24" s="303">
        <v>0.018</v>
      </c>
      <c r="N24" s="303">
        <v>10.16</v>
      </c>
      <c r="O24" s="303">
        <v>22.09</v>
      </c>
      <c r="P24" s="303">
        <v>25.97</v>
      </c>
      <c r="Q24" s="385"/>
      <c r="U24" s="386"/>
    </row>
    <row r="25" spans="2:21" s="364" customFormat="1" ht="18" customHeight="1">
      <c r="B25" s="727"/>
      <c r="C25" s="306" t="s">
        <v>58</v>
      </c>
      <c r="D25" s="731">
        <f t="shared" si="2"/>
        <v>104.97</v>
      </c>
      <c r="E25" s="303" t="s">
        <v>53</v>
      </c>
      <c r="F25" s="303">
        <v>52.04</v>
      </c>
      <c r="G25" s="303" t="s">
        <v>53</v>
      </c>
      <c r="H25" s="303" t="s">
        <v>53</v>
      </c>
      <c r="I25" s="303" t="s">
        <v>53</v>
      </c>
      <c r="J25" s="303" t="s">
        <v>53</v>
      </c>
      <c r="K25" s="303" t="s">
        <v>53</v>
      </c>
      <c r="L25" s="303"/>
      <c r="M25" s="303"/>
      <c r="N25" s="303"/>
      <c r="O25" s="303"/>
      <c r="P25" s="303">
        <v>52.93</v>
      </c>
      <c r="Q25" s="385"/>
      <c r="U25" s="386"/>
    </row>
    <row r="26" spans="2:21" s="364" customFormat="1" ht="18" customHeight="1">
      <c r="B26" s="727"/>
      <c r="C26" s="306" t="s">
        <v>59</v>
      </c>
      <c r="D26" s="731">
        <f t="shared" si="2"/>
        <v>426.84000000000003</v>
      </c>
      <c r="E26" s="303" t="s">
        <v>53</v>
      </c>
      <c r="F26" s="303"/>
      <c r="G26" s="303" t="s">
        <v>53</v>
      </c>
      <c r="H26" s="303">
        <v>87.55</v>
      </c>
      <c r="I26" s="303" t="s">
        <v>53</v>
      </c>
      <c r="J26" s="303">
        <v>56.31</v>
      </c>
      <c r="K26" s="303" t="s">
        <v>53</v>
      </c>
      <c r="L26" s="303">
        <v>114.7</v>
      </c>
      <c r="M26" s="303">
        <v>28.53</v>
      </c>
      <c r="N26" s="303">
        <v>53.48</v>
      </c>
      <c r="O26" s="303">
        <v>56.57</v>
      </c>
      <c r="P26" s="303">
        <v>29.7</v>
      </c>
      <c r="Q26" s="387"/>
      <c r="U26" s="386"/>
    </row>
    <row r="27" spans="2:21" s="364" customFormat="1" ht="18" customHeight="1">
      <c r="B27" s="727"/>
      <c r="C27" s="306" t="s">
        <v>60</v>
      </c>
      <c r="D27" s="731">
        <f t="shared" si="2"/>
        <v>23.41</v>
      </c>
      <c r="E27" s="303" t="s">
        <v>53</v>
      </c>
      <c r="F27" s="303">
        <v>13.6</v>
      </c>
      <c r="G27" s="303" t="s">
        <v>53</v>
      </c>
      <c r="H27" s="303" t="s">
        <v>53</v>
      </c>
      <c r="I27" s="303" t="s">
        <v>53</v>
      </c>
      <c r="J27" s="303" t="s">
        <v>53</v>
      </c>
      <c r="K27" s="303" t="s">
        <v>53</v>
      </c>
      <c r="L27" s="303" t="s">
        <v>53</v>
      </c>
      <c r="M27" s="303">
        <v>9.81</v>
      </c>
      <c r="N27" s="303" t="s">
        <v>53</v>
      </c>
      <c r="O27" s="303" t="s">
        <v>53</v>
      </c>
      <c r="P27" s="303" t="s">
        <v>53</v>
      </c>
      <c r="Q27" s="387"/>
      <c r="U27" s="386"/>
    </row>
    <row r="28" spans="2:21" s="364" customFormat="1" ht="18" customHeight="1">
      <c r="B28" s="727"/>
      <c r="C28" s="306" t="s">
        <v>61</v>
      </c>
      <c r="D28" s="731">
        <f t="shared" si="2"/>
        <v>29.14</v>
      </c>
      <c r="E28" s="303" t="s">
        <v>53</v>
      </c>
      <c r="F28" s="303" t="s">
        <v>53</v>
      </c>
      <c r="G28" s="303" t="s">
        <v>53</v>
      </c>
      <c r="H28" s="303">
        <v>29.14</v>
      </c>
      <c r="I28" s="303" t="s">
        <v>53</v>
      </c>
      <c r="J28" s="303" t="s">
        <v>53</v>
      </c>
      <c r="K28" s="303" t="s">
        <v>53</v>
      </c>
      <c r="L28" s="303" t="s">
        <v>53</v>
      </c>
      <c r="M28" s="303" t="s">
        <v>53</v>
      </c>
      <c r="N28" s="303" t="s">
        <v>53</v>
      </c>
      <c r="O28" s="303" t="s">
        <v>53</v>
      </c>
      <c r="P28" s="303" t="s">
        <v>53</v>
      </c>
      <c r="Q28" s="387"/>
      <c r="U28" s="386"/>
    </row>
    <row r="29" spans="2:21" s="364" customFormat="1" ht="18" customHeight="1">
      <c r="B29" s="727"/>
      <c r="C29" s="306" t="s">
        <v>62</v>
      </c>
      <c r="D29" s="731">
        <f t="shared" si="2"/>
        <v>656.2850000000001</v>
      </c>
      <c r="E29" s="303">
        <v>23.47</v>
      </c>
      <c r="F29" s="303">
        <v>73</v>
      </c>
      <c r="G29" s="303" t="s">
        <v>53</v>
      </c>
      <c r="H29" s="303">
        <v>51.99</v>
      </c>
      <c r="I29" s="303">
        <v>52.65</v>
      </c>
      <c r="J29" s="303">
        <v>51.42999999999999</v>
      </c>
      <c r="K29" s="303" t="s">
        <v>53</v>
      </c>
      <c r="L29" s="303">
        <v>57.52</v>
      </c>
      <c r="M29" s="303" t="s">
        <v>53</v>
      </c>
      <c r="N29" s="303">
        <v>57.66</v>
      </c>
      <c r="O29" s="303">
        <v>54.79</v>
      </c>
      <c r="P29" s="303">
        <v>233.77499999999998</v>
      </c>
      <c r="Q29" s="387"/>
      <c r="U29" s="386"/>
    </row>
    <row r="30" spans="2:21" s="364" customFormat="1" ht="18" customHeight="1">
      <c r="B30" s="727"/>
      <c r="C30" s="306" t="s">
        <v>63</v>
      </c>
      <c r="D30" s="731">
        <f t="shared" si="2"/>
        <v>38765.156044999996</v>
      </c>
      <c r="E30" s="303">
        <v>737.1999999999998</v>
      </c>
      <c r="F30" s="303">
        <v>8270.876054999997</v>
      </c>
      <c r="G30" s="303">
        <v>14454.427312</v>
      </c>
      <c r="H30" s="303">
        <v>10629.178176999998</v>
      </c>
      <c r="I30" s="303">
        <v>2300.5945009999996</v>
      </c>
      <c r="J30" s="303">
        <v>57.93000000000029</v>
      </c>
      <c r="K30" s="303">
        <v>994.2350000000006</v>
      </c>
      <c r="L30" s="303">
        <v>280.3849999999984</v>
      </c>
      <c r="M30" s="303">
        <v>140.4300000000003</v>
      </c>
      <c r="N30" s="303">
        <v>140.92000000000007</v>
      </c>
      <c r="O30" s="303">
        <v>691.960000000001</v>
      </c>
      <c r="P30" s="303">
        <v>67.02000000000044</v>
      </c>
      <c r="Q30" s="387"/>
      <c r="U30" s="386"/>
    </row>
    <row r="31" spans="2:21" s="449" customFormat="1" ht="18" customHeight="1">
      <c r="B31" s="727"/>
      <c r="C31" s="233"/>
      <c r="D31" s="234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387"/>
      <c r="U31" s="453"/>
    </row>
    <row r="32" spans="2:21" s="364" customFormat="1" ht="18" customHeight="1">
      <c r="B32" s="729"/>
      <c r="C32" s="730" t="s">
        <v>64</v>
      </c>
      <c r="D32" s="726">
        <f aca="true" t="shared" si="3" ref="D32:P32">SUM(D34:D49)</f>
        <v>50953.827157999986</v>
      </c>
      <c r="E32" s="733">
        <f t="shared" si="3"/>
        <v>4560.203885</v>
      </c>
      <c r="F32" s="733">
        <f t="shared" si="3"/>
        <v>4086.4918560000006</v>
      </c>
      <c r="G32" s="733">
        <f t="shared" si="3"/>
        <v>5933.525614000001</v>
      </c>
      <c r="H32" s="733">
        <f t="shared" si="3"/>
        <v>5280.304465999999</v>
      </c>
      <c r="I32" s="733">
        <f t="shared" si="3"/>
        <v>3533.0900959999985</v>
      </c>
      <c r="J32" s="733">
        <f t="shared" si="3"/>
        <v>3787.5501049999993</v>
      </c>
      <c r="K32" s="733">
        <f t="shared" si="3"/>
        <v>3719.102209999999</v>
      </c>
      <c r="L32" s="733">
        <f t="shared" si="3"/>
        <v>3890.4863950000004</v>
      </c>
      <c r="M32" s="733">
        <f t="shared" si="3"/>
        <v>4564.513145</v>
      </c>
      <c r="N32" s="733">
        <f t="shared" si="3"/>
        <v>3359.907825000001</v>
      </c>
      <c r="O32" s="733">
        <f t="shared" si="3"/>
        <v>3682.749077</v>
      </c>
      <c r="P32" s="733">
        <f t="shared" si="3"/>
        <v>4555.902484000001</v>
      </c>
      <c r="Q32" s="388"/>
      <c r="U32" s="386"/>
    </row>
    <row r="33" spans="2:21" s="364" customFormat="1" ht="18" customHeight="1">
      <c r="B33" s="727"/>
      <c r="C33" s="449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731"/>
      <c r="Q33" s="387"/>
      <c r="U33" s="386"/>
    </row>
    <row r="34" spans="2:21" s="364" customFormat="1" ht="18" customHeight="1">
      <c r="B34" s="727"/>
      <c r="C34" s="306" t="s">
        <v>65</v>
      </c>
      <c r="D34" s="731">
        <f aca="true" t="shared" si="4" ref="D34:D49">SUM(E34:P34)</f>
        <v>25210.087655</v>
      </c>
      <c r="E34" s="734">
        <v>2373.9398240000005</v>
      </c>
      <c r="F34" s="734">
        <v>1861.1688860000006</v>
      </c>
      <c r="G34" s="734">
        <v>2078.2287200000005</v>
      </c>
      <c r="H34" s="734">
        <v>2299.0595799999996</v>
      </c>
      <c r="I34" s="734">
        <v>2056.118800999999</v>
      </c>
      <c r="J34" s="734">
        <v>2175.5052349999996</v>
      </c>
      <c r="K34" s="734">
        <v>2355.7201259999993</v>
      </c>
      <c r="L34" s="734">
        <v>1995.690301</v>
      </c>
      <c r="M34" s="734">
        <v>1999.6142580000005</v>
      </c>
      <c r="N34" s="734">
        <v>1759.7219410000007</v>
      </c>
      <c r="O34" s="734">
        <v>1932.6936450000005</v>
      </c>
      <c r="P34" s="735">
        <v>2322.626338000001</v>
      </c>
      <c r="Q34" s="387"/>
      <c r="U34" s="386"/>
    </row>
    <row r="35" spans="2:21" s="364" customFormat="1" ht="18" customHeight="1">
      <c r="B35" s="727"/>
      <c r="C35" s="306" t="s">
        <v>66</v>
      </c>
      <c r="D35" s="731">
        <f t="shared" si="4"/>
        <v>2630.649114</v>
      </c>
      <c r="E35" s="734">
        <v>145.92328100000003</v>
      </c>
      <c r="F35" s="734">
        <v>173.555477</v>
      </c>
      <c r="G35" s="734">
        <v>234.31048999999996</v>
      </c>
      <c r="H35" s="734">
        <v>201.18921099999997</v>
      </c>
      <c r="I35" s="734">
        <v>242.23</v>
      </c>
      <c r="J35" s="734">
        <v>257.06672799999996</v>
      </c>
      <c r="K35" s="734">
        <v>219.30356000000003</v>
      </c>
      <c r="L35" s="734">
        <v>247.91114599999997</v>
      </c>
      <c r="M35" s="734">
        <v>146.23355299999997</v>
      </c>
      <c r="N35" s="734">
        <v>164.35147100000003</v>
      </c>
      <c r="O35" s="734">
        <v>245.842347</v>
      </c>
      <c r="P35" s="735">
        <v>352.73185000000007</v>
      </c>
      <c r="Q35" s="387"/>
      <c r="U35" s="386"/>
    </row>
    <row r="36" spans="2:21" s="364" customFormat="1" ht="18" customHeight="1">
      <c r="B36" s="727"/>
      <c r="C36" s="306" t="s">
        <v>67</v>
      </c>
      <c r="D36" s="731">
        <f t="shared" si="4"/>
        <v>8882.28015</v>
      </c>
      <c r="E36" s="734">
        <v>541.0949999999999</v>
      </c>
      <c r="F36" s="734">
        <v>882.1600000000001</v>
      </c>
      <c r="G36" s="734">
        <v>1718.5450000000008</v>
      </c>
      <c r="H36" s="734">
        <v>1095.2249999999997</v>
      </c>
      <c r="I36" s="734">
        <v>344.12000000000006</v>
      </c>
      <c r="J36" s="734">
        <v>499.38000000000005</v>
      </c>
      <c r="K36" s="734">
        <v>247.49</v>
      </c>
      <c r="L36" s="734">
        <v>505.3300000000001</v>
      </c>
      <c r="M36" s="734">
        <v>1246.9509999999996</v>
      </c>
      <c r="N36" s="734">
        <v>562.0741499999999</v>
      </c>
      <c r="O36" s="734">
        <v>624.0700000000002</v>
      </c>
      <c r="P36" s="735">
        <v>615.84</v>
      </c>
      <c r="Q36" s="387"/>
      <c r="U36" s="386"/>
    </row>
    <row r="37" spans="2:21" s="364" customFormat="1" ht="18" customHeight="1">
      <c r="B37" s="727"/>
      <c r="C37" s="306" t="s">
        <v>68</v>
      </c>
      <c r="D37" s="731">
        <f t="shared" si="4"/>
        <v>6236.5567089999995</v>
      </c>
      <c r="E37" s="734">
        <v>751.053422</v>
      </c>
      <c r="F37" s="734">
        <v>491.515</v>
      </c>
      <c r="G37" s="734">
        <v>858.075</v>
      </c>
      <c r="H37" s="734">
        <v>798.081</v>
      </c>
      <c r="I37" s="734">
        <v>499.56999999999994</v>
      </c>
      <c r="J37" s="734">
        <v>366.74499999999995</v>
      </c>
      <c r="K37" s="734">
        <v>245.82999999999996</v>
      </c>
      <c r="L37" s="734">
        <v>356.915</v>
      </c>
      <c r="M37" s="734">
        <v>453.69000000000005</v>
      </c>
      <c r="N37" s="734">
        <v>525.9072870000001</v>
      </c>
      <c r="O37" s="734">
        <v>250.975</v>
      </c>
      <c r="P37" s="735">
        <v>638.2</v>
      </c>
      <c r="Q37" s="387"/>
      <c r="U37" s="386"/>
    </row>
    <row r="38" spans="2:21" s="364" customFormat="1" ht="18" customHeight="1">
      <c r="B38" s="727"/>
      <c r="C38" s="306" t="s">
        <v>69</v>
      </c>
      <c r="D38" s="731">
        <f t="shared" si="4"/>
        <v>933.4960000000001</v>
      </c>
      <c r="E38" s="734">
        <v>168.25</v>
      </c>
      <c r="F38" s="734">
        <v>116.566</v>
      </c>
      <c r="G38" s="734">
        <v>145.58</v>
      </c>
      <c r="H38" s="734">
        <v>69.31</v>
      </c>
      <c r="I38" s="734">
        <v>45.9</v>
      </c>
      <c r="J38" s="303" t="s">
        <v>53</v>
      </c>
      <c r="K38" s="303" t="s">
        <v>53</v>
      </c>
      <c r="L38" s="734">
        <v>64.03</v>
      </c>
      <c r="M38" s="734">
        <v>47.1</v>
      </c>
      <c r="N38" s="734">
        <v>38.02</v>
      </c>
      <c r="O38" s="734">
        <v>87.67</v>
      </c>
      <c r="P38" s="735">
        <v>151.07000000000002</v>
      </c>
      <c r="Q38" s="387"/>
      <c r="U38" s="386"/>
    </row>
    <row r="39" spans="2:21" s="364" customFormat="1" ht="18" customHeight="1">
      <c r="B39" s="727"/>
      <c r="C39" s="306" t="s">
        <v>70</v>
      </c>
      <c r="D39" s="731">
        <f t="shared" si="4"/>
        <v>667.492578</v>
      </c>
      <c r="E39" s="732">
        <v>60.053124</v>
      </c>
      <c r="F39" s="732">
        <v>120.69749300000001</v>
      </c>
      <c r="G39" s="732">
        <v>53.655</v>
      </c>
      <c r="H39" s="732">
        <v>44.487847</v>
      </c>
      <c r="I39" s="732">
        <v>46.014295</v>
      </c>
      <c r="J39" s="732">
        <v>47.435444000000004</v>
      </c>
      <c r="K39" s="732">
        <v>19.330632</v>
      </c>
      <c r="L39" s="732">
        <v>46.437449</v>
      </c>
      <c r="M39" s="732">
        <v>64.586952</v>
      </c>
      <c r="N39" s="732">
        <v>30.923971</v>
      </c>
      <c r="O39" s="732">
        <v>68.465637</v>
      </c>
      <c r="P39" s="732">
        <v>65.404734</v>
      </c>
      <c r="Q39" s="387"/>
      <c r="U39" s="386"/>
    </row>
    <row r="40" spans="2:21" s="364" customFormat="1" ht="18" customHeight="1">
      <c r="B40" s="727"/>
      <c r="C40" s="306" t="s">
        <v>71</v>
      </c>
      <c r="D40" s="731">
        <f t="shared" si="4"/>
        <v>672.2543870000001</v>
      </c>
      <c r="E40" s="732">
        <v>53.27826</v>
      </c>
      <c r="F40" s="732">
        <v>25.76</v>
      </c>
      <c r="G40" s="732">
        <v>170.73612699999998</v>
      </c>
      <c r="H40" s="732">
        <v>22.09</v>
      </c>
      <c r="I40" s="303" t="s">
        <v>53</v>
      </c>
      <c r="J40" s="732">
        <v>26.75</v>
      </c>
      <c r="K40" s="732">
        <v>28.61</v>
      </c>
      <c r="L40" s="732">
        <v>120.86000000000001</v>
      </c>
      <c r="M40" s="732">
        <v>119.31</v>
      </c>
      <c r="N40" s="732">
        <v>54.32</v>
      </c>
      <c r="O40" s="732">
        <v>50.54</v>
      </c>
      <c r="P40" s="732"/>
      <c r="Q40" s="387"/>
      <c r="U40" s="386"/>
    </row>
    <row r="41" spans="2:21" s="364" customFormat="1" ht="18" customHeight="1">
      <c r="B41" s="727"/>
      <c r="C41" s="306" t="s">
        <v>72</v>
      </c>
      <c r="D41" s="731">
        <f t="shared" si="4"/>
        <v>1222.345265</v>
      </c>
      <c r="E41" s="732">
        <v>62.670328999999995</v>
      </c>
      <c r="F41" s="732">
        <v>54.75</v>
      </c>
      <c r="G41" s="732">
        <v>78.079343</v>
      </c>
      <c r="H41" s="732">
        <v>142.618721</v>
      </c>
      <c r="I41" s="732">
        <v>68.315</v>
      </c>
      <c r="J41" s="732">
        <v>64.702698</v>
      </c>
      <c r="K41" s="732">
        <v>228.17249499999997</v>
      </c>
      <c r="L41" s="732">
        <v>208.92823800000005</v>
      </c>
      <c r="M41" s="732">
        <v>116.13532799999999</v>
      </c>
      <c r="N41" s="732">
        <v>73.417771</v>
      </c>
      <c r="O41" s="732">
        <v>64.176281</v>
      </c>
      <c r="P41" s="732">
        <v>60.379061</v>
      </c>
      <c r="Q41" s="387"/>
      <c r="U41" s="386"/>
    </row>
    <row r="42" spans="2:21" s="364" customFormat="1" ht="18" customHeight="1">
      <c r="B42" s="727"/>
      <c r="C42" s="306" t="s">
        <v>73</v>
      </c>
      <c r="D42" s="731">
        <f t="shared" si="4"/>
        <v>1308.98915</v>
      </c>
      <c r="E42" s="732">
        <v>155.86</v>
      </c>
      <c r="F42" s="732">
        <v>84.88</v>
      </c>
      <c r="G42" s="732">
        <v>191.75</v>
      </c>
      <c r="H42" s="732">
        <v>110.27000000000001</v>
      </c>
      <c r="I42" s="303" t="s">
        <v>53</v>
      </c>
      <c r="J42" s="732">
        <v>128.68</v>
      </c>
      <c r="K42" s="732">
        <v>189.43500000000003</v>
      </c>
      <c r="L42" s="732">
        <v>101.56</v>
      </c>
      <c r="M42" s="732">
        <v>105.34</v>
      </c>
      <c r="N42" s="732">
        <v>21.34</v>
      </c>
      <c r="O42" s="732">
        <v>115.12</v>
      </c>
      <c r="P42" s="732">
        <v>104.75415000000001</v>
      </c>
      <c r="Q42" s="387"/>
      <c r="U42" s="386"/>
    </row>
    <row r="43" spans="2:21" s="364" customFormat="1" ht="18" customHeight="1">
      <c r="B43" s="727"/>
      <c r="C43" s="306" t="s">
        <v>74</v>
      </c>
      <c r="D43" s="731">
        <f t="shared" si="4"/>
        <v>83.935</v>
      </c>
      <c r="E43" s="303" t="s">
        <v>53</v>
      </c>
      <c r="F43" s="303" t="s">
        <v>53</v>
      </c>
      <c r="G43" s="303" t="s">
        <v>53</v>
      </c>
      <c r="H43" s="303" t="s">
        <v>53</v>
      </c>
      <c r="I43" s="732">
        <v>28.975</v>
      </c>
      <c r="J43" s="732">
        <v>29.47</v>
      </c>
      <c r="K43" s="303" t="s">
        <v>53</v>
      </c>
      <c r="L43" s="732">
        <v>25.49</v>
      </c>
      <c r="M43" s="303" t="s">
        <v>53</v>
      </c>
      <c r="N43" s="303" t="s">
        <v>53</v>
      </c>
      <c r="O43" s="303" t="s">
        <v>53</v>
      </c>
      <c r="P43" s="303" t="s">
        <v>53</v>
      </c>
      <c r="Q43" s="387"/>
      <c r="U43" s="386"/>
    </row>
    <row r="44" spans="2:21" s="364" customFormat="1" ht="18" customHeight="1">
      <c r="B44" s="727"/>
      <c r="C44" s="306" t="s">
        <v>75</v>
      </c>
      <c r="D44" s="731">
        <f t="shared" si="4"/>
        <v>303.10953500000005</v>
      </c>
      <c r="E44" s="734">
        <v>44.88</v>
      </c>
      <c r="F44" s="303" t="s">
        <v>53</v>
      </c>
      <c r="G44" s="734">
        <v>103.978704</v>
      </c>
      <c r="H44" s="734">
        <v>21.12</v>
      </c>
      <c r="I44" s="734">
        <v>44.36</v>
      </c>
      <c r="J44" s="303" t="s">
        <v>53</v>
      </c>
      <c r="K44" s="734">
        <v>22.3</v>
      </c>
      <c r="L44" s="734">
        <v>43.87</v>
      </c>
      <c r="M44" s="734">
        <v>0.050831</v>
      </c>
      <c r="N44" s="734">
        <v>22.55</v>
      </c>
      <c r="O44" s="303" t="s">
        <v>53</v>
      </c>
      <c r="P44" s="303" t="s">
        <v>53</v>
      </c>
      <c r="Q44" s="387"/>
      <c r="U44" s="386"/>
    </row>
    <row r="45" spans="2:21" s="364" customFormat="1" ht="18" customHeight="1">
      <c r="B45" s="727"/>
      <c r="C45" s="306" t="s">
        <v>76</v>
      </c>
      <c r="D45" s="731">
        <f t="shared" si="4"/>
        <v>501.12617500000005</v>
      </c>
      <c r="E45" s="732">
        <v>49.615645</v>
      </c>
      <c r="F45" s="732">
        <v>73.17299999999999</v>
      </c>
      <c r="G45" s="732">
        <v>96.057874</v>
      </c>
      <c r="H45" s="732">
        <v>64.62722099999999</v>
      </c>
      <c r="I45" s="732">
        <v>45.662</v>
      </c>
      <c r="J45" s="732">
        <v>16.93</v>
      </c>
      <c r="K45" s="303" t="s">
        <v>53</v>
      </c>
      <c r="L45" s="732">
        <v>42.914261</v>
      </c>
      <c r="M45" s="732">
        <v>26.442422</v>
      </c>
      <c r="N45" s="732">
        <v>25.171234000000002</v>
      </c>
      <c r="O45" s="732">
        <v>20.106167</v>
      </c>
      <c r="P45" s="732">
        <v>40.426351000000004</v>
      </c>
      <c r="Q45" s="387"/>
      <c r="T45" s="373"/>
      <c r="U45" s="389"/>
    </row>
    <row r="46" spans="2:21" s="364" customFormat="1" ht="18" customHeight="1">
      <c r="B46" s="727"/>
      <c r="C46" s="306" t="s">
        <v>77</v>
      </c>
      <c r="D46" s="731">
        <f t="shared" si="4"/>
        <v>729.51</v>
      </c>
      <c r="E46" s="732">
        <v>81.61</v>
      </c>
      <c r="F46" s="303" t="s">
        <v>53</v>
      </c>
      <c r="G46" s="303" t="s">
        <v>53</v>
      </c>
      <c r="H46" s="732">
        <v>142.43</v>
      </c>
      <c r="I46" s="732">
        <v>75.56</v>
      </c>
      <c r="J46" s="732">
        <v>99.44999999999999</v>
      </c>
      <c r="K46" s="303" t="s">
        <v>53</v>
      </c>
      <c r="L46" s="732">
        <v>48.3</v>
      </c>
      <c r="M46" s="732">
        <v>142.12</v>
      </c>
      <c r="N46" s="732">
        <v>22.67</v>
      </c>
      <c r="O46" s="732">
        <v>52.1</v>
      </c>
      <c r="P46" s="732">
        <v>65.27</v>
      </c>
      <c r="Q46" s="387"/>
      <c r="T46" s="373"/>
      <c r="U46" s="389"/>
    </row>
    <row r="47" spans="2:21" s="364" customFormat="1" ht="18" customHeight="1">
      <c r="B47" s="727"/>
      <c r="C47" s="306" t="s">
        <v>78</v>
      </c>
      <c r="D47" s="731">
        <f t="shared" si="4"/>
        <v>544.6999999999999</v>
      </c>
      <c r="E47" s="303" t="s">
        <v>53</v>
      </c>
      <c r="F47" s="732">
        <v>86.01</v>
      </c>
      <c r="G47" s="732">
        <v>58.14</v>
      </c>
      <c r="H47" s="732">
        <v>76.53</v>
      </c>
      <c r="I47" s="732">
        <v>25.200000000000003</v>
      </c>
      <c r="J47" s="732">
        <v>29.19</v>
      </c>
      <c r="K47" s="732">
        <v>79.1</v>
      </c>
      <c r="L47" s="732">
        <v>28.79</v>
      </c>
      <c r="M47" s="732">
        <v>28.71</v>
      </c>
      <c r="N47" s="303" t="s">
        <v>53</v>
      </c>
      <c r="O47" s="732">
        <v>103.89</v>
      </c>
      <c r="P47" s="732">
        <v>29.14</v>
      </c>
      <c r="Q47" s="387"/>
      <c r="T47" s="373"/>
      <c r="U47" s="389"/>
    </row>
    <row r="48" spans="2:21" s="364" customFormat="1" ht="18" customHeight="1">
      <c r="B48" s="727"/>
      <c r="C48" s="306" t="s">
        <v>79</v>
      </c>
      <c r="D48" s="731">
        <f t="shared" si="4"/>
        <v>136.33999999999997</v>
      </c>
      <c r="E48" s="303" t="s">
        <v>53</v>
      </c>
      <c r="F48" s="732">
        <v>24.24</v>
      </c>
      <c r="G48" s="732">
        <v>56.16</v>
      </c>
      <c r="H48" s="303" t="s">
        <v>53</v>
      </c>
      <c r="I48" s="303" t="s">
        <v>53</v>
      </c>
      <c r="J48" s="303" t="s">
        <v>53</v>
      </c>
      <c r="K48" s="732">
        <v>27.49</v>
      </c>
      <c r="L48" s="303" t="s">
        <v>53</v>
      </c>
      <c r="M48" s="303" t="s">
        <v>53</v>
      </c>
      <c r="N48" s="732">
        <v>28.45</v>
      </c>
      <c r="O48" s="303" t="s">
        <v>53</v>
      </c>
      <c r="P48" s="303" t="s">
        <v>53</v>
      </c>
      <c r="Q48" s="387"/>
      <c r="T48" s="373"/>
      <c r="U48" s="389"/>
    </row>
    <row r="49" spans="2:21" s="364" customFormat="1" ht="18" customHeight="1">
      <c r="B49" s="727"/>
      <c r="C49" s="306" t="s">
        <v>63</v>
      </c>
      <c r="D49" s="731">
        <f t="shared" si="4"/>
        <v>890.9554399999988</v>
      </c>
      <c r="E49" s="735">
        <v>71.97500000000036</v>
      </c>
      <c r="F49" s="735">
        <v>92.01599999999962</v>
      </c>
      <c r="G49" s="735">
        <v>90.22935599999983</v>
      </c>
      <c r="H49" s="735">
        <v>193.26588599999832</v>
      </c>
      <c r="I49" s="735">
        <v>11.065000000000055</v>
      </c>
      <c r="J49" s="735">
        <v>46.245000000000346</v>
      </c>
      <c r="K49" s="735">
        <v>56.32039699999996</v>
      </c>
      <c r="L49" s="735">
        <v>53.46000000000049</v>
      </c>
      <c r="M49" s="735">
        <v>68.2288010000002</v>
      </c>
      <c r="N49" s="735">
        <v>30.990000000000236</v>
      </c>
      <c r="O49" s="735">
        <v>67.09999999999991</v>
      </c>
      <c r="P49" s="735">
        <v>110.05999999999949</v>
      </c>
      <c r="Q49" s="387"/>
      <c r="U49" s="386"/>
    </row>
    <row r="50" spans="2:21" s="449" customFormat="1" ht="18" customHeight="1">
      <c r="B50" s="727"/>
      <c r="C50" s="309"/>
      <c r="D50" s="731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387"/>
      <c r="U50" s="453"/>
    </row>
    <row r="51" spans="2:21" s="364" customFormat="1" ht="18" customHeight="1">
      <c r="B51" s="729"/>
      <c r="C51" s="730" t="s">
        <v>80</v>
      </c>
      <c r="D51" s="733">
        <f aca="true" t="shared" si="5" ref="D51:Q51">SUM(D53:D62)</f>
        <v>287199.382867</v>
      </c>
      <c r="E51" s="733">
        <f t="shared" si="5"/>
        <v>11630.460723</v>
      </c>
      <c r="F51" s="733">
        <f t="shared" si="5"/>
        <v>26526.09650399999</v>
      </c>
      <c r="G51" s="733">
        <f t="shared" si="5"/>
        <v>41620.430450000014</v>
      </c>
      <c r="H51" s="733">
        <f t="shared" si="5"/>
        <v>38758.43886</v>
      </c>
      <c r="I51" s="733">
        <f t="shared" si="5"/>
        <v>16049.98037900001</v>
      </c>
      <c r="J51" s="733">
        <f t="shared" si="5"/>
        <v>22275.83302</v>
      </c>
      <c r="K51" s="733">
        <f t="shared" si="5"/>
        <v>25091.650351</v>
      </c>
      <c r="L51" s="733">
        <f t="shared" si="5"/>
        <v>23484.596072999997</v>
      </c>
      <c r="M51" s="733">
        <f t="shared" si="5"/>
        <v>25403.751771000007</v>
      </c>
      <c r="N51" s="733">
        <f t="shared" si="5"/>
        <v>18784.883047000007</v>
      </c>
      <c r="O51" s="733">
        <f t="shared" si="5"/>
        <v>18337.868189999994</v>
      </c>
      <c r="P51" s="733">
        <f t="shared" si="5"/>
        <v>19235.393499</v>
      </c>
      <c r="Q51" s="391">
        <f t="shared" si="5"/>
        <v>0</v>
      </c>
      <c r="U51" s="386"/>
    </row>
    <row r="52" spans="2:21" s="364" customFormat="1" ht="18" customHeight="1">
      <c r="B52" s="727"/>
      <c r="C52" s="449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385"/>
      <c r="U52" s="386"/>
    </row>
    <row r="53" spans="2:21" s="364" customFormat="1" ht="18" customHeight="1">
      <c r="B53" s="727"/>
      <c r="C53" s="306" t="s">
        <v>81</v>
      </c>
      <c r="D53" s="731">
        <f aca="true" t="shared" si="6" ref="D53:D62">SUM(E53:P53)</f>
        <v>132738.45282700003</v>
      </c>
      <c r="E53" s="303">
        <v>4656.498000000001</v>
      </c>
      <c r="F53" s="303">
        <v>14134.733999999993</v>
      </c>
      <c r="G53" s="303">
        <v>21598.643000000004</v>
      </c>
      <c r="H53" s="303">
        <v>18158.66451000001</v>
      </c>
      <c r="I53" s="303">
        <v>5715.210000000005</v>
      </c>
      <c r="J53" s="303">
        <v>6198.939</v>
      </c>
      <c r="K53" s="303">
        <v>6492.565400000001</v>
      </c>
      <c r="L53" s="303">
        <v>9927.870399999998</v>
      </c>
      <c r="M53" s="303">
        <v>13470.24845</v>
      </c>
      <c r="N53" s="303">
        <v>10891.946817000005</v>
      </c>
      <c r="O53" s="303">
        <v>11562.040649999994</v>
      </c>
      <c r="P53" s="303">
        <v>9931.092600000002</v>
      </c>
      <c r="Q53" s="385"/>
      <c r="U53" s="386"/>
    </row>
    <row r="54" spans="2:21" s="364" customFormat="1" ht="18" customHeight="1">
      <c r="B54" s="727"/>
      <c r="C54" s="306" t="s">
        <v>82</v>
      </c>
      <c r="D54" s="731">
        <f t="shared" si="6"/>
        <v>72166.658817</v>
      </c>
      <c r="E54" s="303">
        <v>4434.392829999999</v>
      </c>
      <c r="F54" s="303">
        <v>5644.071503999998</v>
      </c>
      <c r="G54" s="303">
        <v>9143.339000000005</v>
      </c>
      <c r="H54" s="303">
        <v>10266.976999999997</v>
      </c>
      <c r="I54" s="303">
        <v>5315.479379000001</v>
      </c>
      <c r="J54" s="303">
        <v>8814.53482</v>
      </c>
      <c r="K54" s="303">
        <v>9219.421499999997</v>
      </c>
      <c r="L54" s="303">
        <v>5927.499392999997</v>
      </c>
      <c r="M54" s="303">
        <v>4581.887391000006</v>
      </c>
      <c r="N54" s="303">
        <v>2529.237</v>
      </c>
      <c r="O54" s="303">
        <v>2758.0610000000006</v>
      </c>
      <c r="P54" s="303">
        <v>3531.758</v>
      </c>
      <c r="Q54" s="385"/>
      <c r="U54" s="386"/>
    </row>
    <row r="55" spans="2:21" s="364" customFormat="1" ht="18" customHeight="1">
      <c r="B55" s="727"/>
      <c r="C55" s="306" t="s">
        <v>83</v>
      </c>
      <c r="D55" s="731">
        <f t="shared" si="6"/>
        <v>35939.30825</v>
      </c>
      <c r="E55" s="732">
        <v>438.8999999999999</v>
      </c>
      <c r="F55" s="732">
        <v>2251.094999999999</v>
      </c>
      <c r="G55" s="732">
        <v>3112.5864500000002</v>
      </c>
      <c r="H55" s="732">
        <v>2959.52335</v>
      </c>
      <c r="I55" s="732">
        <v>2236.135</v>
      </c>
      <c r="J55" s="732">
        <v>3120.86</v>
      </c>
      <c r="K55" s="732">
        <v>3936.7541299999993</v>
      </c>
      <c r="L55" s="732">
        <v>3712.3144199999997</v>
      </c>
      <c r="M55" s="732">
        <v>4354.879350000003</v>
      </c>
      <c r="N55" s="732">
        <v>3618.379150000001</v>
      </c>
      <c r="O55" s="732">
        <v>2928.1109</v>
      </c>
      <c r="P55" s="732">
        <v>3269.7704999999996</v>
      </c>
      <c r="Q55" s="385"/>
      <c r="U55" s="386"/>
    </row>
    <row r="56" spans="2:21" s="364" customFormat="1" ht="18" customHeight="1">
      <c r="B56" s="727"/>
      <c r="C56" s="306" t="s">
        <v>84</v>
      </c>
      <c r="D56" s="731">
        <f t="shared" si="6"/>
        <v>25574.534771000002</v>
      </c>
      <c r="E56" s="732">
        <v>1044.8028950000003</v>
      </c>
      <c r="F56" s="732">
        <v>2813.4999999999995</v>
      </c>
      <c r="G56" s="732">
        <v>3946.2130000000006</v>
      </c>
      <c r="H56" s="732">
        <v>3330.7239999999993</v>
      </c>
      <c r="I56" s="732">
        <v>1174.2310000000007</v>
      </c>
      <c r="J56" s="732">
        <v>2234.140199999999</v>
      </c>
      <c r="K56" s="732">
        <v>3472.3764700000015</v>
      </c>
      <c r="L56" s="732">
        <v>2709.881860000001</v>
      </c>
      <c r="M56" s="732">
        <v>1800.4095799999998</v>
      </c>
      <c r="N56" s="732">
        <v>975.2320800000001</v>
      </c>
      <c r="O56" s="732">
        <v>720.1297900000001</v>
      </c>
      <c r="P56" s="732">
        <v>1352.893896</v>
      </c>
      <c r="Q56" s="385"/>
      <c r="U56" s="386"/>
    </row>
    <row r="57" spans="2:21" s="364" customFormat="1" ht="18" customHeight="1">
      <c r="B57" s="727"/>
      <c r="C57" s="306" t="s">
        <v>85</v>
      </c>
      <c r="D57" s="731">
        <f t="shared" si="6"/>
        <v>12389.640851</v>
      </c>
      <c r="E57" s="732">
        <v>379.97999999999996</v>
      </c>
      <c r="F57" s="732">
        <v>1040.9659999999997</v>
      </c>
      <c r="G57" s="732">
        <v>2648.8350000000005</v>
      </c>
      <c r="H57" s="732">
        <v>2378.2099999999996</v>
      </c>
      <c r="I57" s="732">
        <v>679.0149999999999</v>
      </c>
      <c r="J57" s="732">
        <v>1491.3589999999997</v>
      </c>
      <c r="K57" s="732">
        <v>1386.0028510000004</v>
      </c>
      <c r="L57" s="732">
        <v>739.04</v>
      </c>
      <c r="M57" s="732">
        <v>664.107</v>
      </c>
      <c r="N57" s="732">
        <v>344.75000000000006</v>
      </c>
      <c r="O57" s="732">
        <v>178.73</v>
      </c>
      <c r="P57" s="732">
        <v>458.646</v>
      </c>
      <c r="Q57" s="385"/>
      <c r="U57" s="386"/>
    </row>
    <row r="58" spans="2:21" s="364" customFormat="1" ht="18" customHeight="1">
      <c r="B58" s="727"/>
      <c r="C58" s="306" t="s">
        <v>86</v>
      </c>
      <c r="D58" s="731">
        <f t="shared" si="6"/>
        <v>6617.366000000003</v>
      </c>
      <c r="E58" s="732">
        <v>622.99</v>
      </c>
      <c r="F58" s="732">
        <v>616.83</v>
      </c>
      <c r="G58" s="732">
        <v>1101.6660000000002</v>
      </c>
      <c r="H58" s="732">
        <v>1550.7400000000002</v>
      </c>
      <c r="I58" s="732">
        <v>790.8600000000001</v>
      </c>
      <c r="J58" s="732">
        <v>367.25</v>
      </c>
      <c r="K58" s="732">
        <v>390.47</v>
      </c>
      <c r="L58" s="732">
        <v>223.85000000000002</v>
      </c>
      <c r="M58" s="732">
        <v>278.55</v>
      </c>
      <c r="N58" s="732">
        <v>187.18</v>
      </c>
      <c r="O58" s="732">
        <v>162.85</v>
      </c>
      <c r="P58" s="732">
        <v>324.13000000000005</v>
      </c>
      <c r="Q58" s="385"/>
      <c r="T58" s="366"/>
      <c r="U58" s="392"/>
    </row>
    <row r="59" spans="2:21" s="364" customFormat="1" ht="18" customHeight="1">
      <c r="B59" s="727"/>
      <c r="C59" s="306" t="s">
        <v>87</v>
      </c>
      <c r="D59" s="731">
        <f t="shared" si="6"/>
        <v>11.57</v>
      </c>
      <c r="E59" s="303" t="s">
        <v>53</v>
      </c>
      <c r="F59" s="303" t="s">
        <v>53</v>
      </c>
      <c r="G59" s="732">
        <v>11.57</v>
      </c>
      <c r="H59" s="303" t="s">
        <v>53</v>
      </c>
      <c r="I59" s="303" t="s">
        <v>53</v>
      </c>
      <c r="J59" s="303" t="s">
        <v>53</v>
      </c>
      <c r="K59" s="303" t="s">
        <v>53</v>
      </c>
      <c r="L59" s="303" t="s">
        <v>53</v>
      </c>
      <c r="M59" s="303" t="s">
        <v>53</v>
      </c>
      <c r="N59" s="303" t="s">
        <v>53</v>
      </c>
      <c r="O59" s="303" t="s">
        <v>53</v>
      </c>
      <c r="P59" s="303" t="s">
        <v>53</v>
      </c>
      <c r="Q59" s="385"/>
      <c r="U59" s="386"/>
    </row>
    <row r="60" spans="2:21" s="364" customFormat="1" ht="18" customHeight="1">
      <c r="B60" s="727"/>
      <c r="C60" s="306" t="s">
        <v>88</v>
      </c>
      <c r="D60" s="731">
        <f t="shared" si="6"/>
        <v>1272.7800000000002</v>
      </c>
      <c r="E60" s="303" t="s">
        <v>53</v>
      </c>
      <c r="F60" s="303" t="s">
        <v>53</v>
      </c>
      <c r="G60" s="303" t="s">
        <v>53</v>
      </c>
      <c r="H60" s="303" t="s">
        <v>53</v>
      </c>
      <c r="I60" s="732">
        <v>25.75</v>
      </c>
      <c r="J60" s="732">
        <v>48.75</v>
      </c>
      <c r="K60" s="732">
        <v>170.43</v>
      </c>
      <c r="L60" s="732">
        <v>219.81</v>
      </c>
      <c r="M60" s="732">
        <v>234.22000000000003</v>
      </c>
      <c r="N60" s="732">
        <v>201.19</v>
      </c>
      <c r="O60" s="732">
        <v>27.94</v>
      </c>
      <c r="P60" s="732">
        <v>344.69000000000005</v>
      </c>
      <c r="Q60" s="385"/>
      <c r="U60" s="386"/>
    </row>
    <row r="61" spans="2:21" s="364" customFormat="1" ht="18" customHeight="1">
      <c r="B61" s="727"/>
      <c r="C61" s="306" t="s">
        <v>89</v>
      </c>
      <c r="D61" s="731">
        <f t="shared" si="6"/>
        <v>142.675</v>
      </c>
      <c r="E61" s="303" t="s">
        <v>53</v>
      </c>
      <c r="F61" s="303" t="s">
        <v>53</v>
      </c>
      <c r="G61" s="732">
        <v>57.415000000000006</v>
      </c>
      <c r="H61" s="732">
        <v>24.14</v>
      </c>
      <c r="I61" s="303" t="s">
        <v>53</v>
      </c>
      <c r="J61" s="303" t="s">
        <v>53</v>
      </c>
      <c r="K61" s="303" t="s">
        <v>53</v>
      </c>
      <c r="L61" s="732">
        <v>24.33</v>
      </c>
      <c r="M61" s="303" t="s">
        <v>53</v>
      </c>
      <c r="N61" s="732">
        <v>36.79</v>
      </c>
      <c r="O61" s="303" t="s">
        <v>53</v>
      </c>
      <c r="P61" s="303" t="s">
        <v>53</v>
      </c>
      <c r="Q61" s="385"/>
      <c r="U61" s="386"/>
    </row>
    <row r="62" spans="2:21" s="364" customFormat="1" ht="18" customHeight="1">
      <c r="B62" s="727"/>
      <c r="C62" s="306" t="s">
        <v>63</v>
      </c>
      <c r="D62" s="731">
        <f t="shared" si="6"/>
        <v>346.39635100000487</v>
      </c>
      <c r="E62" s="303">
        <v>52.89699800000017</v>
      </c>
      <c r="F62" s="303">
        <v>24.900000000001455</v>
      </c>
      <c r="G62" s="303">
        <v>0.16300000000046566</v>
      </c>
      <c r="H62" s="303">
        <v>89.45999999999913</v>
      </c>
      <c r="I62" s="303">
        <v>113.30000000000109</v>
      </c>
      <c r="J62" s="303">
        <v>0</v>
      </c>
      <c r="K62" s="303">
        <v>23.62999999999738</v>
      </c>
      <c r="L62" s="303">
        <v>0</v>
      </c>
      <c r="M62" s="303">
        <v>19.450000000000728</v>
      </c>
      <c r="N62" s="303">
        <v>0.17799999999988358</v>
      </c>
      <c r="O62" s="303">
        <v>0.00585000000501168</v>
      </c>
      <c r="P62" s="303">
        <v>22.41250299999956</v>
      </c>
      <c r="Q62" s="385"/>
      <c r="U62" s="386"/>
    </row>
    <row r="63" spans="2:21" s="449" customFormat="1" ht="18" customHeight="1">
      <c r="B63" s="727"/>
      <c r="C63" s="309"/>
      <c r="D63" s="731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385"/>
      <c r="U63" s="453"/>
    </row>
    <row r="64" spans="2:21" s="373" customFormat="1" ht="18" customHeight="1">
      <c r="B64" s="736"/>
      <c r="C64" s="730" t="s">
        <v>90</v>
      </c>
      <c r="D64" s="733">
        <f>SUM(D66:D70)</f>
        <v>21284.305751000004</v>
      </c>
      <c r="E64" s="733">
        <f>SUM(E66:E70)</f>
        <v>278.58</v>
      </c>
      <c r="F64" s="733">
        <f>SUM(F66:F70)</f>
        <v>3497.479476</v>
      </c>
      <c r="G64" s="733">
        <f>SUM(G66:G70)</f>
        <v>7370.004546000002</v>
      </c>
      <c r="H64" s="733">
        <f>SUM(H66:H70)</f>
        <v>4383.267613</v>
      </c>
      <c r="I64" s="733">
        <f aca="true" t="shared" si="7" ref="I64:P64">SUM(I66:I70)</f>
        <v>172.03</v>
      </c>
      <c r="J64" s="733">
        <f t="shared" si="7"/>
        <v>190.06915</v>
      </c>
      <c r="K64" s="733">
        <f t="shared" si="7"/>
        <v>843.2032999999999</v>
      </c>
      <c r="L64" s="733">
        <f t="shared" si="7"/>
        <v>536.2685999999999</v>
      </c>
      <c r="M64" s="733">
        <f t="shared" si="7"/>
        <v>811.70915</v>
      </c>
      <c r="N64" s="733">
        <f t="shared" si="7"/>
        <v>642.2082999999999</v>
      </c>
      <c r="O64" s="733">
        <f t="shared" si="7"/>
        <v>1677.03</v>
      </c>
      <c r="P64" s="733">
        <f t="shared" si="7"/>
        <v>882.455616</v>
      </c>
      <c r="Q64" s="393"/>
      <c r="T64" s="364"/>
      <c r="U64" s="386"/>
    </row>
    <row r="65" spans="2:21" s="366" customFormat="1" ht="18" customHeight="1">
      <c r="B65" s="737"/>
      <c r="C65" s="738"/>
      <c r="D65" s="731"/>
      <c r="E65" s="739"/>
      <c r="F65" s="739"/>
      <c r="G65" s="739"/>
      <c r="H65" s="739"/>
      <c r="I65" s="739"/>
      <c r="J65" s="739"/>
      <c r="K65" s="739"/>
      <c r="L65" s="739"/>
      <c r="M65" s="739"/>
      <c r="N65" s="739"/>
      <c r="O65" s="739"/>
      <c r="P65" s="739"/>
      <c r="Q65" s="444"/>
      <c r="T65" s="364"/>
      <c r="U65" s="386"/>
    </row>
    <row r="66" spans="2:17" s="366" customFormat="1" ht="18" customHeight="1">
      <c r="B66" s="737"/>
      <c r="C66" s="306" t="s">
        <v>91</v>
      </c>
      <c r="D66" s="731">
        <f>SUM(E66:P66)</f>
        <v>316.479</v>
      </c>
      <c r="E66" s="303"/>
      <c r="F66" s="303"/>
      <c r="G66" s="303"/>
      <c r="H66" s="303">
        <v>83.54</v>
      </c>
      <c r="I66" s="303">
        <v>27.18</v>
      </c>
      <c r="J66" s="303" t="s">
        <v>53</v>
      </c>
      <c r="K66" s="303" t="s">
        <v>53</v>
      </c>
      <c r="L66" s="303">
        <v>32.888999999999996</v>
      </c>
      <c r="M66" s="303">
        <v>57.32</v>
      </c>
      <c r="N66" s="303"/>
      <c r="O66" s="303"/>
      <c r="P66" s="303">
        <v>115.55</v>
      </c>
      <c r="Q66" s="444"/>
    </row>
    <row r="67" spans="2:17" s="366" customFormat="1" ht="18" customHeight="1">
      <c r="B67" s="737"/>
      <c r="C67" s="306" t="s">
        <v>92</v>
      </c>
      <c r="D67" s="731">
        <f>SUM(E67:P67)</f>
        <v>427.515</v>
      </c>
      <c r="E67" s="732"/>
      <c r="F67" s="732">
        <v>132.92999999999998</v>
      </c>
      <c r="G67" s="732">
        <v>80.775</v>
      </c>
      <c r="H67" s="303" t="s">
        <v>53</v>
      </c>
      <c r="I67" s="303" t="s">
        <v>53</v>
      </c>
      <c r="J67" s="732"/>
      <c r="K67" s="732">
        <v>53.92</v>
      </c>
      <c r="L67" s="303" t="s">
        <v>53</v>
      </c>
      <c r="M67" s="732">
        <v>52.69</v>
      </c>
      <c r="N67" s="732">
        <v>81.67</v>
      </c>
      <c r="O67" s="732">
        <v>25.53</v>
      </c>
      <c r="P67" s="732"/>
      <c r="Q67" s="444"/>
    </row>
    <row r="68" spans="2:17" s="366" customFormat="1" ht="18" customHeight="1">
      <c r="B68" s="737"/>
      <c r="C68" s="306" t="s">
        <v>93</v>
      </c>
      <c r="D68" s="731">
        <f>SUM(E68:P68)</f>
        <v>3035.5744999999993</v>
      </c>
      <c r="E68" s="303"/>
      <c r="F68" s="303">
        <v>114.88</v>
      </c>
      <c r="G68" s="303">
        <v>319.31500000000005</v>
      </c>
      <c r="H68" s="303">
        <v>343.82000000000005</v>
      </c>
      <c r="I68" s="303">
        <v>116.75</v>
      </c>
      <c r="J68" s="303">
        <v>168.53915</v>
      </c>
      <c r="K68" s="303">
        <v>362.4133</v>
      </c>
      <c r="L68" s="303">
        <v>447.39959999999985</v>
      </c>
      <c r="M68" s="303">
        <v>416.48915</v>
      </c>
      <c r="N68" s="303">
        <v>560.5382999999999</v>
      </c>
      <c r="O68" s="303">
        <v>70.43</v>
      </c>
      <c r="P68" s="303">
        <v>114.99999999999999</v>
      </c>
      <c r="Q68" s="444"/>
    </row>
    <row r="69" spans="2:17" s="366" customFormat="1" ht="18" customHeight="1">
      <c r="B69" s="737"/>
      <c r="C69" s="306" t="s">
        <v>94</v>
      </c>
      <c r="D69" s="731">
        <f>SUM(E69:P69)</f>
        <v>6424.630875000001</v>
      </c>
      <c r="E69" s="732">
        <v>165.45999999999998</v>
      </c>
      <c r="F69" s="732">
        <v>2810.079476</v>
      </c>
      <c r="G69" s="732">
        <v>1043.005783</v>
      </c>
      <c r="H69" s="732">
        <v>202.87</v>
      </c>
      <c r="I69" s="303" t="s">
        <v>53</v>
      </c>
      <c r="J69" s="303" t="s">
        <v>53</v>
      </c>
      <c r="K69" s="303" t="s">
        <v>53</v>
      </c>
      <c r="L69" s="303" t="s">
        <v>53</v>
      </c>
      <c r="M69" s="732">
        <v>228.51</v>
      </c>
      <c r="N69" s="303" t="s">
        <v>53</v>
      </c>
      <c r="O69" s="732">
        <v>1351.97</v>
      </c>
      <c r="P69" s="732">
        <v>622.735616</v>
      </c>
      <c r="Q69" s="444"/>
    </row>
    <row r="70" spans="2:17" s="366" customFormat="1" ht="18" customHeight="1">
      <c r="B70" s="737"/>
      <c r="C70" s="306" t="s">
        <v>63</v>
      </c>
      <c r="D70" s="731">
        <f>SUM(E70:P70)</f>
        <v>11080.106376000003</v>
      </c>
      <c r="E70" s="732">
        <v>113.12</v>
      </c>
      <c r="F70" s="732">
        <v>439.59000000000015</v>
      </c>
      <c r="G70" s="732">
        <v>5926.908763000001</v>
      </c>
      <c r="H70" s="732">
        <v>3753.037613</v>
      </c>
      <c r="I70" s="732">
        <v>28.099999999999994</v>
      </c>
      <c r="J70" s="732">
        <v>21.53</v>
      </c>
      <c r="K70" s="732">
        <v>426.8699999999999</v>
      </c>
      <c r="L70" s="732">
        <v>55.98000000000002</v>
      </c>
      <c r="M70" s="732">
        <v>56.700000000000045</v>
      </c>
      <c r="N70" s="732">
        <v>0</v>
      </c>
      <c r="O70" s="732">
        <v>229.0999999999999</v>
      </c>
      <c r="P70" s="732">
        <v>29.16999999999996</v>
      </c>
      <c r="Q70" s="444"/>
    </row>
    <row r="71" spans="2:17" s="364" customFormat="1" ht="18" customHeight="1">
      <c r="B71" s="727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385"/>
    </row>
    <row r="72" spans="2:17" s="364" customFormat="1" ht="18" customHeight="1">
      <c r="B72" s="729"/>
      <c r="C72" s="730" t="s">
        <v>95</v>
      </c>
      <c r="D72" s="733">
        <f>SUM(D74:D76)</f>
        <v>419.56199999999995</v>
      </c>
      <c r="E72" s="733">
        <f aca="true" t="shared" si="8" ref="E72:P72">SUM(E74:E76)</f>
        <v>41.055</v>
      </c>
      <c r="F72" s="733">
        <f t="shared" si="8"/>
        <v>59.07</v>
      </c>
      <c r="G72" s="733">
        <f t="shared" si="8"/>
        <v>52.129999999999995</v>
      </c>
      <c r="H72" s="733">
        <f t="shared" si="8"/>
        <v>21.8</v>
      </c>
      <c r="I72" s="733">
        <f t="shared" si="8"/>
        <v>20.27</v>
      </c>
      <c r="J72" s="733">
        <f t="shared" si="8"/>
        <v>21.11</v>
      </c>
      <c r="K72" s="733">
        <f t="shared" si="8"/>
        <v>70.297</v>
      </c>
      <c r="L72" s="733">
        <f t="shared" si="8"/>
        <v>21.52</v>
      </c>
      <c r="M72" s="733">
        <f t="shared" si="8"/>
        <v>20.84</v>
      </c>
      <c r="N72" s="733">
        <f t="shared" si="8"/>
        <v>22.81</v>
      </c>
      <c r="O72" s="733">
        <f t="shared" si="8"/>
        <v>30.630000000000003</v>
      </c>
      <c r="P72" s="733">
        <f t="shared" si="8"/>
        <v>38.03</v>
      </c>
      <c r="Q72" s="445"/>
    </row>
    <row r="73" spans="2:17" s="367" customFormat="1" ht="18" customHeight="1">
      <c r="B73" s="740"/>
      <c r="C73" s="741"/>
      <c r="D73" s="742"/>
      <c r="E73" s="742"/>
      <c r="F73" s="742"/>
      <c r="G73" s="742"/>
      <c r="H73" s="742"/>
      <c r="I73" s="742"/>
      <c r="J73" s="742"/>
      <c r="K73" s="742"/>
      <c r="L73" s="742"/>
      <c r="M73" s="742"/>
      <c r="N73" s="742"/>
      <c r="O73" s="742"/>
      <c r="P73" s="742"/>
      <c r="Q73" s="446"/>
    </row>
    <row r="74" spans="2:17" s="367" customFormat="1" ht="18" customHeight="1">
      <c r="B74" s="740"/>
      <c r="C74" s="743" t="s">
        <v>96</v>
      </c>
      <c r="D74" s="744">
        <f>SUM(E74:P74)</f>
        <v>353.977</v>
      </c>
      <c r="E74" s="732">
        <v>19.759999999999998</v>
      </c>
      <c r="F74" s="732">
        <v>59.07</v>
      </c>
      <c r="G74" s="732">
        <v>38.989999999999995</v>
      </c>
      <c r="H74" s="732">
        <v>21.8</v>
      </c>
      <c r="I74" s="732">
        <v>20.27</v>
      </c>
      <c r="J74" s="732">
        <v>21.11</v>
      </c>
      <c r="K74" s="732">
        <v>70.297</v>
      </c>
      <c r="L74" s="303" t="s">
        <v>53</v>
      </c>
      <c r="M74" s="732">
        <v>20.84</v>
      </c>
      <c r="N74" s="732">
        <v>22.81</v>
      </c>
      <c r="O74" s="732">
        <v>21</v>
      </c>
      <c r="P74" s="732">
        <v>38.03</v>
      </c>
      <c r="Q74" s="446"/>
    </row>
    <row r="75" spans="2:17" s="367" customFormat="1" ht="18" customHeight="1">
      <c r="B75" s="740"/>
      <c r="C75" s="743" t="s">
        <v>97</v>
      </c>
      <c r="D75" s="744">
        <f>SUM(E75:P75)</f>
        <v>65.585</v>
      </c>
      <c r="E75" s="732">
        <v>21.295</v>
      </c>
      <c r="F75" s="303" t="s">
        <v>53</v>
      </c>
      <c r="G75" s="732">
        <v>13.14</v>
      </c>
      <c r="H75" s="303" t="s">
        <v>53</v>
      </c>
      <c r="I75" s="303" t="s">
        <v>53</v>
      </c>
      <c r="J75" s="303" t="s">
        <v>53</v>
      </c>
      <c r="K75" s="303" t="s">
        <v>53</v>
      </c>
      <c r="L75" s="732">
        <v>21.52</v>
      </c>
      <c r="M75" s="303" t="s">
        <v>53</v>
      </c>
      <c r="N75" s="303" t="s">
        <v>53</v>
      </c>
      <c r="O75" s="732">
        <v>9.63</v>
      </c>
      <c r="P75" s="303" t="s">
        <v>53</v>
      </c>
      <c r="Q75" s="446"/>
    </row>
    <row r="76" spans="2:17" s="364" customFormat="1" ht="15">
      <c r="B76" s="378"/>
      <c r="C76" s="379"/>
      <c r="D76" s="454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7"/>
    </row>
    <row r="77" spans="2:17" s="364" customFormat="1" ht="2.25" customHeight="1">
      <c r="B77" s="455"/>
      <c r="C77" s="456"/>
      <c r="D77" s="457"/>
      <c r="E77" s="457"/>
      <c r="F77" s="457"/>
      <c r="G77" s="457"/>
      <c r="H77" s="457"/>
      <c r="I77" s="457"/>
      <c r="J77" s="464"/>
      <c r="K77" s="464"/>
      <c r="L77" s="464"/>
      <c r="M77" s="464"/>
      <c r="N77" s="464"/>
      <c r="O77" s="464"/>
      <c r="P77" s="464"/>
      <c r="Q77" s="469"/>
    </row>
    <row r="78" spans="4:16" ht="3.75" customHeight="1">
      <c r="D78" s="458"/>
      <c r="E78" s="458"/>
      <c r="F78" s="458"/>
      <c r="G78" s="458"/>
      <c r="H78" s="458"/>
      <c r="I78" s="458"/>
      <c r="J78" s="408"/>
      <c r="K78" s="409"/>
      <c r="L78" s="409"/>
      <c r="M78" s="409"/>
      <c r="N78" s="409"/>
      <c r="O78" s="409"/>
      <c r="P78" s="409"/>
    </row>
    <row r="79" spans="2:16" ht="13.5" customHeight="1">
      <c r="B79" s="364" t="s">
        <v>98</v>
      </c>
      <c r="D79" s="394"/>
      <c r="E79" s="394"/>
      <c r="F79" s="394"/>
      <c r="G79" s="394"/>
      <c r="H79" s="394"/>
      <c r="I79" s="394"/>
      <c r="J79" s="408"/>
      <c r="K79" s="409"/>
      <c r="L79" s="409"/>
      <c r="M79" s="409"/>
      <c r="N79" s="409"/>
      <c r="O79" s="409"/>
      <c r="P79" s="409"/>
    </row>
    <row r="80" spans="2:16" s="368" customFormat="1" ht="14.25">
      <c r="B80" s="187" t="s">
        <v>32</v>
      </c>
      <c r="C80" s="364"/>
      <c r="D80" s="395"/>
      <c r="E80" s="395"/>
      <c r="F80" s="395"/>
      <c r="G80" s="395"/>
      <c r="H80" s="395"/>
      <c r="I80" s="395"/>
      <c r="J80" s="410"/>
      <c r="K80" s="411"/>
      <c r="L80" s="411"/>
      <c r="M80" s="411"/>
      <c r="N80" s="411"/>
      <c r="O80" s="412"/>
      <c r="P80" s="411"/>
    </row>
    <row r="81" spans="2:16" ht="14.25">
      <c r="B81" s="283"/>
      <c r="C81" s="364"/>
      <c r="D81" s="396"/>
      <c r="E81" s="394"/>
      <c r="F81" s="394"/>
      <c r="G81" s="394"/>
      <c r="H81" s="394"/>
      <c r="I81" s="394"/>
      <c r="J81" s="413"/>
      <c r="K81" s="414"/>
      <c r="L81" s="414"/>
      <c r="M81" s="415"/>
      <c r="N81" s="414"/>
      <c r="O81" s="416"/>
      <c r="P81" s="414"/>
    </row>
    <row r="82" spans="2:16" s="369" customFormat="1" ht="15">
      <c r="B82" s="108"/>
      <c r="D82" s="397"/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</row>
    <row r="83" spans="2:16" s="369" customFormat="1" ht="12.75">
      <c r="B83" s="108"/>
      <c r="D83" s="397"/>
      <c r="E83" s="397"/>
      <c r="F83" s="397"/>
      <c r="G83" s="397"/>
      <c r="H83" s="397"/>
      <c r="I83" s="397"/>
      <c r="J83" s="397"/>
      <c r="K83" s="397"/>
      <c r="L83" s="397"/>
      <c r="M83" s="397"/>
      <c r="N83" s="397"/>
      <c r="O83" s="397"/>
      <c r="P83" s="397"/>
    </row>
    <row r="84" spans="2:16" ht="12.75">
      <c r="B84" s="459"/>
      <c r="D84" s="396"/>
      <c r="E84" s="396"/>
      <c r="F84" s="396"/>
      <c r="G84" s="396"/>
      <c r="H84" s="396"/>
      <c r="I84" s="396"/>
      <c r="K84" s="465"/>
      <c r="L84" s="466"/>
      <c r="M84" s="466"/>
      <c r="N84" s="466"/>
      <c r="O84" s="466"/>
      <c r="P84" s="466"/>
    </row>
    <row r="85" spans="2:16" ht="12.75">
      <c r="B85" s="459"/>
      <c r="D85" s="396"/>
      <c r="E85" s="396"/>
      <c r="F85" s="396"/>
      <c r="G85" s="396"/>
      <c r="H85" s="396"/>
      <c r="I85" s="396"/>
      <c r="K85" s="465"/>
      <c r="L85" s="466"/>
      <c r="M85" s="466"/>
      <c r="N85" s="466"/>
      <c r="O85" s="466"/>
      <c r="P85" s="466"/>
    </row>
    <row r="86" spans="2:16" ht="12.75">
      <c r="B86" s="459"/>
      <c r="D86" s="396"/>
      <c r="E86" s="396"/>
      <c r="F86" s="396"/>
      <c r="G86" s="396"/>
      <c r="H86" s="396"/>
      <c r="I86" s="396"/>
      <c r="J86" s="465"/>
      <c r="K86" s="466"/>
      <c r="L86" s="466"/>
      <c r="M86" s="466"/>
      <c r="N86" s="466"/>
      <c r="O86" s="466"/>
      <c r="P86" s="466"/>
    </row>
    <row r="87" spans="2:16" ht="12.75">
      <c r="B87" s="459"/>
      <c r="D87" s="396"/>
      <c r="E87" s="396"/>
      <c r="F87" s="396"/>
      <c r="G87" s="396"/>
      <c r="H87" s="396"/>
      <c r="I87" s="396"/>
      <c r="J87" s="465"/>
      <c r="K87" s="466"/>
      <c r="L87" s="466"/>
      <c r="M87" s="466"/>
      <c r="N87" s="466"/>
      <c r="O87" s="466"/>
      <c r="P87" s="466"/>
    </row>
    <row r="88" spans="2:16" ht="12.75">
      <c r="B88" s="459"/>
      <c r="D88" s="396"/>
      <c r="E88" s="396"/>
      <c r="F88" s="396"/>
      <c r="G88" s="396"/>
      <c r="H88" s="396"/>
      <c r="I88" s="396"/>
      <c r="J88" s="465"/>
      <c r="K88" s="466"/>
      <c r="L88" s="466"/>
      <c r="M88" s="466"/>
      <c r="N88" s="466"/>
      <c r="O88" s="466"/>
      <c r="P88" s="466"/>
    </row>
    <row r="89" spans="3:16" ht="12.75">
      <c r="C89" s="370"/>
      <c r="D89" s="402"/>
      <c r="E89" s="402"/>
      <c r="F89" s="402"/>
      <c r="G89" s="402"/>
      <c r="H89" s="396"/>
      <c r="I89" s="396"/>
      <c r="J89" s="419"/>
      <c r="K89" s="420"/>
      <c r="L89" s="420"/>
      <c r="M89" s="420"/>
      <c r="N89" s="466"/>
      <c r="O89" s="466"/>
      <c r="P89" s="466"/>
    </row>
    <row r="90" spans="4:16" ht="12.75">
      <c r="D90" s="396"/>
      <c r="J90" s="421"/>
      <c r="K90" s="422"/>
      <c r="L90" s="422"/>
      <c r="M90" s="422"/>
      <c r="N90" s="433"/>
      <c r="O90" s="467"/>
      <c r="P90" s="467"/>
    </row>
    <row r="91" spans="3:16" ht="12.75">
      <c r="C91" s="460"/>
      <c r="D91" s="461"/>
      <c r="E91" s="460"/>
      <c r="F91" s="462"/>
      <c r="J91" s="421"/>
      <c r="K91" s="422"/>
      <c r="L91" s="422"/>
      <c r="M91" s="422"/>
      <c r="N91" s="433"/>
      <c r="O91" s="467"/>
      <c r="P91" s="467"/>
    </row>
    <row r="92" spans="3:16" ht="14.25">
      <c r="C92" s="460"/>
      <c r="D92" s="461">
        <f>SUM(D93:D97)</f>
        <v>531786.965734</v>
      </c>
      <c r="E92" s="460"/>
      <c r="F92" s="462"/>
      <c r="J92" s="421"/>
      <c r="K92" s="422"/>
      <c r="L92" s="425">
        <f>SUM(L93:L103)</f>
        <v>531786.965734</v>
      </c>
      <c r="M92" s="426"/>
      <c r="N92" s="433"/>
      <c r="O92" s="467"/>
      <c r="P92" s="467"/>
    </row>
    <row r="93" spans="3:16" ht="15">
      <c r="C93" s="460" t="s">
        <v>43</v>
      </c>
      <c r="D93" s="461">
        <f>+D10</f>
        <v>171929.887958</v>
      </c>
      <c r="E93" s="463">
        <f>+D93/$D$92*100</f>
        <v>32.330594587006</v>
      </c>
      <c r="F93" s="462"/>
      <c r="J93" s="421"/>
      <c r="K93" s="427" t="s">
        <v>81</v>
      </c>
      <c r="L93" s="428">
        <f>+D53</f>
        <v>132738.45282700003</v>
      </c>
      <c r="M93" s="429"/>
      <c r="N93" s="433"/>
      <c r="O93" s="467"/>
      <c r="P93" s="467"/>
    </row>
    <row r="94" spans="3:16" ht="15">
      <c r="C94" s="460" t="s">
        <v>99</v>
      </c>
      <c r="D94" s="461">
        <f>D32</f>
        <v>50953.827157999986</v>
      </c>
      <c r="E94" s="463">
        <f>+D94/$D$92*100</f>
        <v>9.581623928610373</v>
      </c>
      <c r="F94" s="462"/>
      <c r="J94" s="421"/>
      <c r="K94" s="427" t="s">
        <v>44</v>
      </c>
      <c r="L94" s="430">
        <f>+D12</f>
        <v>82884.294708</v>
      </c>
      <c r="M94" s="429"/>
      <c r="N94" s="433"/>
      <c r="O94" s="467"/>
      <c r="P94" s="467"/>
    </row>
    <row r="95" spans="3:16" ht="15">
      <c r="C95" s="460" t="s">
        <v>100</v>
      </c>
      <c r="D95" s="461">
        <f>D51</f>
        <v>287199.382867</v>
      </c>
      <c r="E95" s="463">
        <f>+D95/$D$92*100</f>
        <v>54.006472774411186</v>
      </c>
      <c r="F95" s="462"/>
      <c r="J95" s="421"/>
      <c r="K95" s="427" t="s">
        <v>83</v>
      </c>
      <c r="L95" s="428">
        <f>+D55</f>
        <v>35939.30825</v>
      </c>
      <c r="M95" s="429"/>
      <c r="N95" s="433"/>
      <c r="O95" s="467"/>
      <c r="P95" s="467"/>
    </row>
    <row r="96" spans="3:16" ht="15">
      <c r="C96" s="460" t="s">
        <v>101</v>
      </c>
      <c r="D96" s="461">
        <f>D64</f>
        <v>21284.305751000004</v>
      </c>
      <c r="E96" s="463">
        <f>+D96/$D$92*100</f>
        <v>4.002412078983978</v>
      </c>
      <c r="F96" s="462"/>
      <c r="J96" s="421"/>
      <c r="K96" s="427" t="s">
        <v>82</v>
      </c>
      <c r="L96" s="428">
        <f>+D54</f>
        <v>72166.658817</v>
      </c>
      <c r="M96" s="429"/>
      <c r="N96" s="433"/>
      <c r="O96" s="467"/>
      <c r="P96" s="467"/>
    </row>
    <row r="97" spans="3:16" ht="15">
      <c r="C97" s="460" t="s">
        <v>95</v>
      </c>
      <c r="D97" s="461">
        <f>+D72</f>
        <v>419.56199999999995</v>
      </c>
      <c r="E97" s="463">
        <f>+D97/$D$92*100</f>
        <v>0.07889663098848215</v>
      </c>
      <c r="F97" s="462"/>
      <c r="J97" s="421"/>
      <c r="K97" s="427" t="s">
        <v>65</v>
      </c>
      <c r="L97" s="428">
        <f>+D34</f>
        <v>25210.087655</v>
      </c>
      <c r="M97" s="429"/>
      <c r="N97" s="433"/>
      <c r="O97" s="467"/>
      <c r="P97" s="467"/>
    </row>
    <row r="98" spans="3:16" ht="15">
      <c r="C98" s="460"/>
      <c r="D98" s="460"/>
      <c r="E98" s="460"/>
      <c r="F98" s="462"/>
      <c r="J98" s="421"/>
      <c r="K98" s="427" t="s">
        <v>46</v>
      </c>
      <c r="L98" s="428">
        <f>+D14</f>
        <v>14843.953886999998</v>
      </c>
      <c r="M98" s="429"/>
      <c r="N98" s="433"/>
      <c r="O98" s="467"/>
      <c r="P98" s="467"/>
    </row>
    <row r="99" spans="3:16" ht="15">
      <c r="C99" s="462"/>
      <c r="D99" s="462"/>
      <c r="E99" s="462"/>
      <c r="F99" s="462"/>
      <c r="J99" s="421"/>
      <c r="K99" s="427" t="s">
        <v>30</v>
      </c>
      <c r="L99" s="431">
        <f>+D8-SUM(L93:L98)</f>
        <v>168004.20958999998</v>
      </c>
      <c r="M99" s="429"/>
      <c r="N99" s="433"/>
      <c r="O99" s="467"/>
      <c r="P99" s="467"/>
    </row>
    <row r="100" spans="2:16" ht="15">
      <c r="B100" s="372"/>
      <c r="J100" s="421"/>
      <c r="K100" s="427"/>
      <c r="L100" s="431"/>
      <c r="M100" s="429"/>
      <c r="N100" s="437"/>
      <c r="O100" s="468"/>
      <c r="P100" s="468"/>
    </row>
    <row r="101" spans="10:16" ht="15">
      <c r="J101" s="422"/>
      <c r="K101" s="427"/>
      <c r="L101" s="431"/>
      <c r="M101" s="429"/>
      <c r="N101" s="433"/>
      <c r="O101" s="467"/>
      <c r="P101" s="468"/>
    </row>
    <row r="102" spans="10:28" ht="15">
      <c r="J102" s="422"/>
      <c r="K102" s="427"/>
      <c r="L102" s="431"/>
      <c r="M102" s="429"/>
      <c r="N102" s="433"/>
      <c r="O102" s="467"/>
      <c r="P102" s="468"/>
      <c r="AA102" s="470"/>
      <c r="AB102" s="470"/>
    </row>
    <row r="103" spans="10:28" ht="15">
      <c r="J103" s="421"/>
      <c r="K103" s="427"/>
      <c r="L103" s="431"/>
      <c r="M103" s="429"/>
      <c r="N103" s="437"/>
      <c r="O103" s="468"/>
      <c r="P103" s="468"/>
      <c r="AA103" s="470"/>
      <c r="AB103" s="470"/>
    </row>
    <row r="104" spans="10:28" ht="15">
      <c r="J104" s="438"/>
      <c r="K104" s="438"/>
      <c r="L104" s="438"/>
      <c r="M104" s="439"/>
      <c r="N104" s="440"/>
      <c r="AA104" s="470"/>
      <c r="AB104" s="470"/>
    </row>
    <row r="105" spans="10:28" ht="15">
      <c r="J105" s="438"/>
      <c r="K105" s="438"/>
      <c r="L105" s="438"/>
      <c r="M105" s="439"/>
      <c r="N105" s="440"/>
      <c r="AA105" s="470"/>
      <c r="AB105" s="470"/>
    </row>
    <row r="106" spans="3:13" ht="12.75">
      <c r="C106" s="372"/>
      <c r="D106" s="405"/>
      <c r="E106" s="406"/>
      <c r="J106" s="441"/>
      <c r="K106" s="369"/>
      <c r="L106" s="369"/>
      <c r="M106" s="369"/>
    </row>
    <row r="107" spans="3:13" ht="12.75">
      <c r="C107" s="372"/>
      <c r="D107" s="405"/>
      <c r="E107" s="406"/>
      <c r="J107" s="441"/>
      <c r="K107" s="369"/>
      <c r="L107" s="369"/>
      <c r="M107" s="369"/>
    </row>
    <row r="108" spans="3:10" ht="12.75">
      <c r="C108" s="372"/>
      <c r="D108" s="405"/>
      <c r="E108" s="406"/>
      <c r="J108" s="442"/>
    </row>
    <row r="109" spans="3:10" ht="12.75">
      <c r="C109" s="372"/>
      <c r="D109" s="405"/>
      <c r="E109" s="406"/>
      <c r="J109" s="442"/>
    </row>
    <row r="110" spans="3:10" ht="12.75">
      <c r="C110" s="372"/>
      <c r="D110" s="405"/>
      <c r="E110" s="406"/>
      <c r="J110" s="442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spans="3:16" ht="12.75">
      <c r="C113" s="407"/>
      <c r="D113" s="407"/>
      <c r="E113" s="407"/>
      <c r="F113" s="407"/>
      <c r="G113" s="407"/>
      <c r="H113" s="407"/>
      <c r="I113" s="407"/>
      <c r="J113" s="443"/>
      <c r="K113" s="407"/>
      <c r="L113" s="407"/>
      <c r="M113" s="407"/>
      <c r="N113" s="407"/>
      <c r="O113" s="407"/>
      <c r="P113" s="407"/>
    </row>
    <row r="114" spans="3:16" ht="12.75">
      <c r="C114" s="407"/>
      <c r="D114" s="407"/>
      <c r="E114" s="407"/>
      <c r="F114" s="407"/>
      <c r="G114" s="407"/>
      <c r="H114" s="407"/>
      <c r="I114" s="407"/>
      <c r="J114" s="443"/>
      <c r="K114" s="407"/>
      <c r="L114" s="407"/>
      <c r="M114" s="407"/>
      <c r="N114" s="407"/>
      <c r="O114" s="407"/>
      <c r="P114" s="407"/>
    </row>
    <row r="115" ht="12.75">
      <c r="J115" s="442"/>
    </row>
    <row r="116" ht="12.75">
      <c r="J116" s="442"/>
    </row>
    <row r="117" ht="12.75">
      <c r="J117" s="442"/>
    </row>
    <row r="118" ht="12.75">
      <c r="J118" s="442"/>
    </row>
    <row r="119" ht="12.75">
      <c r="J119" s="442"/>
    </row>
    <row r="120" ht="12.75">
      <c r="J120" s="442"/>
    </row>
    <row r="121" ht="12.75">
      <c r="J121" s="442"/>
    </row>
    <row r="122" ht="12.75">
      <c r="J122" s="442"/>
    </row>
    <row r="123" ht="12.75">
      <c r="J123" s="442"/>
    </row>
    <row r="124" ht="12.75">
      <c r="J124" s="442"/>
    </row>
    <row r="125" ht="12.75">
      <c r="J125" s="442"/>
    </row>
    <row r="126" ht="12.75">
      <c r="J12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 r:id="rId2"/>
  <rowBreaks count="1" manualBreakCount="1">
    <brk id="121" max="17" man="1"/>
  </rowBreaks>
  <ignoredErrors>
    <ignoredError sqref="L94 D37:D45 D34:D36" formula="1" unlockedFormula="1"/>
    <ignoredError sqref="D37:D45 D34:D36" formulaRange="1" unlockedFormula="1"/>
    <ignoredError sqref="D59:D62 D56 D57:D58 D54 D55 D12:D30 D11:P11 D53 D51:P52 D33 D32:P32 D74:D75 D72:P73 D65:D70 D64:P64 D46:D49 D8:P8 L92:L93 E93:E97 D92:D97 D10 E10:P10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showGridLines="0" tabSelected="1" zoomScale="90" zoomScaleNormal="90" zoomScalePageLayoutView="0" workbookViewId="0" topLeftCell="A1">
      <selection activeCell="R82" sqref="R82"/>
    </sheetView>
  </sheetViews>
  <sheetFormatPr defaultColWidth="8.4453125" defaultRowHeight="15"/>
  <cols>
    <col min="1" max="1" width="0.78125" style="371" customWidth="1"/>
    <col min="2" max="2" width="1.88671875" style="371" customWidth="1"/>
    <col min="3" max="3" width="25.4453125" style="371" customWidth="1"/>
    <col min="4" max="4" width="11.5546875" style="371" customWidth="1"/>
    <col min="5" max="5" width="10.21484375" style="371" customWidth="1"/>
    <col min="6" max="6" width="11.3359375" style="371" customWidth="1"/>
    <col min="7" max="7" width="11.77734375" style="371" customWidth="1"/>
    <col min="8" max="8" width="9.77734375" style="371" customWidth="1"/>
    <col min="9" max="9" width="9.99609375" style="371" customWidth="1"/>
    <col min="10" max="11" width="10.88671875" style="371" customWidth="1"/>
    <col min="12" max="12" width="9.5546875" style="371" customWidth="1"/>
    <col min="13" max="14" width="9.99609375" style="371" customWidth="1"/>
    <col min="15" max="15" width="10.6640625" style="371" customWidth="1"/>
    <col min="16" max="16" width="11.10546875" style="371" customWidth="1"/>
    <col min="17" max="17" width="0.671875" style="371" customWidth="1"/>
    <col min="18" max="18" width="5.4453125" style="371" bestFit="1" customWidth="1"/>
    <col min="19" max="16384" width="8.4453125" style="371" customWidth="1"/>
  </cols>
  <sheetData>
    <row r="1" ht="12.75">
      <c r="A1" s="371" t="s">
        <v>40</v>
      </c>
    </row>
    <row r="2" spans="1:256" ht="12.75">
      <c r="A2" s="372"/>
      <c r="B2" s="372"/>
      <c r="C2" s="372"/>
      <c r="D2" s="372"/>
      <c r="E2" s="372"/>
      <c r="F2" s="372"/>
      <c r="G2" s="372" t="s">
        <v>40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  <c r="AR2" s="372"/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F2" s="372"/>
      <c r="BG2" s="372"/>
      <c r="BH2" s="372"/>
      <c r="BI2" s="372"/>
      <c r="BJ2" s="372"/>
      <c r="BK2" s="372"/>
      <c r="BL2" s="372"/>
      <c r="BM2" s="372"/>
      <c r="BN2" s="372"/>
      <c r="BO2" s="372"/>
      <c r="BP2" s="372"/>
      <c r="BQ2" s="372"/>
      <c r="BR2" s="372"/>
      <c r="BS2" s="372"/>
      <c r="BT2" s="372"/>
      <c r="BU2" s="372"/>
      <c r="BV2" s="372"/>
      <c r="BW2" s="372"/>
      <c r="BX2" s="372"/>
      <c r="BY2" s="372"/>
      <c r="BZ2" s="372"/>
      <c r="CA2" s="372"/>
      <c r="CB2" s="372"/>
      <c r="CC2" s="372"/>
      <c r="CD2" s="372"/>
      <c r="CE2" s="372"/>
      <c r="CF2" s="372"/>
      <c r="CG2" s="372"/>
      <c r="CH2" s="372"/>
      <c r="CI2" s="372"/>
      <c r="CJ2" s="372"/>
      <c r="CK2" s="372"/>
      <c r="CL2" s="372"/>
      <c r="CM2" s="372"/>
      <c r="CN2" s="372"/>
      <c r="CO2" s="372"/>
      <c r="CP2" s="372"/>
      <c r="CQ2" s="372"/>
      <c r="CR2" s="372"/>
      <c r="CS2" s="372"/>
      <c r="CT2" s="372"/>
      <c r="CU2" s="372"/>
      <c r="CV2" s="372"/>
      <c r="CW2" s="372"/>
      <c r="CX2" s="372"/>
      <c r="CY2" s="372"/>
      <c r="CZ2" s="372"/>
      <c r="DA2" s="372"/>
      <c r="DB2" s="372"/>
      <c r="DC2" s="372"/>
      <c r="DD2" s="372"/>
      <c r="DE2" s="372"/>
      <c r="DF2" s="372"/>
      <c r="DG2" s="372"/>
      <c r="DH2" s="372"/>
      <c r="DI2" s="372"/>
      <c r="DJ2" s="372"/>
      <c r="DK2" s="372"/>
      <c r="DL2" s="372"/>
      <c r="DM2" s="372"/>
      <c r="DN2" s="372"/>
      <c r="DO2" s="372"/>
      <c r="DP2" s="372"/>
      <c r="DQ2" s="372"/>
      <c r="DR2" s="372"/>
      <c r="DS2" s="372"/>
      <c r="DT2" s="372"/>
      <c r="DU2" s="372"/>
      <c r="DV2" s="372"/>
      <c r="DW2" s="372"/>
      <c r="DX2" s="372"/>
      <c r="DY2" s="372"/>
      <c r="DZ2" s="372"/>
      <c r="EA2" s="372"/>
      <c r="EB2" s="372"/>
      <c r="EC2" s="372"/>
      <c r="ED2" s="372"/>
      <c r="EE2" s="372"/>
      <c r="EF2" s="372"/>
      <c r="EG2" s="372"/>
      <c r="EH2" s="372"/>
      <c r="EI2" s="372"/>
      <c r="EJ2" s="372"/>
      <c r="EK2" s="372"/>
      <c r="EL2" s="372"/>
      <c r="EM2" s="372"/>
      <c r="EN2" s="372"/>
      <c r="EO2" s="372"/>
      <c r="EP2" s="372"/>
      <c r="EQ2" s="372"/>
      <c r="ER2" s="372"/>
      <c r="ES2" s="372"/>
      <c r="ET2" s="372"/>
      <c r="EU2" s="372"/>
      <c r="EV2" s="372"/>
      <c r="EW2" s="372"/>
      <c r="EX2" s="372"/>
      <c r="EY2" s="372"/>
      <c r="EZ2" s="372"/>
      <c r="FA2" s="372"/>
      <c r="FB2" s="372"/>
      <c r="FC2" s="372"/>
      <c r="FD2" s="372"/>
      <c r="FE2" s="372"/>
      <c r="FF2" s="372"/>
      <c r="FG2" s="372"/>
      <c r="FH2" s="372"/>
      <c r="FI2" s="372"/>
      <c r="FJ2" s="372"/>
      <c r="FK2" s="372"/>
      <c r="FL2" s="372"/>
      <c r="FM2" s="372"/>
      <c r="FN2" s="372"/>
      <c r="FO2" s="372"/>
      <c r="FP2" s="372"/>
      <c r="FQ2" s="372"/>
      <c r="FR2" s="372"/>
      <c r="FS2" s="372"/>
      <c r="FT2" s="372"/>
      <c r="FU2" s="372"/>
      <c r="FV2" s="372"/>
      <c r="FW2" s="372"/>
      <c r="FX2" s="372"/>
      <c r="FY2" s="372"/>
      <c r="FZ2" s="372"/>
      <c r="GA2" s="372"/>
      <c r="GB2" s="372"/>
      <c r="GC2" s="372"/>
      <c r="GD2" s="372"/>
      <c r="GE2" s="372"/>
      <c r="GF2" s="372"/>
      <c r="GG2" s="372"/>
      <c r="GH2" s="372"/>
      <c r="GI2" s="372"/>
      <c r="GJ2" s="372"/>
      <c r="GK2" s="372"/>
      <c r="GL2" s="372"/>
      <c r="GM2" s="372"/>
      <c r="GN2" s="372"/>
      <c r="GO2" s="372"/>
      <c r="GP2" s="372"/>
      <c r="GQ2" s="372"/>
      <c r="GR2" s="372"/>
      <c r="GS2" s="372"/>
      <c r="GT2" s="372"/>
      <c r="GU2" s="372"/>
      <c r="GV2" s="372"/>
      <c r="GW2" s="372"/>
      <c r="GX2" s="372"/>
      <c r="GY2" s="372"/>
      <c r="GZ2" s="372"/>
      <c r="HA2" s="372"/>
      <c r="HB2" s="372"/>
      <c r="HC2" s="372"/>
      <c r="HD2" s="372"/>
      <c r="HE2" s="372"/>
      <c r="HF2" s="372"/>
      <c r="HG2" s="372"/>
      <c r="HH2" s="372"/>
      <c r="HI2" s="372"/>
      <c r="HJ2" s="372"/>
      <c r="HK2" s="372"/>
      <c r="HL2" s="372"/>
      <c r="HM2" s="372"/>
      <c r="HN2" s="372"/>
      <c r="HO2" s="372"/>
      <c r="HP2" s="372"/>
      <c r="HQ2" s="372"/>
      <c r="HR2" s="372"/>
      <c r="HS2" s="372"/>
      <c r="HT2" s="372"/>
      <c r="HU2" s="372"/>
      <c r="HV2" s="372"/>
      <c r="HW2" s="372"/>
      <c r="HX2" s="372"/>
      <c r="HY2" s="372"/>
      <c r="HZ2" s="372"/>
      <c r="IA2" s="372"/>
      <c r="IB2" s="372"/>
      <c r="IC2" s="372"/>
      <c r="ID2" s="372"/>
      <c r="IE2" s="372"/>
      <c r="IF2" s="372"/>
      <c r="IG2" s="372"/>
      <c r="IH2" s="372"/>
      <c r="II2" s="372"/>
      <c r="IJ2" s="372"/>
      <c r="IK2" s="372"/>
      <c r="IL2" s="372"/>
      <c r="IM2" s="372"/>
      <c r="IN2" s="372"/>
      <c r="IO2" s="372"/>
      <c r="IP2" s="372"/>
      <c r="IQ2" s="372"/>
      <c r="IR2" s="372"/>
      <c r="IS2" s="372"/>
      <c r="IT2" s="372"/>
      <c r="IU2" s="372"/>
      <c r="IV2" s="372"/>
    </row>
    <row r="3" spans="1:256" ht="16.5">
      <c r="A3" s="372"/>
      <c r="B3" s="588" t="s">
        <v>41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2"/>
      <c r="CC3" s="372"/>
      <c r="CD3" s="372"/>
      <c r="CE3" s="372"/>
      <c r="CF3" s="372"/>
      <c r="CG3" s="372"/>
      <c r="CH3" s="372"/>
      <c r="CI3" s="372"/>
      <c r="CJ3" s="372"/>
      <c r="CK3" s="372"/>
      <c r="CL3" s="372"/>
      <c r="CM3" s="372"/>
      <c r="CN3" s="372"/>
      <c r="CO3" s="372"/>
      <c r="CP3" s="372"/>
      <c r="CQ3" s="372"/>
      <c r="CR3" s="372"/>
      <c r="CS3" s="372"/>
      <c r="CT3" s="372"/>
      <c r="CU3" s="372"/>
      <c r="CV3" s="372"/>
      <c r="CW3" s="372"/>
      <c r="CX3" s="372"/>
      <c r="CY3" s="372"/>
      <c r="CZ3" s="372"/>
      <c r="DA3" s="372"/>
      <c r="DB3" s="372"/>
      <c r="DC3" s="372"/>
      <c r="DD3" s="372"/>
      <c r="DE3" s="372"/>
      <c r="DF3" s="372"/>
      <c r="DG3" s="372"/>
      <c r="DH3" s="372"/>
      <c r="DI3" s="372"/>
      <c r="DJ3" s="372"/>
      <c r="DK3" s="372"/>
      <c r="DL3" s="372"/>
      <c r="DM3" s="372"/>
      <c r="DN3" s="372"/>
      <c r="DO3" s="372"/>
      <c r="DP3" s="372"/>
      <c r="DQ3" s="372"/>
      <c r="DR3" s="372"/>
      <c r="DS3" s="372"/>
      <c r="DT3" s="372"/>
      <c r="DU3" s="372"/>
      <c r="DV3" s="372"/>
      <c r="DW3" s="372"/>
      <c r="DX3" s="372"/>
      <c r="DY3" s="372"/>
      <c r="DZ3" s="372"/>
      <c r="EA3" s="372"/>
      <c r="EB3" s="372"/>
      <c r="EC3" s="372"/>
      <c r="ED3" s="372"/>
      <c r="EE3" s="372"/>
      <c r="EF3" s="372"/>
      <c r="EG3" s="372"/>
      <c r="EH3" s="372"/>
      <c r="EI3" s="372"/>
      <c r="EJ3" s="372"/>
      <c r="EK3" s="372"/>
      <c r="EL3" s="372"/>
      <c r="EM3" s="372"/>
      <c r="EN3" s="372"/>
      <c r="EO3" s="372"/>
      <c r="EP3" s="372"/>
      <c r="EQ3" s="372"/>
      <c r="ER3" s="372"/>
      <c r="ES3" s="372"/>
      <c r="ET3" s="372"/>
      <c r="EU3" s="372"/>
      <c r="EV3" s="372"/>
      <c r="EW3" s="372"/>
      <c r="EX3" s="372"/>
      <c r="EY3" s="372"/>
      <c r="EZ3" s="372"/>
      <c r="FA3" s="372"/>
      <c r="FB3" s="372"/>
      <c r="FC3" s="372"/>
      <c r="FD3" s="372"/>
      <c r="FE3" s="372"/>
      <c r="FF3" s="372"/>
      <c r="FG3" s="372"/>
      <c r="FH3" s="372"/>
      <c r="FI3" s="372"/>
      <c r="FJ3" s="372"/>
      <c r="FK3" s="372"/>
      <c r="FL3" s="372"/>
      <c r="FM3" s="372"/>
      <c r="FN3" s="372"/>
      <c r="FO3" s="372"/>
      <c r="FP3" s="372"/>
      <c r="FQ3" s="372"/>
      <c r="FR3" s="372"/>
      <c r="FS3" s="372"/>
      <c r="FT3" s="372"/>
      <c r="FU3" s="372"/>
      <c r="FV3" s="372"/>
      <c r="FW3" s="372"/>
      <c r="FX3" s="372"/>
      <c r="FY3" s="372"/>
      <c r="FZ3" s="372"/>
      <c r="GA3" s="372"/>
      <c r="GB3" s="372"/>
      <c r="GC3" s="372"/>
      <c r="GD3" s="372"/>
      <c r="GE3" s="372"/>
      <c r="GF3" s="372"/>
      <c r="GG3" s="372"/>
      <c r="GH3" s="372"/>
      <c r="GI3" s="372"/>
      <c r="GJ3" s="372"/>
      <c r="GK3" s="372"/>
      <c r="GL3" s="372"/>
      <c r="GM3" s="372"/>
      <c r="GN3" s="372"/>
      <c r="GO3" s="372"/>
      <c r="GP3" s="372"/>
      <c r="GQ3" s="372"/>
      <c r="GR3" s="372"/>
      <c r="GS3" s="372"/>
      <c r="GT3" s="372"/>
      <c r="GU3" s="372"/>
      <c r="GV3" s="372"/>
      <c r="GW3" s="372"/>
      <c r="GX3" s="372"/>
      <c r="GY3" s="372"/>
      <c r="GZ3" s="372"/>
      <c r="HA3" s="372"/>
      <c r="HB3" s="372"/>
      <c r="HC3" s="372"/>
      <c r="HD3" s="372"/>
      <c r="HE3" s="372"/>
      <c r="HF3" s="372"/>
      <c r="HG3" s="372"/>
      <c r="HH3" s="372"/>
      <c r="HI3" s="372"/>
      <c r="HJ3" s="372"/>
      <c r="HK3" s="372"/>
      <c r="HL3" s="372"/>
      <c r="HM3" s="372"/>
      <c r="HN3" s="372"/>
      <c r="HO3" s="372"/>
      <c r="HP3" s="372"/>
      <c r="HQ3" s="372"/>
      <c r="HR3" s="372"/>
      <c r="HS3" s="372"/>
      <c r="HT3" s="372"/>
      <c r="HU3" s="372"/>
      <c r="HV3" s="372"/>
      <c r="HW3" s="372"/>
      <c r="HX3" s="372"/>
      <c r="HY3" s="372"/>
      <c r="HZ3" s="372"/>
      <c r="IA3" s="372"/>
      <c r="IB3" s="372"/>
      <c r="IC3" s="372"/>
      <c r="ID3" s="372"/>
      <c r="IE3" s="372"/>
      <c r="IF3" s="372"/>
      <c r="IG3" s="372"/>
      <c r="IH3" s="372"/>
      <c r="II3" s="372"/>
      <c r="IJ3" s="372"/>
      <c r="IK3" s="372"/>
      <c r="IL3" s="372"/>
      <c r="IM3" s="372"/>
      <c r="IN3" s="372"/>
      <c r="IO3" s="372"/>
      <c r="IP3" s="372"/>
      <c r="IQ3" s="372"/>
      <c r="IR3" s="372"/>
      <c r="IS3" s="372"/>
      <c r="IT3" s="372"/>
      <c r="IU3" s="372"/>
      <c r="IV3" s="372"/>
    </row>
    <row r="4" spans="1:256" ht="23.25" customHeight="1">
      <c r="A4" s="372"/>
      <c r="B4" s="588" t="s">
        <v>38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2"/>
      <c r="AD4" s="372"/>
      <c r="AE4" s="372"/>
      <c r="AF4" s="372"/>
      <c r="AG4" s="372"/>
      <c r="AH4" s="372"/>
      <c r="AI4" s="372"/>
      <c r="AJ4" s="372"/>
      <c r="AK4" s="372"/>
      <c r="AL4" s="372"/>
      <c r="AM4" s="372"/>
      <c r="AN4" s="372"/>
      <c r="AO4" s="372"/>
      <c r="AP4" s="372"/>
      <c r="AQ4" s="372"/>
      <c r="AR4" s="372"/>
      <c r="AS4" s="372"/>
      <c r="AT4" s="372"/>
      <c r="AU4" s="372"/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2"/>
      <c r="BK4" s="372"/>
      <c r="BL4" s="372"/>
      <c r="BM4" s="372"/>
      <c r="BN4" s="372"/>
      <c r="BO4" s="372"/>
      <c r="BP4" s="372"/>
      <c r="BQ4" s="372"/>
      <c r="BR4" s="372"/>
      <c r="BS4" s="372"/>
      <c r="BT4" s="372"/>
      <c r="BU4" s="372"/>
      <c r="BV4" s="372"/>
      <c r="BW4" s="372"/>
      <c r="BX4" s="372"/>
      <c r="BY4" s="372"/>
      <c r="BZ4" s="372"/>
      <c r="CA4" s="372"/>
      <c r="CB4" s="372"/>
      <c r="CC4" s="372"/>
      <c r="CD4" s="372"/>
      <c r="CE4" s="372"/>
      <c r="CF4" s="372"/>
      <c r="CG4" s="372"/>
      <c r="CH4" s="372"/>
      <c r="CI4" s="372"/>
      <c r="CJ4" s="372"/>
      <c r="CK4" s="372"/>
      <c r="CL4" s="372"/>
      <c r="CM4" s="372"/>
      <c r="CN4" s="372"/>
      <c r="CO4" s="372"/>
      <c r="CP4" s="372"/>
      <c r="CQ4" s="372"/>
      <c r="CR4" s="372"/>
      <c r="CS4" s="372"/>
      <c r="CT4" s="372"/>
      <c r="CU4" s="372"/>
      <c r="CV4" s="372"/>
      <c r="CW4" s="372"/>
      <c r="CX4" s="372"/>
      <c r="CY4" s="372"/>
      <c r="CZ4" s="372"/>
      <c r="DA4" s="372"/>
      <c r="DB4" s="372"/>
      <c r="DC4" s="372"/>
      <c r="DD4" s="372"/>
      <c r="DE4" s="372"/>
      <c r="DF4" s="372"/>
      <c r="DG4" s="372"/>
      <c r="DH4" s="372"/>
      <c r="DI4" s="372"/>
      <c r="DJ4" s="372"/>
      <c r="DK4" s="372"/>
      <c r="DL4" s="372"/>
      <c r="DM4" s="372"/>
      <c r="DN4" s="372"/>
      <c r="DO4" s="372"/>
      <c r="DP4" s="372"/>
      <c r="DQ4" s="372"/>
      <c r="DR4" s="372"/>
      <c r="DS4" s="372"/>
      <c r="DT4" s="372"/>
      <c r="DU4" s="372"/>
      <c r="DV4" s="372"/>
      <c r="DW4" s="372"/>
      <c r="DX4" s="372"/>
      <c r="DY4" s="372"/>
      <c r="DZ4" s="372"/>
      <c r="EA4" s="372"/>
      <c r="EB4" s="372"/>
      <c r="EC4" s="372"/>
      <c r="ED4" s="372"/>
      <c r="EE4" s="372"/>
      <c r="EF4" s="372"/>
      <c r="EG4" s="372"/>
      <c r="EH4" s="372"/>
      <c r="EI4" s="372"/>
      <c r="EJ4" s="372"/>
      <c r="EK4" s="372"/>
      <c r="EL4" s="372"/>
      <c r="EM4" s="372"/>
      <c r="EN4" s="372"/>
      <c r="EO4" s="372"/>
      <c r="EP4" s="372"/>
      <c r="EQ4" s="372"/>
      <c r="ER4" s="372"/>
      <c r="ES4" s="372"/>
      <c r="ET4" s="372"/>
      <c r="EU4" s="372"/>
      <c r="EV4" s="372"/>
      <c r="EW4" s="372"/>
      <c r="EX4" s="372"/>
      <c r="EY4" s="372"/>
      <c r="EZ4" s="372"/>
      <c r="FA4" s="372"/>
      <c r="FB4" s="372"/>
      <c r="FC4" s="372"/>
      <c r="FD4" s="372"/>
      <c r="FE4" s="372"/>
      <c r="FF4" s="372"/>
      <c r="FG4" s="372"/>
      <c r="FH4" s="372"/>
      <c r="FI4" s="372"/>
      <c r="FJ4" s="372"/>
      <c r="FK4" s="372"/>
      <c r="FL4" s="372"/>
      <c r="FM4" s="372"/>
      <c r="FN4" s="372"/>
      <c r="FO4" s="372"/>
      <c r="FP4" s="372"/>
      <c r="FQ4" s="372"/>
      <c r="FR4" s="372"/>
      <c r="FS4" s="372"/>
      <c r="FT4" s="372"/>
      <c r="FU4" s="372"/>
      <c r="FV4" s="372"/>
      <c r="FW4" s="372"/>
      <c r="FX4" s="372"/>
      <c r="FY4" s="372"/>
      <c r="FZ4" s="372"/>
      <c r="GA4" s="372"/>
      <c r="GB4" s="372"/>
      <c r="GC4" s="372"/>
      <c r="GD4" s="372"/>
      <c r="GE4" s="372"/>
      <c r="GF4" s="372"/>
      <c r="GG4" s="372"/>
      <c r="GH4" s="372"/>
      <c r="GI4" s="372"/>
      <c r="GJ4" s="372"/>
      <c r="GK4" s="372"/>
      <c r="GL4" s="372"/>
      <c r="GM4" s="372"/>
      <c r="GN4" s="372"/>
      <c r="GO4" s="372"/>
      <c r="GP4" s="372"/>
      <c r="GQ4" s="372"/>
      <c r="GR4" s="372"/>
      <c r="GS4" s="372"/>
      <c r="GT4" s="372"/>
      <c r="GU4" s="372"/>
      <c r="GV4" s="372"/>
      <c r="GW4" s="372"/>
      <c r="GX4" s="372"/>
      <c r="GY4" s="372"/>
      <c r="GZ4" s="372"/>
      <c r="HA4" s="372"/>
      <c r="HB4" s="372"/>
      <c r="HC4" s="372"/>
      <c r="HD4" s="372"/>
      <c r="HE4" s="372"/>
      <c r="HF4" s="372"/>
      <c r="HG4" s="372"/>
      <c r="HH4" s="372"/>
      <c r="HI4" s="372"/>
      <c r="HJ4" s="372"/>
      <c r="HK4" s="372"/>
      <c r="HL4" s="372"/>
      <c r="HM4" s="372"/>
      <c r="HN4" s="372"/>
      <c r="HO4" s="372"/>
      <c r="HP4" s="372"/>
      <c r="HQ4" s="372"/>
      <c r="HR4" s="372"/>
      <c r="HS4" s="372"/>
      <c r="HT4" s="372"/>
      <c r="HU4" s="372"/>
      <c r="HV4" s="372"/>
      <c r="HW4" s="372"/>
      <c r="HX4" s="372"/>
      <c r="HY4" s="372"/>
      <c r="HZ4" s="372"/>
      <c r="IA4" s="372"/>
      <c r="IB4" s="372"/>
      <c r="IC4" s="372"/>
      <c r="ID4" s="372"/>
      <c r="IE4" s="372"/>
      <c r="IF4" s="372"/>
      <c r="IG4" s="372"/>
      <c r="IH4" s="372"/>
      <c r="II4" s="372"/>
      <c r="IJ4" s="372"/>
      <c r="IK4" s="372"/>
      <c r="IL4" s="372"/>
      <c r="IM4" s="372"/>
      <c r="IN4" s="372"/>
      <c r="IO4" s="372"/>
      <c r="IP4" s="372"/>
      <c r="IQ4" s="372"/>
      <c r="IR4" s="372"/>
      <c r="IS4" s="372"/>
      <c r="IT4" s="372"/>
      <c r="IU4" s="372"/>
      <c r="IV4" s="372"/>
    </row>
    <row r="5" spans="1:256" ht="12.75">
      <c r="A5" s="372"/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2"/>
      <c r="AI5" s="372"/>
      <c r="AJ5" s="372"/>
      <c r="AK5" s="372"/>
      <c r="AL5" s="372"/>
      <c r="AM5" s="372"/>
      <c r="AN5" s="372"/>
      <c r="AO5" s="372"/>
      <c r="AP5" s="372"/>
      <c r="AQ5" s="372"/>
      <c r="AR5" s="372"/>
      <c r="AS5" s="372"/>
      <c r="AT5" s="372"/>
      <c r="AU5" s="372"/>
      <c r="AV5" s="372"/>
      <c r="AW5" s="372"/>
      <c r="AX5" s="372"/>
      <c r="AY5" s="372"/>
      <c r="AZ5" s="372"/>
      <c r="BA5" s="372"/>
      <c r="BB5" s="372"/>
      <c r="BC5" s="372"/>
      <c r="BD5" s="372"/>
      <c r="BE5" s="372"/>
      <c r="BF5" s="372"/>
      <c r="BG5" s="372"/>
      <c r="BH5" s="372"/>
      <c r="BI5" s="372"/>
      <c r="BJ5" s="372"/>
      <c r="BK5" s="372"/>
      <c r="BL5" s="372"/>
      <c r="BM5" s="372"/>
      <c r="BN5" s="372"/>
      <c r="BO5" s="372"/>
      <c r="BP5" s="372"/>
      <c r="BQ5" s="372"/>
      <c r="BR5" s="372"/>
      <c r="BS5" s="372"/>
      <c r="BT5" s="372"/>
      <c r="BU5" s="372"/>
      <c r="BV5" s="372"/>
      <c r="BW5" s="372"/>
      <c r="BX5" s="372"/>
      <c r="BY5" s="372"/>
      <c r="BZ5" s="372"/>
      <c r="CA5" s="372"/>
      <c r="CB5" s="372"/>
      <c r="CC5" s="372"/>
      <c r="CD5" s="372"/>
      <c r="CE5" s="372"/>
      <c r="CF5" s="372"/>
      <c r="CG5" s="372"/>
      <c r="CH5" s="372"/>
      <c r="CI5" s="372"/>
      <c r="CJ5" s="372"/>
      <c r="CK5" s="372"/>
      <c r="CL5" s="372"/>
      <c r="CM5" s="372"/>
      <c r="CN5" s="372"/>
      <c r="CO5" s="372"/>
      <c r="CP5" s="372"/>
      <c r="CQ5" s="372"/>
      <c r="CR5" s="372"/>
      <c r="CS5" s="372"/>
      <c r="CT5" s="372"/>
      <c r="CU5" s="372"/>
      <c r="CV5" s="372"/>
      <c r="CW5" s="372"/>
      <c r="CX5" s="372"/>
      <c r="CY5" s="372"/>
      <c r="CZ5" s="372"/>
      <c r="DA5" s="372"/>
      <c r="DB5" s="372"/>
      <c r="DC5" s="372"/>
      <c r="DD5" s="372"/>
      <c r="DE5" s="372"/>
      <c r="DF5" s="372"/>
      <c r="DG5" s="372"/>
      <c r="DH5" s="372"/>
      <c r="DI5" s="372"/>
      <c r="DJ5" s="372"/>
      <c r="DK5" s="372"/>
      <c r="DL5" s="372"/>
      <c r="DM5" s="372"/>
      <c r="DN5" s="372"/>
      <c r="DO5" s="372"/>
      <c r="DP5" s="372"/>
      <c r="DQ5" s="372"/>
      <c r="DR5" s="372"/>
      <c r="DS5" s="372"/>
      <c r="DT5" s="372"/>
      <c r="DU5" s="372"/>
      <c r="DV5" s="372"/>
      <c r="DW5" s="372"/>
      <c r="DX5" s="372"/>
      <c r="DY5" s="372"/>
      <c r="DZ5" s="372"/>
      <c r="EA5" s="372"/>
      <c r="EB5" s="372"/>
      <c r="EC5" s="372"/>
      <c r="ED5" s="372"/>
      <c r="EE5" s="372"/>
      <c r="EF5" s="372"/>
      <c r="EG5" s="372"/>
      <c r="EH5" s="372"/>
      <c r="EI5" s="372"/>
      <c r="EJ5" s="372"/>
      <c r="EK5" s="372"/>
      <c r="EL5" s="372"/>
      <c r="EM5" s="372"/>
      <c r="EN5" s="372"/>
      <c r="EO5" s="372"/>
      <c r="EP5" s="372"/>
      <c r="EQ5" s="372"/>
      <c r="ER5" s="372"/>
      <c r="ES5" s="372"/>
      <c r="ET5" s="372"/>
      <c r="EU5" s="372"/>
      <c r="EV5" s="372"/>
      <c r="EW5" s="372"/>
      <c r="EX5" s="372"/>
      <c r="EY5" s="372"/>
      <c r="EZ5" s="372"/>
      <c r="FA5" s="372"/>
      <c r="FB5" s="372"/>
      <c r="FC5" s="372"/>
      <c r="FD5" s="372"/>
      <c r="FE5" s="372"/>
      <c r="FF5" s="372"/>
      <c r="FG5" s="372"/>
      <c r="FH5" s="372"/>
      <c r="FI5" s="372"/>
      <c r="FJ5" s="372"/>
      <c r="FK5" s="372"/>
      <c r="FL5" s="372"/>
      <c r="FM5" s="372"/>
      <c r="FN5" s="372"/>
      <c r="FO5" s="372"/>
      <c r="FP5" s="372"/>
      <c r="FQ5" s="372"/>
      <c r="FR5" s="372"/>
      <c r="FS5" s="372"/>
      <c r="FT5" s="372"/>
      <c r="FU5" s="372"/>
      <c r="FV5" s="372"/>
      <c r="FW5" s="372"/>
      <c r="FX5" s="372"/>
      <c r="FY5" s="372"/>
      <c r="FZ5" s="372"/>
      <c r="GA5" s="372"/>
      <c r="GB5" s="372"/>
      <c r="GC5" s="372"/>
      <c r="GD5" s="372"/>
      <c r="GE5" s="372"/>
      <c r="GF5" s="372"/>
      <c r="GG5" s="372"/>
      <c r="GH5" s="372"/>
      <c r="GI5" s="372"/>
      <c r="GJ5" s="372"/>
      <c r="GK5" s="372"/>
      <c r="GL5" s="372"/>
      <c r="GM5" s="372"/>
      <c r="GN5" s="372"/>
      <c r="GO5" s="372"/>
      <c r="GP5" s="372"/>
      <c r="GQ5" s="372"/>
      <c r="GR5" s="372"/>
      <c r="GS5" s="372"/>
      <c r="GT5" s="372"/>
      <c r="GU5" s="372"/>
      <c r="GV5" s="372"/>
      <c r="GW5" s="372"/>
      <c r="GX5" s="372"/>
      <c r="GY5" s="372"/>
      <c r="GZ5" s="372"/>
      <c r="HA5" s="372"/>
      <c r="HB5" s="372"/>
      <c r="HC5" s="372"/>
      <c r="HD5" s="372"/>
      <c r="HE5" s="372"/>
      <c r="HF5" s="372"/>
      <c r="HG5" s="372"/>
      <c r="HH5" s="372"/>
      <c r="HI5" s="372"/>
      <c r="HJ5" s="372"/>
      <c r="HK5" s="372"/>
      <c r="HL5" s="372"/>
      <c r="HM5" s="372"/>
      <c r="HN5" s="372"/>
      <c r="HO5" s="372"/>
      <c r="HP5" s="372"/>
      <c r="HQ5" s="372"/>
      <c r="HR5" s="372"/>
      <c r="HS5" s="372"/>
      <c r="HT5" s="372"/>
      <c r="HU5" s="372"/>
      <c r="HV5" s="372"/>
      <c r="HW5" s="372"/>
      <c r="HX5" s="372"/>
      <c r="HY5" s="372"/>
      <c r="HZ5" s="372"/>
      <c r="IA5" s="372"/>
      <c r="IB5" s="372"/>
      <c r="IC5" s="372"/>
      <c r="ID5" s="372"/>
      <c r="IE5" s="372"/>
      <c r="IF5" s="372"/>
      <c r="IG5" s="372"/>
      <c r="IH5" s="372"/>
      <c r="II5" s="372"/>
      <c r="IJ5" s="372"/>
      <c r="IK5" s="372"/>
      <c r="IL5" s="372"/>
      <c r="IM5" s="372"/>
      <c r="IN5" s="372"/>
      <c r="IO5" s="372"/>
      <c r="IP5" s="372"/>
      <c r="IQ5" s="372"/>
      <c r="IR5" s="372"/>
      <c r="IS5" s="372"/>
      <c r="IT5" s="372"/>
      <c r="IU5" s="372"/>
      <c r="IV5" s="372"/>
    </row>
    <row r="6" spans="1:256" s="364" customFormat="1" ht="39" customHeight="1">
      <c r="A6" s="373"/>
      <c r="B6" s="769" t="s">
        <v>42</v>
      </c>
      <c r="C6" s="770"/>
      <c r="D6" s="771" t="s">
        <v>3</v>
      </c>
      <c r="E6" s="771" t="s">
        <v>4</v>
      </c>
      <c r="F6" s="771" t="s">
        <v>5</v>
      </c>
      <c r="G6" s="771" t="s">
        <v>6</v>
      </c>
      <c r="H6" s="771" t="s">
        <v>7</v>
      </c>
      <c r="I6" s="771" t="s">
        <v>8</v>
      </c>
      <c r="J6" s="771" t="s">
        <v>9</v>
      </c>
      <c r="K6" s="771" t="s">
        <v>10</v>
      </c>
      <c r="L6" s="771" t="s">
        <v>11</v>
      </c>
      <c r="M6" s="771" t="s">
        <v>12</v>
      </c>
      <c r="N6" s="771" t="s">
        <v>13</v>
      </c>
      <c r="O6" s="771" t="s">
        <v>14</v>
      </c>
      <c r="P6" s="772" t="s">
        <v>15</v>
      </c>
      <c r="Q6" s="382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3"/>
      <c r="CN6" s="373"/>
      <c r="CO6" s="373"/>
      <c r="CP6" s="373"/>
      <c r="CQ6" s="373"/>
      <c r="CR6" s="373"/>
      <c r="CS6" s="373"/>
      <c r="CT6" s="373"/>
      <c r="CU6" s="373"/>
      <c r="CV6" s="373"/>
      <c r="CW6" s="373"/>
      <c r="CX6" s="373"/>
      <c r="CY6" s="373"/>
      <c r="CZ6" s="373"/>
      <c r="DA6" s="373"/>
      <c r="DB6" s="373"/>
      <c r="DC6" s="373"/>
      <c r="DD6" s="373"/>
      <c r="DE6" s="373"/>
      <c r="DF6" s="373"/>
      <c r="DG6" s="373"/>
      <c r="DH6" s="373"/>
      <c r="DI6" s="373"/>
      <c r="DJ6" s="373"/>
      <c r="DK6" s="373"/>
      <c r="DL6" s="373"/>
      <c r="DM6" s="373"/>
      <c r="DN6" s="373"/>
      <c r="DO6" s="373"/>
      <c r="DP6" s="373"/>
      <c r="DQ6" s="373"/>
      <c r="DR6" s="373"/>
      <c r="DS6" s="373"/>
      <c r="DT6" s="373"/>
      <c r="DU6" s="373"/>
      <c r="DV6" s="373"/>
      <c r="DW6" s="373"/>
      <c r="DX6" s="373"/>
      <c r="DY6" s="373"/>
      <c r="DZ6" s="373"/>
      <c r="EA6" s="373"/>
      <c r="EB6" s="373"/>
      <c r="EC6" s="373"/>
      <c r="ED6" s="373"/>
      <c r="EE6" s="373"/>
      <c r="EF6" s="373"/>
      <c r="EG6" s="373"/>
      <c r="EH6" s="373"/>
      <c r="EI6" s="373"/>
      <c r="EJ6" s="373"/>
      <c r="EK6" s="373"/>
      <c r="EL6" s="373"/>
      <c r="EM6" s="373"/>
      <c r="EN6" s="373"/>
      <c r="EO6" s="373"/>
      <c r="EP6" s="373"/>
      <c r="EQ6" s="373"/>
      <c r="ER6" s="373"/>
      <c r="ES6" s="373"/>
      <c r="ET6" s="373"/>
      <c r="EU6" s="373"/>
      <c r="EV6" s="373"/>
      <c r="EW6" s="373"/>
      <c r="EX6" s="373"/>
      <c r="EY6" s="373"/>
      <c r="EZ6" s="373"/>
      <c r="FA6" s="373"/>
      <c r="FB6" s="373"/>
      <c r="FC6" s="373"/>
      <c r="FD6" s="373"/>
      <c r="FE6" s="373"/>
      <c r="FF6" s="373"/>
      <c r="FG6" s="373"/>
      <c r="FH6" s="373"/>
      <c r="FI6" s="373"/>
      <c r="FJ6" s="373"/>
      <c r="FK6" s="373"/>
      <c r="FL6" s="373"/>
      <c r="FM6" s="373"/>
      <c r="FN6" s="373"/>
      <c r="FO6" s="373"/>
      <c r="FP6" s="373"/>
      <c r="FQ6" s="373"/>
      <c r="FR6" s="373"/>
      <c r="FS6" s="373"/>
      <c r="FT6" s="373"/>
      <c r="FU6" s="373"/>
      <c r="FV6" s="373"/>
      <c r="FW6" s="373"/>
      <c r="FX6" s="373"/>
      <c r="FY6" s="373"/>
      <c r="FZ6" s="373"/>
      <c r="GA6" s="373"/>
      <c r="GB6" s="373"/>
      <c r="GC6" s="373"/>
      <c r="GD6" s="373"/>
      <c r="GE6" s="373"/>
      <c r="GF6" s="373"/>
      <c r="GG6" s="373"/>
      <c r="GH6" s="373"/>
      <c r="GI6" s="373"/>
      <c r="GJ6" s="373"/>
      <c r="GK6" s="373"/>
      <c r="GL6" s="373"/>
      <c r="GM6" s="373"/>
      <c r="GN6" s="373"/>
      <c r="GO6" s="373"/>
      <c r="GP6" s="373"/>
      <c r="GQ6" s="373"/>
      <c r="GR6" s="373"/>
      <c r="GS6" s="373"/>
      <c r="GT6" s="373"/>
      <c r="GU6" s="373"/>
      <c r="GV6" s="373"/>
      <c r="GW6" s="373"/>
      <c r="GX6" s="373"/>
      <c r="GY6" s="373"/>
      <c r="GZ6" s="373"/>
      <c r="HA6" s="373"/>
      <c r="HB6" s="373"/>
      <c r="HC6" s="373"/>
      <c r="HD6" s="373"/>
      <c r="HE6" s="373"/>
      <c r="HF6" s="373"/>
      <c r="HG6" s="373"/>
      <c r="HH6" s="373"/>
      <c r="HI6" s="373"/>
      <c r="HJ6" s="373"/>
      <c r="HK6" s="373"/>
      <c r="HL6" s="373"/>
      <c r="HM6" s="373"/>
      <c r="HN6" s="373"/>
      <c r="HO6" s="373"/>
      <c r="HP6" s="373"/>
      <c r="HQ6" s="373"/>
      <c r="HR6" s="373"/>
      <c r="HS6" s="373"/>
      <c r="HT6" s="373"/>
      <c r="HU6" s="373"/>
      <c r="HV6" s="373"/>
      <c r="HW6" s="373"/>
      <c r="HX6" s="373"/>
      <c r="HY6" s="373"/>
      <c r="HZ6" s="373"/>
      <c r="IA6" s="373"/>
      <c r="IB6" s="373"/>
      <c r="IC6" s="373"/>
      <c r="ID6" s="373"/>
      <c r="IE6" s="373"/>
      <c r="IF6" s="373"/>
      <c r="IG6" s="373"/>
      <c r="IH6" s="373"/>
      <c r="II6" s="373"/>
      <c r="IJ6" s="373"/>
      <c r="IK6" s="373"/>
      <c r="IL6" s="373"/>
      <c r="IM6" s="373"/>
      <c r="IN6" s="373"/>
      <c r="IO6" s="373"/>
      <c r="IP6" s="373"/>
      <c r="IQ6" s="373"/>
      <c r="IR6" s="373"/>
      <c r="IS6" s="373"/>
      <c r="IT6" s="373"/>
      <c r="IU6" s="373"/>
      <c r="IV6" s="373"/>
    </row>
    <row r="7" spans="1:256" s="364" customFormat="1" ht="15">
      <c r="A7" s="373"/>
      <c r="B7" s="773"/>
      <c r="C7" s="774"/>
      <c r="D7" s="775"/>
      <c r="E7" s="776"/>
      <c r="F7" s="776"/>
      <c r="G7" s="776"/>
      <c r="H7" s="776"/>
      <c r="I7" s="776"/>
      <c r="J7" s="776"/>
      <c r="K7" s="776"/>
      <c r="L7" s="776"/>
      <c r="M7" s="776"/>
      <c r="N7" s="776"/>
      <c r="O7" s="776"/>
      <c r="P7" s="776"/>
      <c r="Q7" s="38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3"/>
      <c r="AO7" s="373"/>
      <c r="AP7" s="373"/>
      <c r="AQ7" s="373"/>
      <c r="AR7" s="373"/>
      <c r="AS7" s="373"/>
      <c r="AT7" s="373"/>
      <c r="AU7" s="373"/>
      <c r="AV7" s="373"/>
      <c r="AW7" s="373"/>
      <c r="AX7" s="373"/>
      <c r="AY7" s="373"/>
      <c r="AZ7" s="373"/>
      <c r="BA7" s="373"/>
      <c r="BB7" s="373"/>
      <c r="BC7" s="373"/>
      <c r="BD7" s="373"/>
      <c r="BE7" s="373"/>
      <c r="BF7" s="373"/>
      <c r="BG7" s="373"/>
      <c r="BH7" s="373"/>
      <c r="BI7" s="373"/>
      <c r="BJ7" s="373"/>
      <c r="BK7" s="373"/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3"/>
      <c r="CA7" s="373"/>
      <c r="CB7" s="373"/>
      <c r="CC7" s="373"/>
      <c r="CD7" s="373"/>
      <c r="CE7" s="373"/>
      <c r="CF7" s="373"/>
      <c r="CG7" s="373"/>
      <c r="CH7" s="373"/>
      <c r="CI7" s="373"/>
      <c r="CJ7" s="373"/>
      <c r="CK7" s="373"/>
      <c r="CL7" s="373"/>
      <c r="CM7" s="373"/>
      <c r="CN7" s="373"/>
      <c r="CO7" s="373"/>
      <c r="CP7" s="373"/>
      <c r="CQ7" s="373"/>
      <c r="CR7" s="373"/>
      <c r="CS7" s="373"/>
      <c r="CT7" s="373"/>
      <c r="CU7" s="373"/>
      <c r="CV7" s="373"/>
      <c r="CW7" s="373"/>
      <c r="CX7" s="373"/>
      <c r="CY7" s="373"/>
      <c r="CZ7" s="373"/>
      <c r="DA7" s="373"/>
      <c r="DB7" s="373"/>
      <c r="DC7" s="373"/>
      <c r="DD7" s="373"/>
      <c r="DE7" s="373"/>
      <c r="DF7" s="373"/>
      <c r="DG7" s="373"/>
      <c r="DH7" s="373"/>
      <c r="DI7" s="373"/>
      <c r="DJ7" s="373"/>
      <c r="DK7" s="373"/>
      <c r="DL7" s="373"/>
      <c r="DM7" s="373"/>
      <c r="DN7" s="373"/>
      <c r="DO7" s="373"/>
      <c r="DP7" s="373"/>
      <c r="DQ7" s="373"/>
      <c r="DR7" s="373"/>
      <c r="DS7" s="373"/>
      <c r="DT7" s="373"/>
      <c r="DU7" s="373"/>
      <c r="DV7" s="373"/>
      <c r="DW7" s="373"/>
      <c r="DX7" s="373"/>
      <c r="DY7" s="373"/>
      <c r="DZ7" s="373"/>
      <c r="EA7" s="373"/>
      <c r="EB7" s="373"/>
      <c r="EC7" s="373"/>
      <c r="ED7" s="373"/>
      <c r="EE7" s="373"/>
      <c r="EF7" s="373"/>
      <c r="EG7" s="373"/>
      <c r="EH7" s="373"/>
      <c r="EI7" s="373"/>
      <c r="EJ7" s="373"/>
      <c r="EK7" s="373"/>
      <c r="EL7" s="373"/>
      <c r="EM7" s="373"/>
      <c r="EN7" s="373"/>
      <c r="EO7" s="373"/>
      <c r="EP7" s="373"/>
      <c r="EQ7" s="373"/>
      <c r="ER7" s="373"/>
      <c r="ES7" s="373"/>
      <c r="ET7" s="373"/>
      <c r="EU7" s="373"/>
      <c r="EV7" s="373"/>
      <c r="EW7" s="373"/>
      <c r="EX7" s="373"/>
      <c r="EY7" s="373"/>
      <c r="EZ7" s="373"/>
      <c r="FA7" s="373"/>
      <c r="FB7" s="373"/>
      <c r="FC7" s="373"/>
      <c r="FD7" s="373"/>
      <c r="FE7" s="373"/>
      <c r="FF7" s="373"/>
      <c r="FG7" s="373"/>
      <c r="FH7" s="373"/>
      <c r="FI7" s="373"/>
      <c r="FJ7" s="373"/>
      <c r="FK7" s="373"/>
      <c r="FL7" s="373"/>
      <c r="FM7" s="373"/>
      <c r="FN7" s="373"/>
      <c r="FO7" s="373"/>
      <c r="FP7" s="373"/>
      <c r="FQ7" s="373"/>
      <c r="FR7" s="373"/>
      <c r="FS7" s="373"/>
      <c r="FT7" s="373"/>
      <c r="FU7" s="373"/>
      <c r="FV7" s="373"/>
      <c r="FW7" s="373"/>
      <c r="FX7" s="373"/>
      <c r="FY7" s="373"/>
      <c r="FZ7" s="373"/>
      <c r="GA7" s="373"/>
      <c r="GB7" s="373"/>
      <c r="GC7" s="373"/>
      <c r="GD7" s="373"/>
      <c r="GE7" s="373"/>
      <c r="GF7" s="373"/>
      <c r="GG7" s="373"/>
      <c r="GH7" s="373"/>
      <c r="GI7" s="373"/>
      <c r="GJ7" s="373"/>
      <c r="GK7" s="373"/>
      <c r="GL7" s="373"/>
      <c r="GM7" s="373"/>
      <c r="GN7" s="373"/>
      <c r="GO7" s="373"/>
      <c r="GP7" s="373"/>
      <c r="GQ7" s="373"/>
      <c r="GR7" s="373"/>
      <c r="GS7" s="373"/>
      <c r="GT7" s="373"/>
      <c r="GU7" s="373"/>
      <c r="GV7" s="373"/>
      <c r="GW7" s="373"/>
      <c r="GX7" s="373"/>
      <c r="GY7" s="373"/>
      <c r="GZ7" s="373"/>
      <c r="HA7" s="373"/>
      <c r="HB7" s="373"/>
      <c r="HC7" s="373"/>
      <c r="HD7" s="373"/>
      <c r="HE7" s="373"/>
      <c r="HF7" s="373"/>
      <c r="HG7" s="373"/>
      <c r="HH7" s="373"/>
      <c r="HI7" s="373"/>
      <c r="HJ7" s="373"/>
      <c r="HK7" s="373"/>
      <c r="HL7" s="373"/>
      <c r="HM7" s="373"/>
      <c r="HN7" s="373"/>
      <c r="HO7" s="373"/>
      <c r="HP7" s="373"/>
      <c r="HQ7" s="373"/>
      <c r="HR7" s="373"/>
      <c r="HS7" s="373"/>
      <c r="HT7" s="373"/>
      <c r="HU7" s="373"/>
      <c r="HV7" s="373"/>
      <c r="HW7" s="373"/>
      <c r="HX7" s="373"/>
      <c r="HY7" s="373"/>
      <c r="HZ7" s="373"/>
      <c r="IA7" s="373"/>
      <c r="IB7" s="373"/>
      <c r="IC7" s="373"/>
      <c r="ID7" s="373"/>
      <c r="IE7" s="373"/>
      <c r="IF7" s="373"/>
      <c r="IG7" s="373"/>
      <c r="IH7" s="373"/>
      <c r="II7" s="373"/>
      <c r="IJ7" s="373"/>
      <c r="IK7" s="373"/>
      <c r="IL7" s="373"/>
      <c r="IM7" s="373"/>
      <c r="IN7" s="373"/>
      <c r="IO7" s="373"/>
      <c r="IP7" s="373"/>
      <c r="IQ7" s="373"/>
      <c r="IR7" s="373"/>
      <c r="IS7" s="373"/>
      <c r="IT7" s="373"/>
      <c r="IU7" s="373"/>
      <c r="IV7" s="373"/>
    </row>
    <row r="8" spans="1:256" s="364" customFormat="1" ht="18" customHeight="1">
      <c r="A8" s="373"/>
      <c r="B8" s="745" t="s">
        <v>3</v>
      </c>
      <c r="C8" s="746"/>
      <c r="D8" s="747">
        <f aca="true" t="shared" si="0" ref="D8:P8">+D10+D32+D51+D64+D72</f>
        <v>1402419.9047100001</v>
      </c>
      <c r="E8" s="747">
        <f t="shared" si="0"/>
        <v>73718.70425000001</v>
      </c>
      <c r="F8" s="747">
        <f t="shared" si="0"/>
        <v>110533.16750000001</v>
      </c>
      <c r="G8" s="747">
        <f t="shared" si="0"/>
        <v>166469.63228</v>
      </c>
      <c r="H8" s="747">
        <f t="shared" si="0"/>
        <v>150996.29624999998</v>
      </c>
      <c r="I8" s="747">
        <f t="shared" si="0"/>
        <v>86839.49665</v>
      </c>
      <c r="J8" s="747">
        <f t="shared" si="0"/>
        <v>130044.24901</v>
      </c>
      <c r="K8" s="747">
        <f t="shared" si="0"/>
        <v>140072.96844000003</v>
      </c>
      <c r="L8" s="747">
        <f t="shared" si="0"/>
        <v>126243.68996</v>
      </c>
      <c r="M8" s="747">
        <f t="shared" si="0"/>
        <v>124648.92016999998</v>
      </c>
      <c r="N8" s="747">
        <f t="shared" si="0"/>
        <v>97106.04915000002</v>
      </c>
      <c r="O8" s="747">
        <f t="shared" si="0"/>
        <v>92150.77851999999</v>
      </c>
      <c r="P8" s="747">
        <f t="shared" si="0"/>
        <v>103595.95253</v>
      </c>
      <c r="Q8" s="384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3"/>
      <c r="AE8" s="373"/>
      <c r="AF8" s="373"/>
      <c r="AG8" s="373"/>
      <c r="AH8" s="373"/>
      <c r="AI8" s="373"/>
      <c r="AJ8" s="373"/>
      <c r="AK8" s="373"/>
      <c r="AL8" s="373"/>
      <c r="AM8" s="373"/>
      <c r="AN8" s="373"/>
      <c r="AO8" s="373"/>
      <c r="AP8" s="373"/>
      <c r="AQ8" s="373"/>
      <c r="AR8" s="373"/>
      <c r="AS8" s="373"/>
      <c r="AT8" s="373"/>
      <c r="AU8" s="373"/>
      <c r="AV8" s="373"/>
      <c r="AW8" s="373"/>
      <c r="AX8" s="373"/>
      <c r="AY8" s="373"/>
      <c r="AZ8" s="373"/>
      <c r="BA8" s="373"/>
      <c r="BB8" s="373"/>
      <c r="BC8" s="373"/>
      <c r="BD8" s="373"/>
      <c r="BE8" s="373"/>
      <c r="BF8" s="373"/>
      <c r="BG8" s="373"/>
      <c r="BH8" s="373"/>
      <c r="BI8" s="373"/>
      <c r="BJ8" s="373"/>
      <c r="BK8" s="373"/>
      <c r="BL8" s="373"/>
      <c r="BM8" s="373"/>
      <c r="BN8" s="373"/>
      <c r="BO8" s="373"/>
      <c r="BP8" s="373"/>
      <c r="BQ8" s="373"/>
      <c r="BR8" s="373"/>
      <c r="BS8" s="373"/>
      <c r="BT8" s="373"/>
      <c r="BU8" s="373"/>
      <c r="BV8" s="373"/>
      <c r="BW8" s="373"/>
      <c r="BX8" s="373"/>
      <c r="BY8" s="373"/>
      <c r="BZ8" s="373"/>
      <c r="CA8" s="373"/>
      <c r="CB8" s="373"/>
      <c r="CC8" s="373"/>
      <c r="CD8" s="373"/>
      <c r="CE8" s="373"/>
      <c r="CF8" s="373"/>
      <c r="CG8" s="373"/>
      <c r="CH8" s="373"/>
      <c r="CI8" s="373"/>
      <c r="CJ8" s="373"/>
      <c r="CK8" s="373"/>
      <c r="CL8" s="373"/>
      <c r="CM8" s="373"/>
      <c r="CN8" s="373"/>
      <c r="CO8" s="373"/>
      <c r="CP8" s="373"/>
      <c r="CQ8" s="373"/>
      <c r="CR8" s="373"/>
      <c r="CS8" s="373"/>
      <c r="CT8" s="373"/>
      <c r="CU8" s="373"/>
      <c r="CV8" s="373"/>
      <c r="CW8" s="373"/>
      <c r="CX8" s="373"/>
      <c r="CY8" s="373"/>
      <c r="CZ8" s="373"/>
      <c r="DA8" s="373"/>
      <c r="DB8" s="373"/>
      <c r="DC8" s="373"/>
      <c r="DD8" s="373"/>
      <c r="DE8" s="373"/>
      <c r="DF8" s="373"/>
      <c r="DG8" s="373"/>
      <c r="DH8" s="373"/>
      <c r="DI8" s="373"/>
      <c r="DJ8" s="373"/>
      <c r="DK8" s="373"/>
      <c r="DL8" s="373"/>
      <c r="DM8" s="373"/>
      <c r="DN8" s="373"/>
      <c r="DO8" s="373"/>
      <c r="DP8" s="373"/>
      <c r="DQ8" s="373"/>
      <c r="DR8" s="373"/>
      <c r="DS8" s="373"/>
      <c r="DT8" s="373"/>
      <c r="DU8" s="373"/>
      <c r="DV8" s="373"/>
      <c r="DW8" s="373"/>
      <c r="DX8" s="373"/>
      <c r="DY8" s="373"/>
      <c r="DZ8" s="373"/>
      <c r="EA8" s="373"/>
      <c r="EB8" s="373"/>
      <c r="EC8" s="373"/>
      <c r="ED8" s="373"/>
      <c r="EE8" s="373"/>
      <c r="EF8" s="373"/>
      <c r="EG8" s="373"/>
      <c r="EH8" s="373"/>
      <c r="EI8" s="373"/>
      <c r="EJ8" s="373"/>
      <c r="EK8" s="373"/>
      <c r="EL8" s="373"/>
      <c r="EM8" s="373"/>
      <c r="EN8" s="373"/>
      <c r="EO8" s="373"/>
      <c r="EP8" s="373"/>
      <c r="EQ8" s="373"/>
      <c r="ER8" s="373"/>
      <c r="ES8" s="373"/>
      <c r="ET8" s="373"/>
      <c r="EU8" s="373"/>
      <c r="EV8" s="373"/>
      <c r="EW8" s="373"/>
      <c r="EX8" s="373"/>
      <c r="EY8" s="373"/>
      <c r="EZ8" s="373"/>
      <c r="FA8" s="373"/>
      <c r="FB8" s="373"/>
      <c r="FC8" s="373"/>
      <c r="FD8" s="373"/>
      <c r="FE8" s="373"/>
      <c r="FF8" s="373"/>
      <c r="FG8" s="373"/>
      <c r="FH8" s="373"/>
      <c r="FI8" s="373"/>
      <c r="FJ8" s="373"/>
      <c r="FK8" s="373"/>
      <c r="FL8" s="373"/>
      <c r="FM8" s="373"/>
      <c r="FN8" s="373"/>
      <c r="FO8" s="373"/>
      <c r="FP8" s="373"/>
      <c r="FQ8" s="373"/>
      <c r="FR8" s="373"/>
      <c r="FS8" s="373"/>
      <c r="FT8" s="373"/>
      <c r="FU8" s="373"/>
      <c r="FV8" s="373"/>
      <c r="FW8" s="373"/>
      <c r="FX8" s="373"/>
      <c r="FY8" s="373"/>
      <c r="FZ8" s="373"/>
      <c r="GA8" s="373"/>
      <c r="GB8" s="373"/>
      <c r="GC8" s="373"/>
      <c r="GD8" s="373"/>
      <c r="GE8" s="373"/>
      <c r="GF8" s="373"/>
      <c r="GG8" s="373"/>
      <c r="GH8" s="373"/>
      <c r="GI8" s="373"/>
      <c r="GJ8" s="373"/>
      <c r="GK8" s="373"/>
      <c r="GL8" s="373"/>
      <c r="GM8" s="373"/>
      <c r="GN8" s="373"/>
      <c r="GO8" s="373"/>
      <c r="GP8" s="373"/>
      <c r="GQ8" s="373"/>
      <c r="GR8" s="373"/>
      <c r="GS8" s="373"/>
      <c r="GT8" s="373"/>
      <c r="GU8" s="373"/>
      <c r="GV8" s="373"/>
      <c r="GW8" s="373"/>
      <c r="GX8" s="373"/>
      <c r="GY8" s="373"/>
      <c r="GZ8" s="373"/>
      <c r="HA8" s="373"/>
      <c r="HB8" s="373"/>
      <c r="HC8" s="373"/>
      <c r="HD8" s="373"/>
      <c r="HE8" s="373"/>
      <c r="HF8" s="373"/>
      <c r="HG8" s="373"/>
      <c r="HH8" s="373"/>
      <c r="HI8" s="373"/>
      <c r="HJ8" s="373"/>
      <c r="HK8" s="373"/>
      <c r="HL8" s="373"/>
      <c r="HM8" s="373"/>
      <c r="HN8" s="373"/>
      <c r="HO8" s="373"/>
      <c r="HP8" s="373"/>
      <c r="HQ8" s="373"/>
      <c r="HR8" s="373"/>
      <c r="HS8" s="373"/>
      <c r="HT8" s="373"/>
      <c r="HU8" s="373"/>
      <c r="HV8" s="373"/>
      <c r="HW8" s="373"/>
      <c r="HX8" s="373"/>
      <c r="HY8" s="373"/>
      <c r="HZ8" s="373"/>
      <c r="IA8" s="373"/>
      <c r="IB8" s="373"/>
      <c r="IC8" s="373"/>
      <c r="ID8" s="373"/>
      <c r="IE8" s="373"/>
      <c r="IF8" s="373"/>
      <c r="IG8" s="373"/>
      <c r="IH8" s="373"/>
      <c r="II8" s="373"/>
      <c r="IJ8" s="373"/>
      <c r="IK8" s="373"/>
      <c r="IL8" s="373"/>
      <c r="IM8" s="373"/>
      <c r="IN8" s="373"/>
      <c r="IO8" s="373"/>
      <c r="IP8" s="373"/>
      <c r="IQ8" s="373"/>
      <c r="IR8" s="373"/>
      <c r="IS8" s="373"/>
      <c r="IT8" s="373"/>
      <c r="IU8" s="373"/>
      <c r="IV8" s="373"/>
    </row>
    <row r="9" spans="2:17" s="364" customFormat="1" ht="18" customHeight="1">
      <c r="B9" s="748"/>
      <c r="C9" s="440"/>
      <c r="D9" s="749"/>
      <c r="E9" s="778"/>
      <c r="F9" s="778"/>
      <c r="G9" s="778"/>
      <c r="H9" s="778"/>
      <c r="I9" s="778"/>
      <c r="J9" s="778"/>
      <c r="K9" s="778"/>
      <c r="L9" s="778"/>
      <c r="M9" s="778"/>
      <c r="N9" s="778"/>
      <c r="O9" s="778"/>
      <c r="P9" s="778"/>
      <c r="Q9" s="385"/>
    </row>
    <row r="10" spans="2:17" s="364" customFormat="1" ht="18" customHeight="1">
      <c r="B10" s="750"/>
      <c r="C10" s="751" t="s">
        <v>43</v>
      </c>
      <c r="D10" s="747">
        <f aca="true" t="shared" si="1" ref="D10:P10">SUM(D12:D30)</f>
        <v>428123.2022100001</v>
      </c>
      <c r="E10" s="756">
        <f t="shared" si="1"/>
        <v>18336.13129</v>
      </c>
      <c r="F10" s="756">
        <f t="shared" si="1"/>
        <v>30332.52098</v>
      </c>
      <c r="G10" s="756">
        <f t="shared" si="1"/>
        <v>43979.76002</v>
      </c>
      <c r="H10" s="756">
        <f t="shared" si="1"/>
        <v>40059.21623</v>
      </c>
      <c r="I10" s="756">
        <f t="shared" si="1"/>
        <v>25892.70414</v>
      </c>
      <c r="J10" s="756">
        <f t="shared" si="1"/>
        <v>44159.75621</v>
      </c>
      <c r="K10" s="756">
        <f t="shared" si="1"/>
        <v>50057.46433</v>
      </c>
      <c r="L10" s="756">
        <f t="shared" si="1"/>
        <v>46842.41811</v>
      </c>
      <c r="M10" s="756">
        <f t="shared" si="1"/>
        <v>44287.38068</v>
      </c>
      <c r="N10" s="756">
        <f t="shared" si="1"/>
        <v>34211.84592</v>
      </c>
      <c r="O10" s="756">
        <f t="shared" si="1"/>
        <v>24961.51277</v>
      </c>
      <c r="P10" s="756">
        <f t="shared" si="1"/>
        <v>25002.49153</v>
      </c>
      <c r="Q10" s="384"/>
    </row>
    <row r="11" spans="2:17" s="364" customFormat="1" ht="18" customHeight="1">
      <c r="B11" s="748"/>
      <c r="C11" s="440"/>
      <c r="D11" s="752"/>
      <c r="E11" s="753"/>
      <c r="F11" s="753"/>
      <c r="G11" s="753"/>
      <c r="H11" s="753"/>
      <c r="I11" s="753"/>
      <c r="J11" s="753"/>
      <c r="K11" s="753"/>
      <c r="L11" s="753"/>
      <c r="M11" s="753"/>
      <c r="N11" s="753"/>
      <c r="O11" s="753"/>
      <c r="P11" s="753"/>
      <c r="Q11" s="385"/>
    </row>
    <row r="12" spans="2:21" s="364" customFormat="1" ht="18" customHeight="1">
      <c r="B12" s="748"/>
      <c r="C12" s="754" t="s">
        <v>44</v>
      </c>
      <c r="D12" s="753">
        <f aca="true" t="shared" si="2" ref="D12:D30">SUM(E12:P12)</f>
        <v>225029</v>
      </c>
      <c r="E12" s="755">
        <v>5999</v>
      </c>
      <c r="F12" s="755">
        <v>11719</v>
      </c>
      <c r="G12" s="755">
        <v>13536</v>
      </c>
      <c r="H12" s="755">
        <v>15655</v>
      </c>
      <c r="I12" s="755">
        <v>12557</v>
      </c>
      <c r="J12" s="755">
        <v>29223</v>
      </c>
      <c r="K12" s="755">
        <v>35361</v>
      </c>
      <c r="L12" s="755">
        <v>31252</v>
      </c>
      <c r="M12" s="755">
        <v>26809</v>
      </c>
      <c r="N12" s="755">
        <v>19691</v>
      </c>
      <c r="O12" s="755">
        <v>13204</v>
      </c>
      <c r="P12" s="755">
        <v>10023</v>
      </c>
      <c r="Q12" s="385"/>
      <c r="U12" s="386"/>
    </row>
    <row r="13" spans="2:21" s="364" customFormat="1" ht="18" customHeight="1">
      <c r="B13" s="748"/>
      <c r="C13" s="754" t="s">
        <v>45</v>
      </c>
      <c r="D13" s="753">
        <f t="shared" si="2"/>
        <v>47777.402729999994</v>
      </c>
      <c r="E13" s="755">
        <v>4687.01014</v>
      </c>
      <c r="F13" s="755">
        <v>2335.00751</v>
      </c>
      <c r="G13" s="755">
        <v>5339.83204</v>
      </c>
      <c r="H13" s="755">
        <v>6312.78321</v>
      </c>
      <c r="I13" s="755">
        <v>2760.61811</v>
      </c>
      <c r="J13" s="755">
        <v>1255.66371</v>
      </c>
      <c r="K13" s="755">
        <v>3495.52553</v>
      </c>
      <c r="L13" s="755">
        <v>2684.4084</v>
      </c>
      <c r="M13" s="755">
        <v>4166.59666</v>
      </c>
      <c r="N13" s="755">
        <v>5206.48796</v>
      </c>
      <c r="O13" s="755">
        <v>4068.58704</v>
      </c>
      <c r="P13" s="755">
        <v>5464.88242</v>
      </c>
      <c r="Q13" s="385"/>
      <c r="U13" s="386"/>
    </row>
    <row r="14" spans="2:21" s="364" customFormat="1" ht="18" customHeight="1">
      <c r="B14" s="748"/>
      <c r="C14" s="754" t="s">
        <v>46</v>
      </c>
      <c r="D14" s="753">
        <f t="shared" si="2"/>
        <v>36927.393379999994</v>
      </c>
      <c r="E14" s="755">
        <v>2154.58078</v>
      </c>
      <c r="F14" s="755">
        <v>2039.20004</v>
      </c>
      <c r="G14" s="755">
        <v>3482.4412</v>
      </c>
      <c r="H14" s="755">
        <v>2397.26995</v>
      </c>
      <c r="I14" s="755">
        <v>1827.01182</v>
      </c>
      <c r="J14" s="755">
        <v>4191.91002</v>
      </c>
      <c r="K14" s="755">
        <v>3806.83283</v>
      </c>
      <c r="L14" s="755">
        <v>4097.77456</v>
      </c>
      <c r="M14" s="755">
        <v>4964.67049</v>
      </c>
      <c r="N14" s="755">
        <v>3335.79951</v>
      </c>
      <c r="O14" s="755">
        <v>2013.01109</v>
      </c>
      <c r="P14" s="755">
        <v>2616.89109</v>
      </c>
      <c r="Q14" s="385"/>
      <c r="U14" s="386"/>
    </row>
    <row r="15" spans="2:21" s="364" customFormat="1" ht="18" customHeight="1">
      <c r="B15" s="748"/>
      <c r="C15" s="754" t="s">
        <v>47</v>
      </c>
      <c r="D15" s="753">
        <f t="shared" si="2"/>
        <v>3673.6896900000006</v>
      </c>
      <c r="E15" s="755">
        <v>427.2673</v>
      </c>
      <c r="F15" s="755">
        <v>172.562</v>
      </c>
      <c r="G15" s="755">
        <v>1489.3823</v>
      </c>
      <c r="H15" s="755">
        <v>47.625</v>
      </c>
      <c r="I15" s="755">
        <v>244.0596</v>
      </c>
      <c r="J15" s="755">
        <v>264.71038</v>
      </c>
      <c r="K15" s="755" t="s">
        <v>53</v>
      </c>
      <c r="L15" s="755">
        <v>111.152</v>
      </c>
      <c r="M15" s="755">
        <v>167.8528</v>
      </c>
      <c r="N15" s="755">
        <v>352.90905</v>
      </c>
      <c r="O15" s="755">
        <v>235.35982</v>
      </c>
      <c r="P15" s="755">
        <v>160.80944</v>
      </c>
      <c r="Q15" s="385"/>
      <c r="U15" s="386"/>
    </row>
    <row r="16" spans="2:21" s="364" customFormat="1" ht="18" customHeight="1">
      <c r="B16" s="748"/>
      <c r="C16" s="754" t="s">
        <v>48</v>
      </c>
      <c r="D16" s="753">
        <f t="shared" si="2"/>
        <v>49637.6898</v>
      </c>
      <c r="E16" s="755">
        <v>2998.47105</v>
      </c>
      <c r="F16" s="755">
        <v>4334.83011</v>
      </c>
      <c r="G16" s="755">
        <v>5016.13429</v>
      </c>
      <c r="H16" s="755">
        <v>4651.07912</v>
      </c>
      <c r="I16" s="755">
        <v>4619.7243</v>
      </c>
      <c r="J16" s="755">
        <v>3770.09058</v>
      </c>
      <c r="K16" s="755">
        <v>3502.87053</v>
      </c>
      <c r="L16" s="755">
        <v>5498.14247</v>
      </c>
      <c r="M16" s="755">
        <v>5317.66501</v>
      </c>
      <c r="N16" s="755">
        <v>4120.49023</v>
      </c>
      <c r="O16" s="755">
        <v>2251.07741</v>
      </c>
      <c r="P16" s="755">
        <v>3557.1147</v>
      </c>
      <c r="Q16" s="385"/>
      <c r="U16" s="386"/>
    </row>
    <row r="17" spans="2:21" s="364" customFormat="1" ht="18" customHeight="1">
      <c r="B17" s="748"/>
      <c r="C17" s="754" t="s">
        <v>49</v>
      </c>
      <c r="D17" s="753">
        <f t="shared" si="2"/>
        <v>5122.741490000001</v>
      </c>
      <c r="E17" s="755">
        <v>508.28652</v>
      </c>
      <c r="F17" s="755">
        <v>536.25974</v>
      </c>
      <c r="G17" s="755">
        <v>795.14927</v>
      </c>
      <c r="H17" s="755">
        <v>255.78585</v>
      </c>
      <c r="I17" s="755">
        <v>619.02556</v>
      </c>
      <c r="J17" s="755">
        <v>754.4279</v>
      </c>
      <c r="K17" s="755">
        <v>641.59603</v>
      </c>
      <c r="L17" s="755">
        <v>276.79842</v>
      </c>
      <c r="M17" s="755">
        <v>312.42247</v>
      </c>
      <c r="N17" s="755">
        <v>0.35</v>
      </c>
      <c r="O17" s="755">
        <v>114.43314</v>
      </c>
      <c r="P17" s="755">
        <v>308.20659</v>
      </c>
      <c r="Q17" s="385"/>
      <c r="U17" s="386"/>
    </row>
    <row r="18" spans="2:21" s="364" customFormat="1" ht="18" customHeight="1">
      <c r="B18" s="748"/>
      <c r="C18" s="754" t="s">
        <v>50</v>
      </c>
      <c r="D18" s="753">
        <f t="shared" si="2"/>
        <v>6871.15418</v>
      </c>
      <c r="E18" s="755">
        <v>293.2054</v>
      </c>
      <c r="F18" s="755">
        <v>741.035</v>
      </c>
      <c r="G18" s="755">
        <v>908.3644</v>
      </c>
      <c r="H18" s="755">
        <v>401.64665</v>
      </c>
      <c r="I18" s="755">
        <v>264.15414</v>
      </c>
      <c r="J18" s="755">
        <v>391.047</v>
      </c>
      <c r="K18" s="755">
        <v>61.472</v>
      </c>
      <c r="L18" s="755">
        <v>531.8526</v>
      </c>
      <c r="M18" s="755">
        <v>384.867</v>
      </c>
      <c r="N18" s="755">
        <v>558.161</v>
      </c>
      <c r="O18" s="755">
        <v>1892.98499</v>
      </c>
      <c r="P18" s="755">
        <v>442.364</v>
      </c>
      <c r="Q18" s="385"/>
      <c r="U18" s="386"/>
    </row>
    <row r="19" spans="2:21" s="364" customFormat="1" ht="18" customHeight="1">
      <c r="B19" s="748"/>
      <c r="C19" s="754" t="s">
        <v>51</v>
      </c>
      <c r="D19" s="753">
        <f t="shared" si="2"/>
        <v>10194.59263</v>
      </c>
      <c r="E19" s="755">
        <v>84.14798</v>
      </c>
      <c r="F19" s="755">
        <v>110.63741</v>
      </c>
      <c r="G19" s="755">
        <v>283.14975</v>
      </c>
      <c r="H19" s="755">
        <v>870.05072</v>
      </c>
      <c r="I19" s="755">
        <v>502.22273</v>
      </c>
      <c r="J19" s="755">
        <v>2877.11973</v>
      </c>
      <c r="K19" s="755">
        <v>1719.35379</v>
      </c>
      <c r="L19" s="755">
        <v>1213.695</v>
      </c>
      <c r="M19" s="755">
        <v>1460.54549</v>
      </c>
      <c r="N19" s="755">
        <v>357.80308</v>
      </c>
      <c r="O19" s="755">
        <v>249.3689</v>
      </c>
      <c r="P19" s="755">
        <v>466.49805</v>
      </c>
      <c r="Q19" s="385"/>
      <c r="U19" s="386"/>
    </row>
    <row r="20" spans="2:21" s="364" customFormat="1" ht="18" customHeight="1">
      <c r="B20" s="748"/>
      <c r="C20" s="754" t="s">
        <v>52</v>
      </c>
      <c r="D20" s="753">
        <f t="shared" si="2"/>
        <v>976.94538</v>
      </c>
      <c r="E20" s="755">
        <v>141.165</v>
      </c>
      <c r="F20" s="755">
        <v>141.165</v>
      </c>
      <c r="G20" s="755">
        <v>316.43538</v>
      </c>
      <c r="H20" s="755">
        <v>94.11</v>
      </c>
      <c r="I20" s="755">
        <v>94.11</v>
      </c>
      <c r="J20" s="755">
        <v>47.055</v>
      </c>
      <c r="K20" s="755">
        <v>95.27</v>
      </c>
      <c r="L20" s="755" t="s">
        <v>53</v>
      </c>
      <c r="M20" s="755">
        <v>47.635</v>
      </c>
      <c r="N20" s="755" t="s">
        <v>53</v>
      </c>
      <c r="O20" s="755" t="s">
        <v>53</v>
      </c>
      <c r="P20" s="755" t="s">
        <v>53</v>
      </c>
      <c r="Q20" s="385"/>
      <c r="U20" s="386"/>
    </row>
    <row r="21" spans="2:21" s="364" customFormat="1" ht="18" customHeight="1">
      <c r="B21" s="748"/>
      <c r="C21" s="754" t="s">
        <v>54</v>
      </c>
      <c r="D21" s="753">
        <f t="shared" si="2"/>
        <v>1022.8559200000001</v>
      </c>
      <c r="E21" s="755" t="s">
        <v>53</v>
      </c>
      <c r="F21" s="755" t="s">
        <v>53</v>
      </c>
      <c r="G21" s="755">
        <v>242.485</v>
      </c>
      <c r="H21" s="755" t="s">
        <v>53</v>
      </c>
      <c r="I21" s="755" t="s">
        <v>53</v>
      </c>
      <c r="J21" s="755">
        <v>259.27592</v>
      </c>
      <c r="K21" s="755">
        <v>206.171</v>
      </c>
      <c r="L21" s="755">
        <v>58.57</v>
      </c>
      <c r="M21" s="755">
        <v>195.923</v>
      </c>
      <c r="N21" s="755" t="s">
        <v>53</v>
      </c>
      <c r="O21" s="755" t="s">
        <v>53</v>
      </c>
      <c r="P21" s="755">
        <v>60.431</v>
      </c>
      <c r="Q21" s="385"/>
      <c r="U21" s="386"/>
    </row>
    <row r="22" spans="2:21" s="364" customFormat="1" ht="18" customHeight="1">
      <c r="B22" s="748"/>
      <c r="C22" s="754" t="s">
        <v>55</v>
      </c>
      <c r="D22" s="753">
        <f t="shared" si="2"/>
        <v>1556.2810099999997</v>
      </c>
      <c r="E22" s="755" t="s">
        <v>53</v>
      </c>
      <c r="F22" s="755">
        <v>50.22875</v>
      </c>
      <c r="G22" s="755">
        <v>135.39714</v>
      </c>
      <c r="H22" s="755">
        <v>246.70905</v>
      </c>
      <c r="I22" s="755">
        <v>125.17</v>
      </c>
      <c r="J22" s="755">
        <v>273.69999</v>
      </c>
      <c r="K22" s="755">
        <v>220.32</v>
      </c>
      <c r="L22" s="755">
        <v>220.195</v>
      </c>
      <c r="M22" s="755" t="s">
        <v>53</v>
      </c>
      <c r="N22" s="755">
        <v>165.7376</v>
      </c>
      <c r="O22" s="755" t="s">
        <v>53</v>
      </c>
      <c r="P22" s="755">
        <v>118.82348</v>
      </c>
      <c r="Q22" s="385"/>
      <c r="U22" s="386"/>
    </row>
    <row r="23" spans="2:21" s="364" customFormat="1" ht="18" customHeight="1">
      <c r="B23" s="748"/>
      <c r="C23" s="754" t="s">
        <v>56</v>
      </c>
      <c r="D23" s="753">
        <f t="shared" si="2"/>
        <v>1234.70102</v>
      </c>
      <c r="E23" s="755">
        <v>58.538</v>
      </c>
      <c r="F23" s="755">
        <v>56.712</v>
      </c>
      <c r="G23" s="755">
        <v>212.7206</v>
      </c>
      <c r="H23" s="755">
        <v>135.8073</v>
      </c>
      <c r="I23" s="755">
        <v>184.23</v>
      </c>
      <c r="J23" s="755">
        <v>132.80812</v>
      </c>
      <c r="K23" s="755">
        <v>69.505</v>
      </c>
      <c r="L23" s="755">
        <v>77.605</v>
      </c>
      <c r="M23" s="755">
        <v>231.6833</v>
      </c>
      <c r="N23" s="755" t="s">
        <v>53</v>
      </c>
      <c r="O23" s="755" t="s">
        <v>53</v>
      </c>
      <c r="P23" s="755">
        <v>75.0917</v>
      </c>
      <c r="Q23" s="385"/>
      <c r="U23" s="386"/>
    </row>
    <row r="24" spans="2:21" s="364" customFormat="1" ht="18" customHeight="1">
      <c r="B24" s="748"/>
      <c r="C24" s="754" t="s">
        <v>57</v>
      </c>
      <c r="D24" s="753">
        <f t="shared" si="2"/>
        <v>1898.3903899999998</v>
      </c>
      <c r="E24" s="755">
        <v>323.08169</v>
      </c>
      <c r="F24" s="755">
        <v>206.34793</v>
      </c>
      <c r="G24" s="755">
        <v>222.50275</v>
      </c>
      <c r="H24" s="755" t="s">
        <v>53</v>
      </c>
      <c r="I24" s="755">
        <v>143.901</v>
      </c>
      <c r="J24" s="755">
        <v>299.9785</v>
      </c>
      <c r="K24" s="755">
        <v>165.99</v>
      </c>
      <c r="L24" s="755">
        <v>222.454</v>
      </c>
      <c r="M24" s="755">
        <v>0.01452</v>
      </c>
      <c r="N24" s="755">
        <v>56.87</v>
      </c>
      <c r="O24" s="755">
        <v>79.805</v>
      </c>
      <c r="P24" s="755">
        <v>177.445</v>
      </c>
      <c r="Q24" s="385"/>
      <c r="U24" s="386"/>
    </row>
    <row r="25" spans="2:21" s="364" customFormat="1" ht="18" customHeight="1">
      <c r="B25" s="748"/>
      <c r="C25" s="754" t="s">
        <v>58</v>
      </c>
      <c r="D25" s="753">
        <f t="shared" si="2"/>
        <v>884.28</v>
      </c>
      <c r="E25" s="755" t="s">
        <v>53</v>
      </c>
      <c r="F25" s="755">
        <v>382.79</v>
      </c>
      <c r="G25" s="755" t="s">
        <v>53</v>
      </c>
      <c r="H25" s="755" t="s">
        <v>53</v>
      </c>
      <c r="I25" s="755" t="s">
        <v>53</v>
      </c>
      <c r="J25" s="755" t="s">
        <v>53</v>
      </c>
      <c r="K25" s="755" t="s">
        <v>53</v>
      </c>
      <c r="L25" s="755" t="s">
        <v>53</v>
      </c>
      <c r="M25" s="755" t="s">
        <v>53</v>
      </c>
      <c r="N25" s="755" t="s">
        <v>53</v>
      </c>
      <c r="O25" s="755" t="s">
        <v>53</v>
      </c>
      <c r="P25" s="755">
        <v>501.49</v>
      </c>
      <c r="Q25" s="385"/>
      <c r="U25" s="386"/>
    </row>
    <row r="26" spans="2:21" s="364" customFormat="1" ht="18" customHeight="1">
      <c r="B26" s="748"/>
      <c r="C26" s="754" t="s">
        <v>59</v>
      </c>
      <c r="D26" s="753">
        <f t="shared" si="2"/>
        <v>775.4784900000001</v>
      </c>
      <c r="E26" s="755" t="s">
        <v>53</v>
      </c>
      <c r="F26" s="755" t="s">
        <v>53</v>
      </c>
      <c r="G26" s="755" t="s">
        <v>53</v>
      </c>
      <c r="H26" s="755">
        <v>132.61</v>
      </c>
      <c r="I26" s="755" t="s">
        <v>53</v>
      </c>
      <c r="J26" s="755">
        <v>90.084</v>
      </c>
      <c r="K26" s="755" t="s">
        <v>53</v>
      </c>
      <c r="L26" s="755">
        <v>216.08798</v>
      </c>
      <c r="M26" s="755">
        <v>58.32</v>
      </c>
      <c r="N26" s="755">
        <v>100.77396</v>
      </c>
      <c r="O26" s="755">
        <v>130.272</v>
      </c>
      <c r="P26" s="755">
        <v>47.33055</v>
      </c>
      <c r="Q26" s="387"/>
      <c r="U26" s="386"/>
    </row>
    <row r="27" spans="2:21" s="364" customFormat="1" ht="18" customHeight="1">
      <c r="B27" s="748"/>
      <c r="C27" s="754" t="s">
        <v>60</v>
      </c>
      <c r="D27" s="753">
        <f t="shared" si="2"/>
        <v>203.03458999999998</v>
      </c>
      <c r="E27" s="755" t="s">
        <v>53</v>
      </c>
      <c r="F27" s="755">
        <v>117.508</v>
      </c>
      <c r="G27" s="755" t="s">
        <v>53</v>
      </c>
      <c r="H27" s="755"/>
      <c r="I27" s="755" t="s">
        <v>53</v>
      </c>
      <c r="J27" s="755" t="s">
        <v>53</v>
      </c>
      <c r="K27" s="755" t="s">
        <v>53</v>
      </c>
      <c r="L27" s="755" t="s">
        <v>53</v>
      </c>
      <c r="M27" s="755">
        <v>85.52659</v>
      </c>
      <c r="N27" s="755" t="s">
        <v>53</v>
      </c>
      <c r="O27" s="755" t="s">
        <v>53</v>
      </c>
      <c r="P27" s="755" t="s">
        <v>53</v>
      </c>
      <c r="Q27" s="387"/>
      <c r="U27" s="386"/>
    </row>
    <row r="28" spans="2:21" s="364" customFormat="1" ht="18" customHeight="1">
      <c r="B28" s="748"/>
      <c r="C28" s="754" t="s">
        <v>61</v>
      </c>
      <c r="D28" s="753">
        <f t="shared" si="2"/>
        <v>22.228</v>
      </c>
      <c r="E28" s="755" t="s">
        <v>53</v>
      </c>
      <c r="F28" s="755"/>
      <c r="G28" s="755" t="s">
        <v>53</v>
      </c>
      <c r="H28" s="755">
        <v>22.228</v>
      </c>
      <c r="I28" s="755" t="s">
        <v>53</v>
      </c>
      <c r="J28" s="755" t="s">
        <v>53</v>
      </c>
      <c r="K28" s="755" t="s">
        <v>53</v>
      </c>
      <c r="L28" s="755" t="s">
        <v>53</v>
      </c>
      <c r="M28" s="755" t="s">
        <v>53</v>
      </c>
      <c r="N28" s="755" t="s">
        <v>53</v>
      </c>
      <c r="O28" s="755" t="s">
        <v>53</v>
      </c>
      <c r="P28" s="755" t="s">
        <v>53</v>
      </c>
      <c r="Q28" s="387"/>
      <c r="U28" s="386"/>
    </row>
    <row r="29" spans="2:21" s="364" customFormat="1" ht="18" customHeight="1">
      <c r="B29" s="748"/>
      <c r="C29" s="754" t="s">
        <v>62</v>
      </c>
      <c r="D29" s="753">
        <f t="shared" si="2"/>
        <v>1597.4377299999999</v>
      </c>
      <c r="E29" s="755">
        <v>75.2048</v>
      </c>
      <c r="F29" s="755">
        <v>109.334</v>
      </c>
      <c r="G29" s="755" t="s">
        <v>53</v>
      </c>
      <c r="H29" s="755">
        <v>92.15749</v>
      </c>
      <c r="I29" s="755">
        <v>108.64083</v>
      </c>
      <c r="J29" s="755">
        <v>212.40949</v>
      </c>
      <c r="K29" s="755" t="s">
        <v>53</v>
      </c>
      <c r="L29" s="755">
        <v>195.8796</v>
      </c>
      <c r="M29" s="755" t="s">
        <v>53</v>
      </c>
      <c r="N29" s="755">
        <v>181.31244</v>
      </c>
      <c r="O29" s="755">
        <v>164.1364</v>
      </c>
      <c r="P29" s="755">
        <v>458.36268</v>
      </c>
      <c r="Q29" s="387"/>
      <c r="U29" s="386"/>
    </row>
    <row r="30" spans="2:21" s="364" customFormat="1" ht="18" customHeight="1">
      <c r="B30" s="748"/>
      <c r="C30" s="754" t="s">
        <v>63</v>
      </c>
      <c r="D30" s="753">
        <f t="shared" si="2"/>
        <v>32717.90578000002</v>
      </c>
      <c r="E30" s="755">
        <v>586.1726300000009</v>
      </c>
      <c r="F30" s="755">
        <v>7279.903490000001</v>
      </c>
      <c r="G30" s="755">
        <v>11999.765899999999</v>
      </c>
      <c r="H30" s="755">
        <v>8744.353889999991</v>
      </c>
      <c r="I30" s="755">
        <v>1842.8360500000017</v>
      </c>
      <c r="J30" s="755">
        <v>116.47587000000203</v>
      </c>
      <c r="K30" s="755">
        <v>711.5576200000069</v>
      </c>
      <c r="L30" s="755">
        <v>185.80308000000514</v>
      </c>
      <c r="M30" s="755">
        <v>84.65835000001243</v>
      </c>
      <c r="N30" s="755">
        <v>84.15109000000666</v>
      </c>
      <c r="O30" s="755">
        <v>558.4769799999958</v>
      </c>
      <c r="P30" s="755">
        <v>523.7508299999972</v>
      </c>
      <c r="Q30" s="387"/>
      <c r="U30" s="386"/>
    </row>
    <row r="31" spans="2:21" s="364" customFormat="1" ht="18" customHeight="1">
      <c r="B31" s="748"/>
      <c r="C31" s="779"/>
      <c r="D31" s="780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387"/>
      <c r="U31" s="386"/>
    </row>
    <row r="32" spans="2:21" s="364" customFormat="1" ht="18" customHeight="1">
      <c r="B32" s="750"/>
      <c r="C32" s="751" t="s">
        <v>64</v>
      </c>
      <c r="D32" s="747">
        <f aca="true" t="shared" si="3" ref="D32:P32">SUM(D34:D49)</f>
        <v>250970.18709999998</v>
      </c>
      <c r="E32" s="756">
        <f t="shared" si="3"/>
        <v>21624.0977</v>
      </c>
      <c r="F32" s="756">
        <f t="shared" si="3"/>
        <v>18841.03746</v>
      </c>
      <c r="G32" s="756">
        <f t="shared" si="3"/>
        <v>22966.20159</v>
      </c>
      <c r="H32" s="756">
        <f t="shared" si="3"/>
        <v>22597.48865</v>
      </c>
      <c r="I32" s="756">
        <f t="shared" si="3"/>
        <v>18141.52647</v>
      </c>
      <c r="J32" s="756">
        <f t="shared" si="3"/>
        <v>20337.30359</v>
      </c>
      <c r="K32" s="756">
        <f t="shared" si="3"/>
        <v>21157.17447</v>
      </c>
      <c r="L32" s="756">
        <f t="shared" si="3"/>
        <v>19508.90778</v>
      </c>
      <c r="M32" s="756">
        <f t="shared" si="3"/>
        <v>21628.87996</v>
      </c>
      <c r="N32" s="756">
        <f t="shared" si="3"/>
        <v>19103.08642</v>
      </c>
      <c r="O32" s="756">
        <f t="shared" si="3"/>
        <v>20395.49398</v>
      </c>
      <c r="P32" s="756">
        <f t="shared" si="3"/>
        <v>24668.98903</v>
      </c>
      <c r="Q32" s="388"/>
      <c r="U32" s="386"/>
    </row>
    <row r="33" spans="2:21" s="364" customFormat="1" ht="18" customHeight="1">
      <c r="B33" s="748"/>
      <c r="C33" s="440"/>
      <c r="D33" s="752"/>
      <c r="E33" s="752"/>
      <c r="F33" s="752"/>
      <c r="G33" s="752"/>
      <c r="H33" s="752"/>
      <c r="I33" s="752"/>
      <c r="J33" s="752"/>
      <c r="K33" s="752"/>
      <c r="L33" s="752"/>
      <c r="M33" s="752"/>
      <c r="N33" s="752"/>
      <c r="O33" s="752"/>
      <c r="P33" s="753"/>
      <c r="Q33" s="387"/>
      <c r="U33" s="386"/>
    </row>
    <row r="34" spans="2:21" s="364" customFormat="1" ht="18" customHeight="1">
      <c r="B34" s="748"/>
      <c r="C34" s="754" t="s">
        <v>65</v>
      </c>
      <c r="D34" s="753">
        <f aca="true" t="shared" si="4" ref="D34:D49">SUM(E34:P34)</f>
        <v>165029.81148</v>
      </c>
      <c r="E34" s="757">
        <v>13858.84463</v>
      </c>
      <c r="F34" s="757">
        <v>11832.20056</v>
      </c>
      <c r="G34" s="757">
        <v>12298.76003</v>
      </c>
      <c r="H34" s="757">
        <v>14252.57664</v>
      </c>
      <c r="I34" s="757">
        <v>12894.76815</v>
      </c>
      <c r="J34" s="757">
        <v>14091.8379</v>
      </c>
      <c r="K34" s="757">
        <v>16289.06246</v>
      </c>
      <c r="L34" s="757">
        <v>12780.13158</v>
      </c>
      <c r="M34" s="757">
        <v>13817.08958</v>
      </c>
      <c r="N34" s="757">
        <v>13637.63337</v>
      </c>
      <c r="O34" s="757">
        <v>13884.97605</v>
      </c>
      <c r="P34" s="758">
        <v>15391.93053</v>
      </c>
      <c r="Q34" s="387"/>
      <c r="U34" s="386"/>
    </row>
    <row r="35" spans="2:21" s="364" customFormat="1" ht="18" customHeight="1">
      <c r="B35" s="748"/>
      <c r="C35" s="754" t="s">
        <v>66</v>
      </c>
      <c r="D35" s="753">
        <f t="shared" si="4"/>
        <v>20505.20893</v>
      </c>
      <c r="E35" s="757">
        <v>1133.5694</v>
      </c>
      <c r="F35" s="757">
        <v>1398.36676</v>
      </c>
      <c r="G35" s="757">
        <v>1935.14475</v>
      </c>
      <c r="H35" s="757">
        <v>1335.43048</v>
      </c>
      <c r="I35" s="757">
        <v>1860.80241</v>
      </c>
      <c r="J35" s="757">
        <v>2101.59167</v>
      </c>
      <c r="K35" s="757">
        <v>1767.07401</v>
      </c>
      <c r="L35" s="757">
        <v>2031.98804</v>
      </c>
      <c r="M35" s="757">
        <v>969.38173</v>
      </c>
      <c r="N35" s="757">
        <v>1352.69818</v>
      </c>
      <c r="O35" s="757">
        <v>1949.41647</v>
      </c>
      <c r="P35" s="758">
        <v>2669.74503</v>
      </c>
      <c r="Q35" s="387"/>
      <c r="U35" s="386"/>
    </row>
    <row r="36" spans="2:21" s="364" customFormat="1" ht="18" customHeight="1">
      <c r="B36" s="748"/>
      <c r="C36" s="754" t="s">
        <v>67</v>
      </c>
      <c r="D36" s="753">
        <f t="shared" si="4"/>
        <v>21547.18711</v>
      </c>
      <c r="E36" s="757">
        <v>1589.18965</v>
      </c>
      <c r="F36" s="757">
        <v>1816.6939</v>
      </c>
      <c r="G36" s="757">
        <v>3482.52329</v>
      </c>
      <c r="H36" s="757">
        <v>2455.63168</v>
      </c>
      <c r="I36" s="757">
        <v>842.66986</v>
      </c>
      <c r="J36" s="757">
        <v>1414.5628</v>
      </c>
      <c r="K36" s="757">
        <v>681.9971</v>
      </c>
      <c r="L36" s="757">
        <v>1345.14596</v>
      </c>
      <c r="M36" s="757">
        <v>3204.40336</v>
      </c>
      <c r="N36" s="757">
        <v>1375.4568</v>
      </c>
      <c r="O36" s="757">
        <v>1683.02594</v>
      </c>
      <c r="P36" s="758">
        <v>1655.88677</v>
      </c>
      <c r="Q36" s="387"/>
      <c r="U36" s="386"/>
    </row>
    <row r="37" spans="2:21" s="364" customFormat="1" ht="18" customHeight="1">
      <c r="B37" s="748"/>
      <c r="C37" s="754" t="s">
        <v>68</v>
      </c>
      <c r="D37" s="753">
        <f t="shared" si="4"/>
        <v>16282.599629999999</v>
      </c>
      <c r="E37" s="757">
        <v>1751.65072</v>
      </c>
      <c r="F37" s="757">
        <v>1325.59748</v>
      </c>
      <c r="G37" s="757">
        <v>2070.10866</v>
      </c>
      <c r="H37" s="757">
        <v>1721.14278</v>
      </c>
      <c r="I37" s="757">
        <v>1077.78115</v>
      </c>
      <c r="J37" s="757">
        <v>981.64628</v>
      </c>
      <c r="K37" s="757">
        <v>533.38736</v>
      </c>
      <c r="L37" s="757">
        <v>982.48153</v>
      </c>
      <c r="M37" s="757">
        <v>1364.825</v>
      </c>
      <c r="N37" s="757">
        <v>1555.53495</v>
      </c>
      <c r="O37" s="757">
        <v>817.12495</v>
      </c>
      <c r="P37" s="758">
        <v>2101.31877</v>
      </c>
      <c r="Q37" s="387"/>
      <c r="U37" s="386"/>
    </row>
    <row r="38" spans="2:21" s="364" customFormat="1" ht="18" customHeight="1">
      <c r="B38" s="748"/>
      <c r="C38" s="754" t="s">
        <v>69</v>
      </c>
      <c r="D38" s="753">
        <f t="shared" si="4"/>
        <v>4779.80705</v>
      </c>
      <c r="E38" s="757">
        <v>1142.6994</v>
      </c>
      <c r="F38" s="757">
        <v>686.97303</v>
      </c>
      <c r="G38" s="757">
        <v>349.62602</v>
      </c>
      <c r="H38" s="757">
        <v>435.46</v>
      </c>
      <c r="I38" s="757">
        <v>264</v>
      </c>
      <c r="J38" s="782" t="s">
        <v>53</v>
      </c>
      <c r="K38" s="782" t="s">
        <v>53</v>
      </c>
      <c r="L38" s="757">
        <v>269.097</v>
      </c>
      <c r="M38" s="757">
        <v>191.3</v>
      </c>
      <c r="N38" s="757">
        <v>136.6468</v>
      </c>
      <c r="O38" s="757">
        <v>291.5025</v>
      </c>
      <c r="P38" s="758">
        <v>1012.5023</v>
      </c>
      <c r="Q38" s="387"/>
      <c r="U38" s="386"/>
    </row>
    <row r="39" spans="2:21" s="364" customFormat="1" ht="18" customHeight="1">
      <c r="B39" s="748"/>
      <c r="C39" s="754" t="s">
        <v>70</v>
      </c>
      <c r="D39" s="753">
        <f t="shared" si="4"/>
        <v>2422.8123299999997</v>
      </c>
      <c r="E39" s="757">
        <v>268.68214</v>
      </c>
      <c r="F39" s="757">
        <v>447.88709</v>
      </c>
      <c r="G39" s="757">
        <v>195.25588</v>
      </c>
      <c r="H39" s="757">
        <v>154.31276</v>
      </c>
      <c r="I39" s="757">
        <v>151.44324</v>
      </c>
      <c r="J39" s="757">
        <v>161.23478</v>
      </c>
      <c r="K39" s="757">
        <v>92.35631</v>
      </c>
      <c r="L39" s="757">
        <v>150.21645</v>
      </c>
      <c r="M39" s="757">
        <v>211.5356</v>
      </c>
      <c r="N39" s="757">
        <v>116.81606</v>
      </c>
      <c r="O39" s="757">
        <v>217.48808</v>
      </c>
      <c r="P39" s="758">
        <v>255.58394</v>
      </c>
      <c r="Q39" s="387"/>
      <c r="U39" s="386"/>
    </row>
    <row r="40" spans="2:21" s="364" customFormat="1" ht="18" customHeight="1">
      <c r="B40" s="748"/>
      <c r="C40" s="754" t="s">
        <v>71</v>
      </c>
      <c r="D40" s="753">
        <f t="shared" si="4"/>
        <v>1242.0404700000001</v>
      </c>
      <c r="E40" s="757">
        <v>143.87935</v>
      </c>
      <c r="F40" s="757">
        <v>41.927</v>
      </c>
      <c r="G40" s="757">
        <v>193.53412</v>
      </c>
      <c r="H40" s="757">
        <v>27.592</v>
      </c>
      <c r="I40" s="782" t="s">
        <v>53</v>
      </c>
      <c r="J40" s="757">
        <v>67.307</v>
      </c>
      <c r="K40" s="757">
        <v>51.5</v>
      </c>
      <c r="L40" s="757">
        <v>292.363</v>
      </c>
      <c r="M40" s="757">
        <v>250.911</v>
      </c>
      <c r="N40" s="757">
        <v>91.314</v>
      </c>
      <c r="O40" s="757">
        <v>81.713</v>
      </c>
      <c r="P40" s="782" t="s">
        <v>53</v>
      </c>
      <c r="Q40" s="387"/>
      <c r="U40" s="386"/>
    </row>
    <row r="41" spans="2:21" s="364" customFormat="1" ht="18" customHeight="1">
      <c r="B41" s="748"/>
      <c r="C41" s="754" t="s">
        <v>72</v>
      </c>
      <c r="D41" s="753">
        <f t="shared" si="4"/>
        <v>4087.07065</v>
      </c>
      <c r="E41" s="757">
        <v>218.4525</v>
      </c>
      <c r="F41" s="757">
        <v>272.585</v>
      </c>
      <c r="G41" s="757">
        <v>636.55688</v>
      </c>
      <c r="H41" s="757">
        <v>357.01559</v>
      </c>
      <c r="I41" s="757">
        <v>141.597</v>
      </c>
      <c r="J41" s="757">
        <v>217.74491</v>
      </c>
      <c r="K41" s="757">
        <v>536.6502</v>
      </c>
      <c r="L41" s="757">
        <v>468.68608</v>
      </c>
      <c r="M41" s="757">
        <v>324.2776</v>
      </c>
      <c r="N41" s="757">
        <v>303.24696</v>
      </c>
      <c r="O41" s="757">
        <v>313.66384</v>
      </c>
      <c r="P41" s="758">
        <v>296.59409</v>
      </c>
      <c r="Q41" s="387"/>
      <c r="U41" s="386"/>
    </row>
    <row r="42" spans="2:21" s="364" customFormat="1" ht="18" customHeight="1">
      <c r="B42" s="748"/>
      <c r="C42" s="754" t="s">
        <v>73</v>
      </c>
      <c r="D42" s="753">
        <f t="shared" si="4"/>
        <v>3804.795950000001</v>
      </c>
      <c r="E42" s="757">
        <v>508.7623</v>
      </c>
      <c r="F42" s="757">
        <v>149.1053</v>
      </c>
      <c r="G42" s="757">
        <v>450.3124</v>
      </c>
      <c r="H42" s="757">
        <v>204.617</v>
      </c>
      <c r="I42" s="782" t="s">
        <v>53</v>
      </c>
      <c r="J42" s="757">
        <v>490.3292</v>
      </c>
      <c r="K42" s="757">
        <v>651.8043</v>
      </c>
      <c r="L42" s="757">
        <v>331.5842</v>
      </c>
      <c r="M42" s="757">
        <v>237.083</v>
      </c>
      <c r="N42" s="757">
        <v>157.1298</v>
      </c>
      <c r="O42" s="757">
        <v>292.72865</v>
      </c>
      <c r="P42" s="758">
        <v>331.3398</v>
      </c>
      <c r="Q42" s="387"/>
      <c r="U42" s="386"/>
    </row>
    <row r="43" spans="2:21" s="364" customFormat="1" ht="18" customHeight="1">
      <c r="B43" s="748"/>
      <c r="C43" s="754" t="s">
        <v>74</v>
      </c>
      <c r="D43" s="753">
        <f t="shared" si="4"/>
        <v>206.59084000000001</v>
      </c>
      <c r="E43" s="782" t="s">
        <v>53</v>
      </c>
      <c r="F43" s="782" t="s">
        <v>53</v>
      </c>
      <c r="G43" s="782" t="s">
        <v>53</v>
      </c>
      <c r="H43" s="782" t="s">
        <v>53</v>
      </c>
      <c r="I43" s="782" t="s">
        <v>53</v>
      </c>
      <c r="J43" s="757">
        <v>72.9</v>
      </c>
      <c r="K43" s="757">
        <v>79.07447</v>
      </c>
      <c r="L43" s="757"/>
      <c r="M43" s="757">
        <v>54.61637</v>
      </c>
      <c r="N43" s="782" t="s">
        <v>53</v>
      </c>
      <c r="O43" s="782" t="s">
        <v>53</v>
      </c>
      <c r="P43" s="782" t="s">
        <v>53</v>
      </c>
      <c r="Q43" s="387"/>
      <c r="U43" s="386"/>
    </row>
    <row r="44" spans="2:21" s="364" customFormat="1" ht="18" customHeight="1">
      <c r="B44" s="748"/>
      <c r="C44" s="754" t="s">
        <v>75</v>
      </c>
      <c r="D44" s="753">
        <f t="shared" si="4"/>
        <v>1310.8054700000002</v>
      </c>
      <c r="E44" s="757">
        <v>187.36346</v>
      </c>
      <c r="F44" s="782" t="s">
        <v>53</v>
      </c>
      <c r="G44" s="757">
        <v>355.51661</v>
      </c>
      <c r="H44" s="757">
        <v>90.66848</v>
      </c>
      <c r="I44" s="757">
        <v>212.014</v>
      </c>
      <c r="J44" s="782" t="s">
        <v>53</v>
      </c>
      <c r="K44" s="757">
        <v>120.56</v>
      </c>
      <c r="L44" s="757">
        <v>233.747</v>
      </c>
      <c r="M44" s="757">
        <v>0.05592</v>
      </c>
      <c r="N44" s="757">
        <v>110.88</v>
      </c>
      <c r="O44" s="782" t="s">
        <v>53</v>
      </c>
      <c r="P44" s="782" t="s">
        <v>53</v>
      </c>
      <c r="Q44" s="387"/>
      <c r="U44" s="386"/>
    </row>
    <row r="45" spans="2:21" s="364" customFormat="1" ht="18" customHeight="1">
      <c r="B45" s="748"/>
      <c r="C45" s="754" t="s">
        <v>76</v>
      </c>
      <c r="D45" s="753">
        <f t="shared" si="4"/>
        <v>1815.38146</v>
      </c>
      <c r="E45" s="757">
        <v>178.34587</v>
      </c>
      <c r="F45" s="757">
        <v>260.03864</v>
      </c>
      <c r="G45" s="757">
        <v>345.39867</v>
      </c>
      <c r="H45" s="757">
        <v>249.66343</v>
      </c>
      <c r="I45" s="757">
        <v>165.6844</v>
      </c>
      <c r="J45" s="757">
        <v>49.1666</v>
      </c>
      <c r="K45" s="782" t="s">
        <v>53</v>
      </c>
      <c r="L45" s="757">
        <v>153.35448</v>
      </c>
      <c r="M45" s="757">
        <v>83.62528</v>
      </c>
      <c r="N45" s="757">
        <v>75.22394</v>
      </c>
      <c r="O45" s="757">
        <v>64.56591</v>
      </c>
      <c r="P45" s="758">
        <v>190.31424</v>
      </c>
      <c r="Q45" s="387"/>
      <c r="T45" s="373"/>
      <c r="U45" s="389"/>
    </row>
    <row r="46" spans="2:21" s="364" customFormat="1" ht="18" customHeight="1">
      <c r="B46" s="748"/>
      <c r="C46" s="754" t="s">
        <v>77</v>
      </c>
      <c r="D46" s="753">
        <f t="shared" si="4"/>
        <v>2422.8123299999997</v>
      </c>
      <c r="E46" s="757">
        <v>268.68214</v>
      </c>
      <c r="F46" s="757">
        <v>447.88709</v>
      </c>
      <c r="G46" s="757">
        <v>195.25588</v>
      </c>
      <c r="H46" s="757">
        <v>154.31276</v>
      </c>
      <c r="I46" s="757">
        <v>151.44324</v>
      </c>
      <c r="J46" s="757">
        <v>161.23478</v>
      </c>
      <c r="K46" s="757">
        <v>92.35631</v>
      </c>
      <c r="L46" s="757">
        <v>150.21645</v>
      </c>
      <c r="M46" s="757">
        <v>211.5356</v>
      </c>
      <c r="N46" s="757">
        <v>116.81606</v>
      </c>
      <c r="O46" s="757">
        <v>217.48808</v>
      </c>
      <c r="P46" s="758">
        <v>255.58394</v>
      </c>
      <c r="Q46" s="387"/>
      <c r="T46" s="373"/>
      <c r="U46" s="389"/>
    </row>
    <row r="47" spans="2:21" s="364" customFormat="1" ht="18" customHeight="1">
      <c r="B47" s="748"/>
      <c r="C47" s="754" t="s">
        <v>78</v>
      </c>
      <c r="D47" s="753">
        <f t="shared" si="4"/>
        <v>1324.029</v>
      </c>
      <c r="E47" s="782" t="s">
        <v>53</v>
      </c>
      <c r="F47" s="757">
        <v>149.415</v>
      </c>
      <c r="G47" s="757">
        <v>102.391</v>
      </c>
      <c r="H47" s="757">
        <v>285.77</v>
      </c>
      <c r="I47" s="757">
        <v>60</v>
      </c>
      <c r="J47" s="757">
        <v>70.405</v>
      </c>
      <c r="K47" s="757">
        <v>191.105</v>
      </c>
      <c r="L47" s="757">
        <v>59.7</v>
      </c>
      <c r="M47" s="757">
        <v>70.405</v>
      </c>
      <c r="N47" s="782" t="s">
        <v>53</v>
      </c>
      <c r="O47" s="757">
        <v>257.605</v>
      </c>
      <c r="P47" s="758">
        <v>77.233</v>
      </c>
      <c r="Q47" s="387"/>
      <c r="T47" s="373"/>
      <c r="U47" s="389"/>
    </row>
    <row r="48" spans="2:21" s="364" customFormat="1" ht="18" customHeight="1">
      <c r="B48" s="748"/>
      <c r="C48" s="754" t="s">
        <v>79</v>
      </c>
      <c r="D48" s="753">
        <f t="shared" si="4"/>
        <v>206.66217</v>
      </c>
      <c r="E48" s="782" t="s">
        <v>53</v>
      </c>
      <c r="F48" s="757">
        <v>54.59216</v>
      </c>
      <c r="G48" s="757">
        <v>102.61</v>
      </c>
      <c r="H48" s="782" t="s">
        <v>53</v>
      </c>
      <c r="I48" s="782" t="s">
        <v>53</v>
      </c>
      <c r="J48" s="782" t="s">
        <v>53</v>
      </c>
      <c r="K48" s="757">
        <v>19.482</v>
      </c>
      <c r="L48" s="782" t="s">
        <v>53</v>
      </c>
      <c r="M48" s="782" t="s">
        <v>53</v>
      </c>
      <c r="N48" s="757">
        <v>29.97801</v>
      </c>
      <c r="O48" s="782" t="s">
        <v>53</v>
      </c>
      <c r="P48" s="782" t="s">
        <v>53</v>
      </c>
      <c r="Q48" s="387"/>
      <c r="T48" s="373"/>
      <c r="U48" s="389"/>
    </row>
    <row r="49" spans="2:21" s="364" customFormat="1" ht="18" customHeight="1">
      <c r="B49" s="748"/>
      <c r="C49" s="754" t="s">
        <v>63</v>
      </c>
      <c r="D49" s="753">
        <f t="shared" si="4"/>
        <v>3982.572230000005</v>
      </c>
      <c r="E49" s="758">
        <v>373.9761399999952</v>
      </c>
      <c r="F49" s="758">
        <v>-42.231550000000425</v>
      </c>
      <c r="G49" s="758">
        <v>253.20740000000296</v>
      </c>
      <c r="H49" s="758">
        <v>873.2950500000043</v>
      </c>
      <c r="I49" s="758">
        <v>319.3230199999998</v>
      </c>
      <c r="J49" s="758">
        <v>457.3426699999982</v>
      </c>
      <c r="K49" s="758">
        <v>50.76495000000432</v>
      </c>
      <c r="L49" s="758">
        <v>260.196009999996</v>
      </c>
      <c r="M49" s="758">
        <v>637.8349200000048</v>
      </c>
      <c r="N49" s="758">
        <v>43.711490000001504</v>
      </c>
      <c r="O49" s="758">
        <v>324.19550999999774</v>
      </c>
      <c r="P49" s="758">
        <v>430.95662000000084</v>
      </c>
      <c r="Q49" s="387"/>
      <c r="U49" s="386"/>
    </row>
    <row r="50" spans="2:21" s="365" customFormat="1" ht="18" customHeight="1">
      <c r="B50" s="748"/>
      <c r="C50" s="759"/>
      <c r="D50" s="753"/>
      <c r="E50" s="781"/>
      <c r="F50" s="781"/>
      <c r="G50" s="781"/>
      <c r="H50" s="781"/>
      <c r="I50" s="781"/>
      <c r="J50" s="781"/>
      <c r="K50" s="781"/>
      <c r="L50" s="781"/>
      <c r="M50" s="781"/>
      <c r="N50" s="781"/>
      <c r="O50" s="781"/>
      <c r="P50" s="781"/>
      <c r="Q50" s="387"/>
      <c r="U50" s="390"/>
    </row>
    <row r="51" spans="2:21" s="364" customFormat="1" ht="18" customHeight="1">
      <c r="B51" s="750"/>
      <c r="C51" s="751" t="s">
        <v>80</v>
      </c>
      <c r="D51" s="756">
        <f aca="true" t="shared" si="5" ref="D51:Q51">SUM(D53:D62)</f>
        <v>699175.77956</v>
      </c>
      <c r="E51" s="756">
        <f t="shared" si="5"/>
        <v>33184.04326</v>
      </c>
      <c r="F51" s="756">
        <f t="shared" si="5"/>
        <v>57918.94346</v>
      </c>
      <c r="G51" s="756">
        <f t="shared" si="5"/>
        <v>92913.98983</v>
      </c>
      <c r="H51" s="756">
        <f t="shared" si="5"/>
        <v>84214.90072</v>
      </c>
      <c r="I51" s="756">
        <f t="shared" si="5"/>
        <v>42308.90084</v>
      </c>
      <c r="J51" s="756">
        <f t="shared" si="5"/>
        <v>64904.39733</v>
      </c>
      <c r="K51" s="756">
        <f t="shared" si="5"/>
        <v>66973.16894</v>
      </c>
      <c r="L51" s="756">
        <f t="shared" si="5"/>
        <v>58654.83212000001</v>
      </c>
      <c r="M51" s="756">
        <f t="shared" si="5"/>
        <v>57454.01942</v>
      </c>
      <c r="N51" s="756">
        <f t="shared" si="5"/>
        <v>42445.00059</v>
      </c>
      <c r="O51" s="756">
        <f t="shared" si="5"/>
        <v>45427.27588</v>
      </c>
      <c r="P51" s="756">
        <f t="shared" si="5"/>
        <v>52776.30717</v>
      </c>
      <c r="Q51" s="391">
        <f t="shared" si="5"/>
        <v>0</v>
      </c>
      <c r="U51" s="386"/>
    </row>
    <row r="52" spans="2:21" s="364" customFormat="1" ht="18" customHeight="1">
      <c r="B52" s="748"/>
      <c r="C52" s="440"/>
      <c r="D52" s="752"/>
      <c r="E52" s="752"/>
      <c r="F52" s="752"/>
      <c r="G52" s="752"/>
      <c r="H52" s="752"/>
      <c r="I52" s="752"/>
      <c r="J52" s="752"/>
      <c r="K52" s="752"/>
      <c r="L52" s="752"/>
      <c r="M52" s="752"/>
      <c r="N52" s="752"/>
      <c r="O52" s="752"/>
      <c r="P52" s="752"/>
      <c r="Q52" s="385"/>
      <c r="U52" s="386"/>
    </row>
    <row r="53" spans="2:21" s="364" customFormat="1" ht="18" customHeight="1">
      <c r="B53" s="748"/>
      <c r="C53" s="754" t="s">
        <v>81</v>
      </c>
      <c r="D53" s="753">
        <f aca="true" t="shared" si="6" ref="D53:D62">SUM(E53:P53)</f>
        <v>311306.18126000004</v>
      </c>
      <c r="E53" s="755">
        <v>11359.62229</v>
      </c>
      <c r="F53" s="755">
        <v>28317.5268</v>
      </c>
      <c r="G53" s="755">
        <v>45510.22117</v>
      </c>
      <c r="H53" s="755">
        <v>37645.97989</v>
      </c>
      <c r="I53" s="755">
        <v>14089.98502</v>
      </c>
      <c r="J53" s="755">
        <v>17579.98438</v>
      </c>
      <c r="K53" s="755">
        <v>18037.91479</v>
      </c>
      <c r="L53" s="755">
        <v>25211.06922</v>
      </c>
      <c r="M53" s="755">
        <v>31278.7233</v>
      </c>
      <c r="N53" s="755">
        <v>24642.7833</v>
      </c>
      <c r="O53" s="755">
        <v>29633.68595</v>
      </c>
      <c r="P53" s="755">
        <v>27998.68515</v>
      </c>
      <c r="Q53" s="385"/>
      <c r="U53" s="386"/>
    </row>
    <row r="54" spans="2:21" s="364" customFormat="1" ht="18" customHeight="1">
      <c r="B54" s="748"/>
      <c r="C54" s="754" t="s">
        <v>82</v>
      </c>
      <c r="D54" s="753">
        <f t="shared" si="6"/>
        <v>193717.60932</v>
      </c>
      <c r="E54" s="755">
        <v>13703.44029</v>
      </c>
      <c r="F54" s="755">
        <v>13813.77284</v>
      </c>
      <c r="G54" s="755">
        <v>23550.5532</v>
      </c>
      <c r="H54" s="755">
        <v>23968.0845</v>
      </c>
      <c r="I54" s="755">
        <v>15169.38622</v>
      </c>
      <c r="J54" s="755">
        <v>29251.99424</v>
      </c>
      <c r="K54" s="755">
        <v>25339.6751</v>
      </c>
      <c r="L54" s="755">
        <v>15294.5586</v>
      </c>
      <c r="M54" s="755">
        <v>10980.31687</v>
      </c>
      <c r="N54" s="755">
        <v>5888.40883</v>
      </c>
      <c r="O54" s="755">
        <v>6672.15348</v>
      </c>
      <c r="P54" s="755">
        <v>10085.26515</v>
      </c>
      <c r="Q54" s="385"/>
      <c r="U54" s="386"/>
    </row>
    <row r="55" spans="2:21" s="364" customFormat="1" ht="18" customHeight="1">
      <c r="B55" s="748"/>
      <c r="C55" s="754" t="s">
        <v>83</v>
      </c>
      <c r="D55" s="753">
        <f t="shared" si="6"/>
        <v>59317.75752</v>
      </c>
      <c r="E55" s="755">
        <v>808.20111</v>
      </c>
      <c r="F55" s="755">
        <v>3418.92011</v>
      </c>
      <c r="G55" s="755">
        <v>4732.58324</v>
      </c>
      <c r="H55" s="755">
        <v>4372.44746</v>
      </c>
      <c r="I55" s="755">
        <v>3671.95182</v>
      </c>
      <c r="J55" s="755">
        <v>5814.43236</v>
      </c>
      <c r="K55" s="755">
        <v>7349.93188</v>
      </c>
      <c r="L55" s="755">
        <v>6258.62255</v>
      </c>
      <c r="M55" s="755">
        <v>7042.55308</v>
      </c>
      <c r="N55" s="755">
        <v>5717.7682</v>
      </c>
      <c r="O55" s="755">
        <v>4860.74721</v>
      </c>
      <c r="P55" s="755">
        <v>5269.5985</v>
      </c>
      <c r="Q55" s="385"/>
      <c r="U55" s="386"/>
    </row>
    <row r="56" spans="2:21" s="364" customFormat="1" ht="18" customHeight="1">
      <c r="B56" s="748"/>
      <c r="C56" s="754" t="s">
        <v>84</v>
      </c>
      <c r="D56" s="753">
        <f t="shared" si="6"/>
        <v>80164.21199</v>
      </c>
      <c r="E56" s="782">
        <v>3515.06654</v>
      </c>
      <c r="F56" s="782">
        <v>7562.71785</v>
      </c>
      <c r="G56" s="782">
        <v>10538.28411</v>
      </c>
      <c r="H56" s="782">
        <v>8251.50808</v>
      </c>
      <c r="I56" s="782">
        <v>4468.95527</v>
      </c>
      <c r="J56" s="782">
        <v>6885.44797</v>
      </c>
      <c r="K56" s="782">
        <v>11304.06241</v>
      </c>
      <c r="L56" s="782">
        <v>8861.59227</v>
      </c>
      <c r="M56" s="782">
        <v>5255.94789</v>
      </c>
      <c r="N56" s="782">
        <v>4320.59717</v>
      </c>
      <c r="O56" s="782">
        <v>3413.5675</v>
      </c>
      <c r="P56" s="782">
        <v>5786.46493</v>
      </c>
      <c r="Q56" s="385"/>
      <c r="U56" s="386"/>
    </row>
    <row r="57" spans="2:21" s="364" customFormat="1" ht="18" customHeight="1">
      <c r="B57" s="748"/>
      <c r="C57" s="754" t="s">
        <v>85</v>
      </c>
      <c r="D57" s="753">
        <f t="shared" si="6"/>
        <v>25104.80383</v>
      </c>
      <c r="E57" s="755">
        <v>915.63848</v>
      </c>
      <c r="F57" s="755">
        <v>2343.80391</v>
      </c>
      <c r="G57" s="755">
        <v>4439.8592</v>
      </c>
      <c r="H57" s="755">
        <v>3722.72742</v>
      </c>
      <c r="I57" s="755">
        <v>1531.14204</v>
      </c>
      <c r="J57" s="755">
        <v>3894.0249</v>
      </c>
      <c r="K57" s="755">
        <v>3103.61534</v>
      </c>
      <c r="L57" s="755">
        <v>1718.81676</v>
      </c>
      <c r="M57" s="755">
        <v>1320.44461</v>
      </c>
      <c r="N57" s="755">
        <v>599.70004</v>
      </c>
      <c r="O57" s="755">
        <v>424.81513</v>
      </c>
      <c r="P57" s="755">
        <v>1090.216</v>
      </c>
      <c r="Q57" s="385"/>
      <c r="U57" s="386"/>
    </row>
    <row r="58" spans="2:21" s="364" customFormat="1" ht="18.75" customHeight="1">
      <c r="B58" s="748"/>
      <c r="C58" s="754" t="s">
        <v>86</v>
      </c>
      <c r="D58" s="753">
        <f t="shared" si="6"/>
        <v>22737.614250000002</v>
      </c>
      <c r="E58" s="755">
        <v>2542.80075</v>
      </c>
      <c r="F58" s="755">
        <v>2421.85195</v>
      </c>
      <c r="G58" s="755">
        <v>3971.61891</v>
      </c>
      <c r="H58" s="755">
        <v>5640.10904</v>
      </c>
      <c r="I58" s="755">
        <v>3116.18691</v>
      </c>
      <c r="J58" s="755">
        <v>1292.48958</v>
      </c>
      <c r="K58" s="755">
        <v>1115.80861</v>
      </c>
      <c r="L58" s="755">
        <v>509.059</v>
      </c>
      <c r="M58" s="755">
        <v>544.01801</v>
      </c>
      <c r="N58" s="755">
        <v>411.94838</v>
      </c>
      <c r="O58" s="755">
        <v>298.16501</v>
      </c>
      <c r="P58" s="755">
        <v>873.5581</v>
      </c>
      <c r="Q58" s="385"/>
      <c r="T58" s="366"/>
      <c r="U58" s="392"/>
    </row>
    <row r="59" spans="2:21" s="364" customFormat="1" ht="18" customHeight="1">
      <c r="B59" s="748"/>
      <c r="C59" s="754" t="s">
        <v>87</v>
      </c>
      <c r="D59" s="753">
        <f t="shared" si="6"/>
        <v>94.16</v>
      </c>
      <c r="E59" s="782" t="s">
        <v>53</v>
      </c>
      <c r="F59" s="782" t="s">
        <v>53</v>
      </c>
      <c r="G59" s="755">
        <v>94.16</v>
      </c>
      <c r="H59" s="782" t="s">
        <v>53</v>
      </c>
      <c r="I59" s="782" t="s">
        <v>53</v>
      </c>
      <c r="J59" s="782" t="s">
        <v>53</v>
      </c>
      <c r="K59" s="782" t="s">
        <v>53</v>
      </c>
      <c r="L59" s="782" t="s">
        <v>53</v>
      </c>
      <c r="M59" s="782" t="s">
        <v>53</v>
      </c>
      <c r="N59" s="782" t="s">
        <v>53</v>
      </c>
      <c r="O59" s="782" t="s">
        <v>53</v>
      </c>
      <c r="P59" s="782" t="s">
        <v>53</v>
      </c>
      <c r="Q59" s="385"/>
      <c r="U59" s="386"/>
    </row>
    <row r="60" spans="2:21" s="364" customFormat="1" ht="18" customHeight="1">
      <c r="B60" s="748"/>
      <c r="C60" s="754" t="s">
        <v>88</v>
      </c>
      <c r="D60" s="753">
        <f t="shared" si="6"/>
        <v>5145.51398</v>
      </c>
      <c r="E60" s="782" t="s">
        <v>53</v>
      </c>
      <c r="F60" s="782" t="s">
        <v>53</v>
      </c>
      <c r="G60" s="782" t="s">
        <v>53</v>
      </c>
      <c r="H60" s="782" t="s">
        <v>53</v>
      </c>
      <c r="I60" s="755">
        <v>84.0087</v>
      </c>
      <c r="J60" s="755">
        <v>186.0239</v>
      </c>
      <c r="K60" s="755">
        <v>656.9648</v>
      </c>
      <c r="L60" s="755">
        <v>765.82132</v>
      </c>
      <c r="M60" s="755">
        <v>980.53465</v>
      </c>
      <c r="N60" s="755">
        <v>819.32347</v>
      </c>
      <c r="O60" s="755">
        <v>124.0016</v>
      </c>
      <c r="P60" s="755">
        <v>1528.83554</v>
      </c>
      <c r="Q60" s="385"/>
      <c r="U60" s="386"/>
    </row>
    <row r="61" spans="2:21" s="364" customFormat="1" ht="18" customHeight="1">
      <c r="B61" s="748"/>
      <c r="C61" s="754" t="s">
        <v>89</v>
      </c>
      <c r="D61" s="753">
        <f t="shared" si="6"/>
        <v>187.258</v>
      </c>
      <c r="E61" s="782" t="s">
        <v>53</v>
      </c>
      <c r="F61" s="782" t="s">
        <v>53</v>
      </c>
      <c r="G61" s="755">
        <v>76.615</v>
      </c>
      <c r="H61" s="755">
        <v>30.9166</v>
      </c>
      <c r="I61" s="782" t="s">
        <v>53</v>
      </c>
      <c r="J61" s="782" t="s">
        <v>53</v>
      </c>
      <c r="K61" s="782" t="s">
        <v>53</v>
      </c>
      <c r="L61" s="755">
        <v>35.2924</v>
      </c>
      <c r="M61" s="782" t="s">
        <v>53</v>
      </c>
      <c r="N61" s="755">
        <v>44.434</v>
      </c>
      <c r="O61" s="782" t="s">
        <v>53</v>
      </c>
      <c r="P61" s="782" t="s">
        <v>53</v>
      </c>
      <c r="Q61" s="385"/>
      <c r="U61" s="386"/>
    </row>
    <row r="62" spans="2:21" s="364" customFormat="1" ht="18" customHeight="1">
      <c r="B62" s="748"/>
      <c r="C62" s="754" t="s">
        <v>63</v>
      </c>
      <c r="D62" s="753">
        <f t="shared" si="6"/>
        <v>1400.6694099999804</v>
      </c>
      <c r="E62" s="755">
        <v>339.2737999999954</v>
      </c>
      <c r="F62" s="755">
        <v>40.349999999998545</v>
      </c>
      <c r="G62" s="755">
        <v>0.09499999997206032</v>
      </c>
      <c r="H62" s="755">
        <v>583.127730000022</v>
      </c>
      <c r="I62" s="755">
        <v>177.28486000000703</v>
      </c>
      <c r="J62" s="755">
        <v>0</v>
      </c>
      <c r="K62" s="755">
        <v>65.19600999999966</v>
      </c>
      <c r="L62" s="755">
        <v>0</v>
      </c>
      <c r="M62" s="755">
        <v>51.48100999999588</v>
      </c>
      <c r="N62" s="755">
        <v>0.03719999999157153</v>
      </c>
      <c r="O62" s="755">
        <v>0.13999999999941792</v>
      </c>
      <c r="P62" s="755">
        <v>143.68379999999888</v>
      </c>
      <c r="Q62" s="385"/>
      <c r="U62" s="386"/>
    </row>
    <row r="63" spans="2:21" s="366" customFormat="1" ht="18" customHeight="1">
      <c r="B63" s="748"/>
      <c r="C63" s="759"/>
      <c r="D63" s="753"/>
      <c r="E63" s="781"/>
      <c r="F63" s="781"/>
      <c r="G63" s="781"/>
      <c r="H63" s="781"/>
      <c r="I63" s="781"/>
      <c r="J63" s="781"/>
      <c r="K63" s="781"/>
      <c r="L63" s="781"/>
      <c r="M63" s="781"/>
      <c r="N63" s="781"/>
      <c r="O63" s="781"/>
      <c r="P63" s="781"/>
      <c r="Q63" s="385"/>
      <c r="T63" s="364"/>
      <c r="U63" s="386"/>
    </row>
    <row r="64" spans="2:17" s="366" customFormat="1" ht="18" customHeight="1">
      <c r="B64" s="760"/>
      <c r="C64" s="751" t="s">
        <v>90</v>
      </c>
      <c r="D64" s="756">
        <f aca="true" t="shared" si="7" ref="D64:P64">SUM(D66:D70)</f>
        <v>20811.36443</v>
      </c>
      <c r="E64" s="756">
        <f t="shared" si="7"/>
        <v>201.884</v>
      </c>
      <c r="F64" s="756">
        <f t="shared" si="7"/>
        <v>2897.8506</v>
      </c>
      <c r="G64" s="756">
        <f t="shared" si="7"/>
        <v>6184.813339999999</v>
      </c>
      <c r="H64" s="756">
        <f t="shared" si="7"/>
        <v>3946.76015</v>
      </c>
      <c r="I64" s="756">
        <f t="shared" si="7"/>
        <v>286.8372</v>
      </c>
      <c r="J64" s="756">
        <f t="shared" si="7"/>
        <v>443.66188</v>
      </c>
      <c r="K64" s="756">
        <f t="shared" si="7"/>
        <v>1264.75838</v>
      </c>
      <c r="L64" s="756">
        <f t="shared" si="7"/>
        <v>1062.32035</v>
      </c>
      <c r="M64" s="756">
        <f t="shared" si="7"/>
        <v>1145.24011</v>
      </c>
      <c r="N64" s="756">
        <f t="shared" si="7"/>
        <v>1211.0772200000001</v>
      </c>
      <c r="O64" s="756">
        <f t="shared" si="7"/>
        <v>1240.7934</v>
      </c>
      <c r="P64" s="756">
        <f t="shared" si="7"/>
        <v>925.3678</v>
      </c>
      <c r="Q64" s="393"/>
    </row>
    <row r="65" spans="2:17" s="366" customFormat="1" ht="18" customHeight="1">
      <c r="B65" s="761"/>
      <c r="C65" s="762"/>
      <c r="D65" s="753"/>
      <c r="E65" s="763"/>
      <c r="F65" s="763"/>
      <c r="G65" s="763"/>
      <c r="H65" s="763"/>
      <c r="I65" s="763"/>
      <c r="J65" s="763"/>
      <c r="K65" s="763"/>
      <c r="L65" s="763"/>
      <c r="M65" s="763"/>
      <c r="N65" s="763"/>
      <c r="O65" s="763"/>
      <c r="P65" s="763"/>
      <c r="Q65" s="444"/>
    </row>
    <row r="66" spans="2:17" s="366" customFormat="1" ht="18" customHeight="1">
      <c r="B66" s="761"/>
      <c r="C66" s="754" t="s">
        <v>91</v>
      </c>
      <c r="D66" s="753">
        <f>SUM(E66:P66)</f>
        <v>561.3816999999999</v>
      </c>
      <c r="E66" s="782" t="s">
        <v>53</v>
      </c>
      <c r="F66" s="782" t="s">
        <v>53</v>
      </c>
      <c r="G66" s="782" t="s">
        <v>53</v>
      </c>
      <c r="H66" s="755">
        <v>129.8492</v>
      </c>
      <c r="I66" s="755">
        <v>36.5</v>
      </c>
      <c r="J66" s="782" t="s">
        <v>53</v>
      </c>
      <c r="K66" s="782" t="s">
        <v>53</v>
      </c>
      <c r="L66" s="755">
        <v>68.3316</v>
      </c>
      <c r="M66" s="755">
        <v>120.7</v>
      </c>
      <c r="N66" s="782" t="s">
        <v>53</v>
      </c>
      <c r="O66" s="782" t="s">
        <v>53</v>
      </c>
      <c r="P66" s="755">
        <v>206.0009</v>
      </c>
      <c r="Q66" s="444"/>
    </row>
    <row r="67" spans="2:17" s="366" customFormat="1" ht="18" customHeight="1">
      <c r="B67" s="761"/>
      <c r="C67" s="754" t="s">
        <v>92</v>
      </c>
      <c r="D67" s="753">
        <f>SUM(E67:P67)</f>
        <v>551.15824</v>
      </c>
      <c r="E67" s="782" t="s">
        <v>53</v>
      </c>
      <c r="F67" s="755">
        <v>173.6966</v>
      </c>
      <c r="G67" s="755">
        <v>92.74404</v>
      </c>
      <c r="H67" s="782" t="s">
        <v>53</v>
      </c>
      <c r="I67" s="782" t="s">
        <v>53</v>
      </c>
      <c r="J67" s="782" t="s">
        <v>53</v>
      </c>
      <c r="K67" s="755">
        <v>68.288</v>
      </c>
      <c r="L67" s="755"/>
      <c r="M67" s="755">
        <v>73.81</v>
      </c>
      <c r="N67" s="755">
        <v>105.249</v>
      </c>
      <c r="O67" s="755">
        <v>37.3706</v>
      </c>
      <c r="P67" s="782" t="s">
        <v>53</v>
      </c>
      <c r="Q67" s="444"/>
    </row>
    <row r="68" spans="2:17" s="366" customFormat="1" ht="18" customHeight="1">
      <c r="B68" s="761"/>
      <c r="C68" s="754" t="s">
        <v>93</v>
      </c>
      <c r="D68" s="753">
        <f>SUM(E68:P68)</f>
        <v>5846.114600000001</v>
      </c>
      <c r="E68" s="782" t="s">
        <v>53</v>
      </c>
      <c r="F68" s="755">
        <v>190.8496</v>
      </c>
      <c r="G68" s="755">
        <v>470.0798</v>
      </c>
      <c r="H68" s="755">
        <v>574.75095</v>
      </c>
      <c r="I68" s="755">
        <v>225.435</v>
      </c>
      <c r="J68" s="755">
        <v>397.847</v>
      </c>
      <c r="K68" s="755">
        <v>802.74638</v>
      </c>
      <c r="L68" s="755">
        <v>954.10275</v>
      </c>
      <c r="M68" s="755">
        <v>777.888</v>
      </c>
      <c r="N68" s="755">
        <v>1105.82822</v>
      </c>
      <c r="O68" s="755">
        <v>125.357</v>
      </c>
      <c r="P68" s="755">
        <v>221.2299</v>
      </c>
      <c r="Q68" s="444"/>
    </row>
    <row r="69" spans="2:17" s="366" customFormat="1" ht="18" customHeight="1">
      <c r="B69" s="761"/>
      <c r="C69" s="754" t="s">
        <v>94</v>
      </c>
      <c r="D69" s="753">
        <f>SUM(E69:P69)</f>
        <v>4692.8342</v>
      </c>
      <c r="E69" s="755">
        <v>116.655</v>
      </c>
      <c r="F69" s="755">
        <v>2119.6192</v>
      </c>
      <c r="G69" s="755">
        <v>767.708</v>
      </c>
      <c r="H69" s="755">
        <v>153.85</v>
      </c>
      <c r="I69" s="782" t="s">
        <v>53</v>
      </c>
      <c r="J69" s="782" t="s">
        <v>53</v>
      </c>
      <c r="K69" s="782" t="s">
        <v>53</v>
      </c>
      <c r="L69" s="782" t="s">
        <v>53</v>
      </c>
      <c r="M69" s="755">
        <v>136.63</v>
      </c>
      <c r="N69" s="782" t="s">
        <v>53</v>
      </c>
      <c r="O69" s="755">
        <v>920.485</v>
      </c>
      <c r="P69" s="755">
        <v>477.887</v>
      </c>
      <c r="Q69" s="444"/>
    </row>
    <row r="70" spans="2:17" s="364" customFormat="1" ht="18" customHeight="1">
      <c r="B70" s="761"/>
      <c r="C70" s="754" t="s">
        <v>63</v>
      </c>
      <c r="D70" s="753">
        <f>SUM(E70:P70)</f>
        <v>9159.87569</v>
      </c>
      <c r="E70" s="96">
        <v>85.22899999999998</v>
      </c>
      <c r="F70" s="96">
        <v>413.68520000000035</v>
      </c>
      <c r="G70" s="96">
        <v>4854.281499999999</v>
      </c>
      <c r="H70" s="96">
        <v>3088.31</v>
      </c>
      <c r="I70" s="96">
        <v>24.902199999999993</v>
      </c>
      <c r="J70" s="96">
        <v>45.81488000000002</v>
      </c>
      <c r="K70" s="96">
        <v>393.72399999999993</v>
      </c>
      <c r="L70" s="96">
        <v>39.88599999999997</v>
      </c>
      <c r="M70" s="96">
        <v>36.21210999999994</v>
      </c>
      <c r="N70" s="96">
        <v>0</v>
      </c>
      <c r="O70" s="96">
        <v>157.58079999999995</v>
      </c>
      <c r="P70" s="96">
        <v>20.25</v>
      </c>
      <c r="Q70" s="444"/>
    </row>
    <row r="71" spans="2:17" s="367" customFormat="1" ht="18" customHeight="1">
      <c r="B71" s="748"/>
      <c r="C71" s="779"/>
      <c r="D71" s="780"/>
      <c r="E71" s="780"/>
      <c r="F71" s="780"/>
      <c r="G71" s="780"/>
      <c r="H71" s="780"/>
      <c r="I71" s="780"/>
      <c r="J71" s="780"/>
      <c r="K71" s="780"/>
      <c r="L71" s="780"/>
      <c r="M71" s="780"/>
      <c r="N71" s="780"/>
      <c r="O71" s="780"/>
      <c r="P71" s="780"/>
      <c r="Q71" s="385"/>
    </row>
    <row r="72" spans="2:17" s="367" customFormat="1" ht="18" customHeight="1">
      <c r="B72" s="750"/>
      <c r="C72" s="751" t="s">
        <v>95</v>
      </c>
      <c r="D72" s="756">
        <f aca="true" t="shared" si="8" ref="D72:P72">SUM(D74:D76)</f>
        <v>3339.37141</v>
      </c>
      <c r="E72" s="756">
        <f t="shared" si="8"/>
        <v>372.548</v>
      </c>
      <c r="F72" s="756">
        <f t="shared" si="8"/>
        <v>542.815</v>
      </c>
      <c r="G72" s="756">
        <f t="shared" si="8"/>
        <v>424.8675</v>
      </c>
      <c r="H72" s="756">
        <f t="shared" si="8"/>
        <v>177.9305</v>
      </c>
      <c r="I72" s="756">
        <f t="shared" si="8"/>
        <v>209.528</v>
      </c>
      <c r="J72" s="756">
        <f t="shared" si="8"/>
        <v>199.13</v>
      </c>
      <c r="K72" s="756">
        <f t="shared" si="8"/>
        <v>620.40232</v>
      </c>
      <c r="L72" s="756">
        <f t="shared" si="8"/>
        <v>175.2116</v>
      </c>
      <c r="M72" s="756">
        <f t="shared" si="8"/>
        <v>133.4</v>
      </c>
      <c r="N72" s="756">
        <f t="shared" si="8"/>
        <v>135.039</v>
      </c>
      <c r="O72" s="756">
        <f t="shared" si="8"/>
        <v>125.70249000000001</v>
      </c>
      <c r="P72" s="756">
        <f t="shared" si="8"/>
        <v>222.797</v>
      </c>
      <c r="Q72" s="445"/>
    </row>
    <row r="73" spans="2:17" s="367" customFormat="1" ht="18" customHeight="1">
      <c r="B73" s="764"/>
      <c r="C73" s="765"/>
      <c r="D73" s="766"/>
      <c r="E73" s="766"/>
      <c r="F73" s="766"/>
      <c r="G73" s="766"/>
      <c r="H73" s="766"/>
      <c r="I73" s="766"/>
      <c r="J73" s="766"/>
      <c r="K73" s="766"/>
      <c r="L73" s="766"/>
      <c r="M73" s="766"/>
      <c r="N73" s="766"/>
      <c r="O73" s="766"/>
      <c r="P73" s="766"/>
      <c r="Q73" s="446"/>
    </row>
    <row r="74" spans="2:17" s="364" customFormat="1" ht="14.25">
      <c r="B74" s="764"/>
      <c r="C74" s="767" t="s">
        <v>96</v>
      </c>
      <c r="D74" s="768">
        <f>SUM(E74:P74)</f>
        <v>2788.8074100000003</v>
      </c>
      <c r="E74" s="782">
        <v>180.323</v>
      </c>
      <c r="F74" s="782">
        <v>542.815</v>
      </c>
      <c r="G74" s="782">
        <v>323.01</v>
      </c>
      <c r="H74" s="782">
        <v>177.9305</v>
      </c>
      <c r="I74" s="782">
        <v>209.528</v>
      </c>
      <c r="J74" s="782">
        <v>199.13</v>
      </c>
      <c r="K74" s="782">
        <v>620.40232</v>
      </c>
      <c r="L74" s="782" t="s">
        <v>53</v>
      </c>
      <c r="M74" s="782">
        <v>133.4</v>
      </c>
      <c r="N74" s="782">
        <v>135.039</v>
      </c>
      <c r="O74" s="782">
        <v>44.43259</v>
      </c>
      <c r="P74" s="782">
        <v>222.797</v>
      </c>
      <c r="Q74" s="446"/>
    </row>
    <row r="75" spans="2:17" s="364" customFormat="1" ht="14.25">
      <c r="B75" s="764"/>
      <c r="C75" s="767" t="s">
        <v>97</v>
      </c>
      <c r="D75" s="768">
        <f>SUM(E75:P75)</f>
        <v>550.564</v>
      </c>
      <c r="E75" s="782">
        <v>192.225</v>
      </c>
      <c r="F75" s="782" t="s">
        <v>53</v>
      </c>
      <c r="G75" s="782">
        <v>101.8575</v>
      </c>
      <c r="H75" s="782" t="s">
        <v>53</v>
      </c>
      <c r="I75" s="782" t="s">
        <v>53</v>
      </c>
      <c r="J75" s="782" t="s">
        <v>53</v>
      </c>
      <c r="K75" s="782" t="s">
        <v>53</v>
      </c>
      <c r="L75" s="782">
        <v>175.2116</v>
      </c>
      <c r="M75" s="782" t="s">
        <v>53</v>
      </c>
      <c r="N75" s="782" t="s">
        <v>53</v>
      </c>
      <c r="O75" s="782">
        <v>81.2699</v>
      </c>
      <c r="P75" s="782" t="s">
        <v>53</v>
      </c>
      <c r="Q75" s="446"/>
    </row>
    <row r="76" spans="2:17" ht="19.5" customHeight="1">
      <c r="B76" s="783"/>
      <c r="C76" s="784"/>
      <c r="D76" s="785"/>
      <c r="E76" s="786"/>
      <c r="F76" s="786"/>
      <c r="G76" s="786"/>
      <c r="H76" s="786"/>
      <c r="I76" s="786"/>
      <c r="J76" s="786"/>
      <c r="K76" s="786"/>
      <c r="L76" s="786"/>
      <c r="M76" s="786"/>
      <c r="N76" s="786"/>
      <c r="O76" s="786"/>
      <c r="P76" s="786"/>
      <c r="Q76" s="447"/>
    </row>
    <row r="77" spans="2:16" ht="13.5" customHeight="1">
      <c r="B77" s="364" t="s">
        <v>98</v>
      </c>
      <c r="D77" s="394"/>
      <c r="E77" s="394"/>
      <c r="F77" s="394"/>
      <c r="G77" s="394"/>
      <c r="H77" s="394"/>
      <c r="I77" s="394"/>
      <c r="J77" s="408"/>
      <c r="K77" s="409"/>
      <c r="L77" s="409"/>
      <c r="M77" s="409"/>
      <c r="N77" s="409"/>
      <c r="O77" s="409"/>
      <c r="P77" s="409"/>
    </row>
    <row r="78" spans="2:16" s="368" customFormat="1" ht="14.25">
      <c r="B78" s="187" t="s">
        <v>32</v>
      </c>
      <c r="C78" s="364"/>
      <c r="D78" s="395"/>
      <c r="E78" s="395"/>
      <c r="F78" s="395"/>
      <c r="G78" s="395"/>
      <c r="H78" s="395"/>
      <c r="I78" s="395"/>
      <c r="J78" s="410"/>
      <c r="K78" s="411"/>
      <c r="L78" s="411"/>
      <c r="M78" s="411"/>
      <c r="N78" s="411"/>
      <c r="O78" s="412"/>
      <c r="P78" s="411"/>
    </row>
    <row r="79" spans="2:16" ht="14.25">
      <c r="B79" s="283"/>
      <c r="C79" s="364"/>
      <c r="D79" s="396"/>
      <c r="E79" s="394"/>
      <c r="F79" s="394"/>
      <c r="G79" s="394"/>
      <c r="H79" s="394"/>
      <c r="I79" s="394"/>
      <c r="J79" s="413"/>
      <c r="K79" s="414"/>
      <c r="L79" s="414"/>
      <c r="M79" s="415"/>
      <c r="N79" s="414"/>
      <c r="O79" s="416"/>
      <c r="P79" s="414"/>
    </row>
    <row r="80" spans="2:16" s="369" customFormat="1" ht="15">
      <c r="B80" s="108"/>
      <c r="D80" s="397"/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</row>
    <row r="81" spans="2:16" s="369" customFormat="1" ht="12.75">
      <c r="B81" s="108"/>
      <c r="C81" s="399"/>
      <c r="D81" s="400"/>
      <c r="E81" s="400"/>
      <c r="F81" s="400"/>
      <c r="G81" s="400"/>
      <c r="H81" s="397"/>
      <c r="I81" s="397"/>
      <c r="J81" s="397"/>
      <c r="K81" s="397"/>
      <c r="L81" s="397"/>
      <c r="M81" s="397"/>
      <c r="N81" s="397"/>
      <c r="O81" s="397"/>
      <c r="P81" s="397"/>
    </row>
    <row r="82" spans="2:16" s="370" customFormat="1" ht="12.75">
      <c r="B82" s="401"/>
      <c r="D82" s="402"/>
      <c r="E82" s="402"/>
      <c r="F82" s="402"/>
      <c r="G82" s="402"/>
      <c r="H82" s="402"/>
      <c r="I82" s="402"/>
      <c r="K82" s="417"/>
      <c r="L82" s="418"/>
      <c r="M82" s="418"/>
      <c r="N82" s="418"/>
      <c r="O82" s="418"/>
      <c r="P82" s="418"/>
    </row>
    <row r="83" spans="2:16" s="370" customFormat="1" ht="12.75">
      <c r="B83" s="401"/>
      <c r="D83" s="402"/>
      <c r="E83" s="402"/>
      <c r="F83" s="402"/>
      <c r="G83" s="402"/>
      <c r="H83" s="402"/>
      <c r="I83" s="402"/>
      <c r="K83" s="417"/>
      <c r="L83" s="418"/>
      <c r="M83" s="418"/>
      <c r="N83" s="418"/>
      <c r="O83" s="418"/>
      <c r="P83" s="418"/>
    </row>
    <row r="84" spans="2:16" s="370" customFormat="1" ht="12.75">
      <c r="B84" s="401"/>
      <c r="D84" s="402"/>
      <c r="E84" s="402"/>
      <c r="F84" s="402"/>
      <c r="G84" s="402"/>
      <c r="H84" s="402"/>
      <c r="I84" s="402"/>
      <c r="J84" s="417"/>
      <c r="K84" s="418"/>
      <c r="L84" s="418"/>
      <c r="M84" s="418"/>
      <c r="N84" s="418"/>
      <c r="O84" s="418"/>
      <c r="P84" s="418"/>
    </row>
    <row r="85" spans="2:16" s="370" customFormat="1" ht="12.75">
      <c r="B85" s="401"/>
      <c r="D85" s="402"/>
      <c r="E85" s="402"/>
      <c r="F85" s="402"/>
      <c r="G85" s="402"/>
      <c r="H85" s="402"/>
      <c r="I85" s="402"/>
      <c r="J85" s="417"/>
      <c r="K85" s="418"/>
      <c r="L85" s="418"/>
      <c r="M85" s="418"/>
      <c r="N85" s="418"/>
      <c r="O85" s="418"/>
      <c r="P85" s="418"/>
    </row>
    <row r="86" spans="2:16" s="370" customFormat="1" ht="12.75">
      <c r="B86" s="401"/>
      <c r="D86" s="402"/>
      <c r="E86" s="402"/>
      <c r="F86" s="402"/>
      <c r="G86" s="402"/>
      <c r="H86" s="402"/>
      <c r="I86" s="402"/>
      <c r="J86" s="417"/>
      <c r="K86" s="418"/>
      <c r="L86" s="418"/>
      <c r="M86" s="418"/>
      <c r="N86" s="418"/>
      <c r="O86" s="418"/>
      <c r="P86" s="418"/>
    </row>
    <row r="87" spans="4:16" s="370" customFormat="1" ht="12.75">
      <c r="D87" s="402"/>
      <c r="E87" s="402"/>
      <c r="F87" s="402"/>
      <c r="G87" s="402"/>
      <c r="H87" s="402"/>
      <c r="I87" s="402"/>
      <c r="J87" s="419"/>
      <c r="K87" s="420"/>
      <c r="L87" s="420"/>
      <c r="M87" s="420"/>
      <c r="N87" s="418"/>
      <c r="O87" s="418"/>
      <c r="P87" s="418"/>
    </row>
    <row r="88" spans="4:16" s="370" customFormat="1" ht="12.75">
      <c r="D88" s="402"/>
      <c r="J88" s="421"/>
      <c r="K88" s="422"/>
      <c r="L88" s="422"/>
      <c r="M88" s="422"/>
      <c r="N88" s="423"/>
      <c r="O88" s="424"/>
      <c r="P88" s="424"/>
    </row>
    <row r="89" spans="4:16" s="370" customFormat="1" ht="12.75">
      <c r="D89" s="402"/>
      <c r="J89" s="421"/>
      <c r="K89" s="422"/>
      <c r="L89" s="422"/>
      <c r="M89" s="422"/>
      <c r="N89" s="423"/>
      <c r="O89" s="424"/>
      <c r="P89" s="424"/>
    </row>
    <row r="90" spans="4:16" s="370" customFormat="1" ht="14.25">
      <c r="D90" s="402" t="e">
        <f>SUM(D91:D95)</f>
        <v>#REF!</v>
      </c>
      <c r="J90" s="421"/>
      <c r="K90" s="422"/>
      <c r="L90" s="425">
        <f>SUM(L91:L101)</f>
        <v>1402419.9047100001</v>
      </c>
      <c r="M90" s="426"/>
      <c r="N90" s="422"/>
      <c r="O90" s="424"/>
      <c r="P90" s="424"/>
    </row>
    <row r="91" spans="3:16" s="370" customFormat="1" ht="15">
      <c r="C91" s="370" t="s">
        <v>43</v>
      </c>
      <c r="D91" s="402">
        <f>+D10</f>
        <v>428123.2022100001</v>
      </c>
      <c r="E91" s="370" t="e">
        <f>+D91/$D$90*100</f>
        <v>#REF!</v>
      </c>
      <c r="J91" s="421"/>
      <c r="K91" s="427" t="s">
        <v>81</v>
      </c>
      <c r="L91" s="428">
        <f>+D53</f>
        <v>311306.18126000004</v>
      </c>
      <c r="M91" s="429"/>
      <c r="N91" s="422"/>
      <c r="O91" s="424"/>
      <c r="P91" s="424"/>
    </row>
    <row r="92" spans="3:16" s="370" customFormat="1" ht="15">
      <c r="C92" s="370" t="s">
        <v>99</v>
      </c>
      <c r="D92" s="402">
        <f>+D32</f>
        <v>250970.18709999998</v>
      </c>
      <c r="E92" s="370" t="e">
        <f>+D92/$D$90*100</f>
        <v>#REF!</v>
      </c>
      <c r="J92" s="421"/>
      <c r="K92" s="427" t="s">
        <v>44</v>
      </c>
      <c r="L92" s="430">
        <f>+D12</f>
        <v>225029</v>
      </c>
      <c r="M92" s="429"/>
      <c r="N92" s="422"/>
      <c r="O92" s="424"/>
      <c r="P92" s="424"/>
    </row>
    <row r="93" spans="3:16" s="370" customFormat="1" ht="15">
      <c r="C93" s="370" t="s">
        <v>100</v>
      </c>
      <c r="D93" s="402">
        <f>D51</f>
        <v>699175.77956</v>
      </c>
      <c r="E93" s="370" t="e">
        <f>+D93/$D$90*100</f>
        <v>#REF!</v>
      </c>
      <c r="J93" s="421"/>
      <c r="K93" s="427" t="s">
        <v>83</v>
      </c>
      <c r="L93" s="428">
        <f>+D55</f>
        <v>59317.75752</v>
      </c>
      <c r="M93" s="429"/>
      <c r="N93" s="422"/>
      <c r="O93" s="424"/>
      <c r="P93" s="424"/>
    </row>
    <row r="94" spans="3:16" s="370" customFormat="1" ht="15">
      <c r="C94" s="370" t="s">
        <v>101</v>
      </c>
      <c r="D94" s="402" t="e">
        <f>#REF!</f>
        <v>#REF!</v>
      </c>
      <c r="E94" s="370" t="e">
        <f>+D94/$D$90*100</f>
        <v>#REF!</v>
      </c>
      <c r="J94" s="421"/>
      <c r="K94" s="427" t="s">
        <v>82</v>
      </c>
      <c r="L94" s="428">
        <f>+D54</f>
        <v>193717.60932</v>
      </c>
      <c r="M94" s="429"/>
      <c r="N94" s="422"/>
      <c r="O94" s="424"/>
      <c r="P94" s="424"/>
    </row>
    <row r="95" spans="3:16" s="370" customFormat="1" ht="15">
      <c r="C95" s="370" t="s">
        <v>95</v>
      </c>
      <c r="D95" s="402">
        <f>+D70</f>
        <v>9159.87569</v>
      </c>
      <c r="E95" s="370" t="e">
        <f>+D95/$D$90*100</f>
        <v>#REF!</v>
      </c>
      <c r="J95" s="421"/>
      <c r="K95" s="427" t="s">
        <v>65</v>
      </c>
      <c r="L95" s="428">
        <f>+D34</f>
        <v>165029.81148</v>
      </c>
      <c r="M95" s="429"/>
      <c r="N95" s="422"/>
      <c r="O95" s="424"/>
      <c r="P95" s="424"/>
    </row>
    <row r="96" spans="10:16" s="370" customFormat="1" ht="15">
      <c r="J96" s="421"/>
      <c r="K96" s="427" t="s">
        <v>46</v>
      </c>
      <c r="L96" s="428">
        <f>+D14</f>
        <v>36927.393379999994</v>
      </c>
      <c r="M96" s="429"/>
      <c r="N96" s="422"/>
      <c r="O96" s="424"/>
      <c r="P96" s="424"/>
    </row>
    <row r="97" spans="10:16" s="370" customFormat="1" ht="15">
      <c r="J97" s="421"/>
      <c r="K97" s="427" t="s">
        <v>63</v>
      </c>
      <c r="L97" s="431">
        <f>+D8-SUM(L91:L96)</f>
        <v>411092.1517500001</v>
      </c>
      <c r="M97" s="429"/>
      <c r="N97" s="422"/>
      <c r="O97" s="424"/>
      <c r="P97" s="424"/>
    </row>
    <row r="98" spans="2:16" s="370" customFormat="1" ht="15">
      <c r="B98" s="403"/>
      <c r="J98" s="421"/>
      <c r="K98" s="427"/>
      <c r="L98" s="431"/>
      <c r="M98" s="429"/>
      <c r="N98" s="421"/>
      <c r="O98" s="432"/>
      <c r="P98" s="432"/>
    </row>
    <row r="99" spans="10:16" s="370" customFormat="1" ht="15">
      <c r="J99" s="422"/>
      <c r="K99" s="427"/>
      <c r="L99" s="431"/>
      <c r="M99" s="429"/>
      <c r="N99" s="422"/>
      <c r="O99" s="424"/>
      <c r="P99" s="432"/>
    </row>
    <row r="100" spans="10:28" s="370" customFormat="1" ht="15">
      <c r="J100" s="433"/>
      <c r="K100" s="434"/>
      <c r="L100" s="435"/>
      <c r="M100" s="436"/>
      <c r="N100" s="433"/>
      <c r="O100" s="424"/>
      <c r="P100" s="432"/>
      <c r="AA100" s="448"/>
      <c r="AB100" s="448"/>
    </row>
    <row r="101" spans="10:28" s="370" customFormat="1" ht="15">
      <c r="J101" s="437"/>
      <c r="K101" s="434"/>
      <c r="L101" s="435"/>
      <c r="M101" s="436"/>
      <c r="N101" s="437"/>
      <c r="O101" s="432"/>
      <c r="P101" s="432"/>
      <c r="AA101" s="448"/>
      <c r="AB101" s="448"/>
    </row>
    <row r="102" spans="3:28" s="370" customFormat="1" ht="15">
      <c r="C102" s="404"/>
      <c r="D102" s="404"/>
      <c r="E102" s="404"/>
      <c r="F102" s="404"/>
      <c r="J102" s="438"/>
      <c r="K102" s="438"/>
      <c r="L102" s="438"/>
      <c r="M102" s="439"/>
      <c r="N102" s="440"/>
      <c r="AA102" s="448"/>
      <c r="AB102" s="448"/>
    </row>
    <row r="103" spans="10:28" s="370" customFormat="1" ht="15">
      <c r="J103" s="438"/>
      <c r="K103" s="438"/>
      <c r="L103" s="438"/>
      <c r="M103" s="439"/>
      <c r="N103" s="440"/>
      <c r="AA103" s="448"/>
      <c r="AB103" s="448"/>
    </row>
    <row r="104" spans="3:13" ht="12.75">
      <c r="C104" s="372"/>
      <c r="D104" s="405"/>
      <c r="E104" s="406"/>
      <c r="J104" s="441"/>
      <c r="K104" s="369"/>
      <c r="L104" s="369"/>
      <c r="M104" s="369"/>
    </row>
    <row r="105" spans="3:13" ht="12.75">
      <c r="C105" s="372"/>
      <c r="D105" s="405"/>
      <c r="E105" s="406"/>
      <c r="J105" s="441"/>
      <c r="K105" s="369"/>
      <c r="L105" s="369"/>
      <c r="M105" s="369"/>
    </row>
    <row r="106" spans="3:10" ht="12.75">
      <c r="C106" s="372"/>
      <c r="D106" s="405"/>
      <c r="E106" s="406"/>
      <c r="J106" s="442"/>
    </row>
    <row r="107" spans="3:10" ht="12.75">
      <c r="C107" s="372"/>
      <c r="D107" s="405"/>
      <c r="E107" s="406"/>
      <c r="J107" s="442"/>
    </row>
    <row r="108" spans="3:10" ht="12.75">
      <c r="C108" s="372"/>
      <c r="D108" s="405"/>
      <c r="E108" s="406"/>
      <c r="J108" s="442"/>
    </row>
    <row r="109" spans="3:16" ht="12.75">
      <c r="C109" s="407"/>
      <c r="D109" s="407"/>
      <c r="E109" s="407"/>
      <c r="F109" s="407"/>
      <c r="G109" s="407"/>
      <c r="H109" s="407"/>
      <c r="I109" s="407"/>
      <c r="J109" s="443"/>
      <c r="K109" s="407"/>
      <c r="L109" s="407"/>
      <c r="M109" s="407"/>
      <c r="N109" s="407"/>
      <c r="O109" s="407"/>
      <c r="P109" s="407"/>
    </row>
    <row r="110" spans="3:16" ht="12.75">
      <c r="C110" s="407"/>
      <c r="D110" s="407"/>
      <c r="E110" s="407"/>
      <c r="F110" s="407"/>
      <c r="G110" s="407"/>
      <c r="H110" s="407"/>
      <c r="I110" s="407"/>
      <c r="J110" s="443"/>
      <c r="K110" s="407"/>
      <c r="L110" s="407"/>
      <c r="M110" s="407"/>
      <c r="N110" s="407"/>
      <c r="O110" s="407"/>
      <c r="P110" s="407"/>
    </row>
    <row r="111" spans="3:16" ht="12.75">
      <c r="C111" s="407"/>
      <c r="D111" s="407"/>
      <c r="E111" s="407"/>
      <c r="F111" s="407"/>
      <c r="G111" s="407"/>
      <c r="H111" s="407"/>
      <c r="I111" s="407"/>
      <c r="J111" s="443"/>
      <c r="K111" s="407"/>
      <c r="L111" s="407"/>
      <c r="M111" s="407"/>
      <c r="N111" s="407"/>
      <c r="O111" s="407"/>
      <c r="P111" s="407"/>
    </row>
    <row r="112" spans="3:16" ht="12.75">
      <c r="C112" s="407"/>
      <c r="D112" s="407"/>
      <c r="E112" s="407"/>
      <c r="F112" s="407"/>
      <c r="G112" s="407"/>
      <c r="H112" s="407"/>
      <c r="I112" s="407"/>
      <c r="J112" s="443"/>
      <c r="K112" s="407"/>
      <c r="L112" s="407"/>
      <c r="M112" s="407"/>
      <c r="N112" s="407"/>
      <c r="O112" s="407"/>
      <c r="P112" s="407"/>
    </row>
    <row r="113" ht="12.75">
      <c r="J113" s="442"/>
    </row>
    <row r="114" ht="12.75">
      <c r="J114" s="442"/>
    </row>
    <row r="115" ht="12.75">
      <c r="J115" s="442"/>
    </row>
    <row r="116" ht="12.75">
      <c r="J116" s="442"/>
    </row>
  </sheetData>
  <sheetProtection/>
  <mergeCells count="4">
    <mergeCell ref="B3:Q3"/>
    <mergeCell ref="B4:Q4"/>
    <mergeCell ref="B6:C6"/>
    <mergeCell ref="B8:C8"/>
  </mergeCells>
  <printOptions horizontalCentered="1" verticalCentered="1"/>
  <pageMargins left="0.1968503937007874" right="0.15748031496062992" top="0.7874015748031497" bottom="0.7874015748031497" header="0" footer="0"/>
  <pageSetup fitToHeight="1" fitToWidth="1" horizontalDpi="600" verticalDpi="600" orientation="portrait" paperSize="9" scale="37"/>
  <rowBreaks count="1" manualBreakCount="1">
    <brk id="82" max="17" man="1"/>
  </rowBreaks>
  <ignoredErrors>
    <ignoredError sqref="L90:L92 E91:E95 D90:D95 D8:P7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49"/>
  <sheetViews>
    <sheetView showGridLines="0" zoomScale="80" zoomScaleNormal="80" zoomScalePageLayoutView="0" workbookViewId="0" topLeftCell="A4">
      <selection activeCell="N51" sqref="N51"/>
    </sheetView>
  </sheetViews>
  <sheetFormatPr defaultColWidth="11.5546875" defaultRowHeight="15"/>
  <cols>
    <col min="1" max="1" width="4.88671875" style="283" customWidth="1"/>
    <col min="2" max="2" width="2.10546875" style="283" customWidth="1"/>
    <col min="3" max="3" width="3.21484375" style="283" customWidth="1"/>
    <col min="4" max="4" width="24.21484375" style="283" customWidth="1"/>
    <col min="5" max="5" width="9.99609375" style="284" customWidth="1"/>
    <col min="6" max="8" width="9.99609375" style="283" customWidth="1"/>
    <col min="9" max="10" width="9.99609375" style="278" customWidth="1"/>
    <col min="11" max="17" width="9.99609375" style="283" customWidth="1"/>
    <col min="18" max="18" width="0.78125" style="283" customWidth="1"/>
    <col min="19" max="19" width="3.3359375" style="283" customWidth="1"/>
    <col min="20" max="20" width="11.5546875" style="283" customWidth="1"/>
    <col min="21" max="21" width="15.99609375" style="283" bestFit="1" customWidth="1"/>
    <col min="22" max="16384" width="8.88671875" style="283" customWidth="1"/>
  </cols>
  <sheetData>
    <row r="3" spans="1:256" ht="18">
      <c r="A3" s="285"/>
      <c r="B3" s="787" t="s">
        <v>102</v>
      </c>
      <c r="C3" s="787"/>
      <c r="D3" s="787"/>
      <c r="E3" s="787"/>
      <c r="F3" s="787"/>
      <c r="G3" s="787"/>
      <c r="H3" s="787"/>
      <c r="I3" s="787"/>
      <c r="J3" s="787"/>
      <c r="K3" s="787"/>
      <c r="L3" s="787"/>
      <c r="M3" s="787"/>
      <c r="N3" s="787"/>
      <c r="O3" s="787"/>
      <c r="P3" s="787"/>
      <c r="Q3" s="787"/>
      <c r="R3" s="787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285"/>
      <c r="BE3" s="285"/>
      <c r="BF3" s="285"/>
      <c r="BG3" s="285"/>
      <c r="BH3" s="285"/>
      <c r="BI3" s="285"/>
      <c r="BJ3" s="285"/>
      <c r="BK3" s="285"/>
      <c r="BL3" s="285"/>
      <c r="BM3" s="285"/>
      <c r="BN3" s="285"/>
      <c r="BO3" s="285"/>
      <c r="BP3" s="285"/>
      <c r="BQ3" s="285"/>
      <c r="BR3" s="285"/>
      <c r="BS3" s="285"/>
      <c r="BT3" s="285"/>
      <c r="BU3" s="285"/>
      <c r="BV3" s="285"/>
      <c r="BW3" s="285"/>
      <c r="BX3" s="285"/>
      <c r="BY3" s="285"/>
      <c r="BZ3" s="285"/>
      <c r="CA3" s="285"/>
      <c r="CB3" s="285"/>
      <c r="CC3" s="285"/>
      <c r="CD3" s="285"/>
      <c r="CE3" s="285"/>
      <c r="CF3" s="285"/>
      <c r="CG3" s="285"/>
      <c r="CH3" s="285"/>
      <c r="CI3" s="285"/>
      <c r="CJ3" s="285"/>
      <c r="CK3" s="285"/>
      <c r="CL3" s="285"/>
      <c r="CM3" s="285"/>
      <c r="CN3" s="285"/>
      <c r="CO3" s="285"/>
      <c r="CP3" s="285"/>
      <c r="CQ3" s="285"/>
      <c r="CR3" s="285"/>
      <c r="CS3" s="285"/>
      <c r="CT3" s="285"/>
      <c r="CU3" s="285"/>
      <c r="CV3" s="285"/>
      <c r="CW3" s="285"/>
      <c r="CX3" s="285"/>
      <c r="CY3" s="285"/>
      <c r="CZ3" s="285"/>
      <c r="DA3" s="285"/>
      <c r="DB3" s="285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5"/>
      <c r="EK3" s="285"/>
      <c r="EL3" s="285"/>
      <c r="EM3" s="285"/>
      <c r="EN3" s="285"/>
      <c r="EO3" s="285"/>
      <c r="EP3" s="285"/>
      <c r="EQ3" s="285"/>
      <c r="ER3" s="285"/>
      <c r="ES3" s="285"/>
      <c r="ET3" s="285"/>
      <c r="EU3" s="285"/>
      <c r="EV3" s="285"/>
      <c r="EW3" s="285"/>
      <c r="EX3" s="285"/>
      <c r="EY3" s="285"/>
      <c r="EZ3" s="285"/>
      <c r="FA3" s="285"/>
      <c r="FB3" s="285"/>
      <c r="FC3" s="285"/>
      <c r="FD3" s="285"/>
      <c r="FE3" s="285"/>
      <c r="FF3" s="285"/>
      <c r="FG3" s="285"/>
      <c r="FH3" s="285"/>
      <c r="FI3" s="285"/>
      <c r="FJ3" s="285"/>
      <c r="FK3" s="285"/>
      <c r="FL3" s="285"/>
      <c r="FM3" s="285"/>
      <c r="FN3" s="285"/>
      <c r="FO3" s="285"/>
      <c r="FP3" s="285"/>
      <c r="FQ3" s="285"/>
      <c r="FR3" s="285"/>
      <c r="FS3" s="285"/>
      <c r="FT3" s="285"/>
      <c r="FU3" s="285"/>
      <c r="FV3" s="285"/>
      <c r="FW3" s="285"/>
      <c r="FX3" s="285"/>
      <c r="FY3" s="285"/>
      <c r="FZ3" s="285"/>
      <c r="GA3" s="285"/>
      <c r="GB3" s="285"/>
      <c r="GC3" s="285"/>
      <c r="GD3" s="285"/>
      <c r="GE3" s="285"/>
      <c r="GF3" s="285"/>
      <c r="GG3" s="285"/>
      <c r="GH3" s="285"/>
      <c r="GI3" s="285"/>
      <c r="GJ3" s="285"/>
      <c r="GK3" s="285"/>
      <c r="GL3" s="285"/>
      <c r="GM3" s="285"/>
      <c r="GN3" s="285"/>
      <c r="GO3" s="285"/>
      <c r="GP3" s="285"/>
      <c r="GQ3" s="285"/>
      <c r="GR3" s="285"/>
      <c r="GS3" s="285"/>
      <c r="GT3" s="285"/>
      <c r="GU3" s="285"/>
      <c r="GV3" s="285"/>
      <c r="GW3" s="285"/>
      <c r="GX3" s="285"/>
      <c r="GY3" s="285"/>
      <c r="GZ3" s="285"/>
      <c r="HA3" s="285"/>
      <c r="HB3" s="285"/>
      <c r="HC3" s="285"/>
      <c r="HD3" s="285"/>
      <c r="HE3" s="285"/>
      <c r="HF3" s="285"/>
      <c r="HG3" s="285"/>
      <c r="HH3" s="285"/>
      <c r="HI3" s="285"/>
      <c r="HJ3" s="285"/>
      <c r="HK3" s="285"/>
      <c r="HL3" s="285"/>
      <c r="HM3" s="285"/>
      <c r="HN3" s="285"/>
      <c r="HO3" s="285"/>
      <c r="HP3" s="285"/>
      <c r="HQ3" s="285"/>
      <c r="HR3" s="285"/>
      <c r="HS3" s="285"/>
      <c r="HT3" s="285"/>
      <c r="HU3" s="285"/>
      <c r="HV3" s="285"/>
      <c r="HW3" s="285"/>
      <c r="HX3" s="285"/>
      <c r="HY3" s="285"/>
      <c r="HZ3" s="285"/>
      <c r="IA3" s="285"/>
      <c r="IB3" s="285"/>
      <c r="IC3" s="285"/>
      <c r="ID3" s="285"/>
      <c r="IE3" s="285"/>
      <c r="IF3" s="285"/>
      <c r="IG3" s="285"/>
      <c r="IH3" s="285"/>
      <c r="II3" s="285"/>
      <c r="IJ3" s="285"/>
      <c r="IK3" s="285"/>
      <c r="IL3" s="285"/>
      <c r="IM3" s="285"/>
      <c r="IN3" s="285"/>
      <c r="IO3" s="285"/>
      <c r="IP3" s="285"/>
      <c r="IQ3" s="285"/>
      <c r="IR3" s="285"/>
      <c r="IS3" s="285"/>
      <c r="IT3" s="285"/>
      <c r="IU3" s="285"/>
      <c r="IV3" s="285"/>
    </row>
    <row r="4" spans="1:256" ht="15">
      <c r="A4" s="285"/>
      <c r="B4" s="591" t="s">
        <v>1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285"/>
      <c r="BU4" s="285"/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5"/>
      <c r="CI4" s="285"/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5"/>
      <c r="CW4" s="285"/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5"/>
      <c r="DY4" s="285"/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5"/>
      <c r="EM4" s="285"/>
      <c r="EN4" s="285"/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5"/>
      <c r="FB4" s="285"/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5"/>
      <c r="FP4" s="285"/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5"/>
      <c r="GD4" s="285"/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5"/>
      <c r="GR4" s="285"/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5"/>
      <c r="HF4" s="285"/>
      <c r="HG4" s="285"/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5"/>
      <c r="HU4" s="285"/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5"/>
      <c r="II4" s="285"/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5"/>
    </row>
    <row r="5" spans="1:256" ht="15">
      <c r="A5" s="285"/>
      <c r="B5" s="285"/>
      <c r="C5" s="285"/>
      <c r="D5" s="285"/>
      <c r="F5" s="285"/>
      <c r="G5" s="285"/>
      <c r="H5" s="285"/>
      <c r="I5" s="288"/>
      <c r="J5" s="288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285"/>
      <c r="BU5" s="285"/>
      <c r="BV5" s="285"/>
      <c r="BW5" s="285"/>
      <c r="BX5" s="285"/>
      <c r="BY5" s="285"/>
      <c r="BZ5" s="285"/>
      <c r="CA5" s="285"/>
      <c r="CB5" s="285"/>
      <c r="CC5" s="285"/>
      <c r="CD5" s="285"/>
      <c r="CE5" s="285"/>
      <c r="CF5" s="285"/>
      <c r="CG5" s="285"/>
      <c r="CH5" s="285"/>
      <c r="CI5" s="285"/>
      <c r="CJ5" s="285"/>
      <c r="CK5" s="285"/>
      <c r="CL5" s="285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5"/>
      <c r="CX5" s="285"/>
      <c r="CY5" s="285"/>
      <c r="CZ5" s="285"/>
      <c r="DA5" s="285"/>
      <c r="DB5" s="285"/>
      <c r="DC5" s="285"/>
      <c r="DD5" s="285"/>
      <c r="DE5" s="285"/>
      <c r="DF5" s="285"/>
      <c r="DG5" s="285"/>
      <c r="DH5" s="285"/>
      <c r="DI5" s="285"/>
      <c r="DJ5" s="285"/>
      <c r="DK5" s="285"/>
      <c r="DL5" s="285"/>
      <c r="DM5" s="285"/>
      <c r="DN5" s="285"/>
      <c r="DO5" s="285"/>
      <c r="DP5" s="285"/>
      <c r="DQ5" s="285"/>
      <c r="DR5" s="285"/>
      <c r="DS5" s="285"/>
      <c r="DT5" s="285"/>
      <c r="DU5" s="285"/>
      <c r="DV5" s="285"/>
      <c r="DW5" s="285"/>
      <c r="DX5" s="285"/>
      <c r="DY5" s="285"/>
      <c r="DZ5" s="285"/>
      <c r="EA5" s="285"/>
      <c r="EB5" s="285"/>
      <c r="EC5" s="285"/>
      <c r="ED5" s="285"/>
      <c r="EE5" s="285"/>
      <c r="EF5" s="285"/>
      <c r="EG5" s="285"/>
      <c r="EH5" s="285"/>
      <c r="EI5" s="285"/>
      <c r="EJ5" s="285"/>
      <c r="EK5" s="285"/>
      <c r="EL5" s="285"/>
      <c r="EM5" s="285"/>
      <c r="EN5" s="285"/>
      <c r="EO5" s="285"/>
      <c r="EP5" s="285"/>
      <c r="EQ5" s="285"/>
      <c r="ER5" s="285"/>
      <c r="ES5" s="285"/>
      <c r="ET5" s="285"/>
      <c r="EU5" s="285"/>
      <c r="EV5" s="285"/>
      <c r="EW5" s="285"/>
      <c r="EX5" s="285"/>
      <c r="EY5" s="285"/>
      <c r="EZ5" s="285"/>
      <c r="FA5" s="285"/>
      <c r="FB5" s="285"/>
      <c r="FC5" s="285"/>
      <c r="FD5" s="285"/>
      <c r="FE5" s="285"/>
      <c r="FF5" s="285"/>
      <c r="FG5" s="285"/>
      <c r="FH5" s="285"/>
      <c r="FI5" s="285"/>
      <c r="FJ5" s="285"/>
      <c r="FK5" s="285"/>
      <c r="FL5" s="285"/>
      <c r="FM5" s="285"/>
      <c r="FN5" s="285"/>
      <c r="FO5" s="285"/>
      <c r="FP5" s="285"/>
      <c r="FQ5" s="285"/>
      <c r="FR5" s="285"/>
      <c r="FS5" s="285"/>
      <c r="FT5" s="285"/>
      <c r="FU5" s="285"/>
      <c r="FV5" s="285"/>
      <c r="FW5" s="285"/>
      <c r="FX5" s="285"/>
      <c r="FY5" s="285"/>
      <c r="FZ5" s="285"/>
      <c r="GA5" s="285"/>
      <c r="GB5" s="285"/>
      <c r="GC5" s="285"/>
      <c r="GD5" s="285"/>
      <c r="GE5" s="285"/>
      <c r="GF5" s="285"/>
      <c r="GG5" s="285"/>
      <c r="GH5" s="285"/>
      <c r="GI5" s="285"/>
      <c r="GJ5" s="285"/>
      <c r="GK5" s="285"/>
      <c r="GL5" s="285"/>
      <c r="GM5" s="285"/>
      <c r="GN5" s="285"/>
      <c r="GO5" s="285"/>
      <c r="GP5" s="285"/>
      <c r="GQ5" s="285"/>
      <c r="GR5" s="285"/>
      <c r="GS5" s="285"/>
      <c r="GT5" s="285"/>
      <c r="GU5" s="285"/>
      <c r="GV5" s="285"/>
      <c r="GW5" s="285"/>
      <c r="GX5" s="285"/>
      <c r="GY5" s="285"/>
      <c r="GZ5" s="285"/>
      <c r="HA5" s="285"/>
      <c r="HB5" s="285"/>
      <c r="HC5" s="285"/>
      <c r="HD5" s="285"/>
      <c r="HE5" s="285"/>
      <c r="HF5" s="285"/>
      <c r="HG5" s="285"/>
      <c r="HH5" s="285"/>
      <c r="HI5" s="285"/>
      <c r="HJ5" s="285"/>
      <c r="HK5" s="285"/>
      <c r="HL5" s="285"/>
      <c r="HM5" s="285"/>
      <c r="HN5" s="285"/>
      <c r="HO5" s="285"/>
      <c r="HP5" s="285"/>
      <c r="HQ5" s="285"/>
      <c r="HR5" s="285"/>
      <c r="HS5" s="285"/>
      <c r="HT5" s="285"/>
      <c r="HU5" s="285"/>
      <c r="HV5" s="285"/>
      <c r="HW5" s="285"/>
      <c r="HX5" s="285"/>
      <c r="HY5" s="285"/>
      <c r="HZ5" s="285"/>
      <c r="IA5" s="285"/>
      <c r="IB5" s="285"/>
      <c r="IC5" s="285"/>
      <c r="ID5" s="285"/>
      <c r="IE5" s="285"/>
      <c r="IF5" s="285"/>
      <c r="IG5" s="285"/>
      <c r="IH5" s="285"/>
      <c r="II5" s="285"/>
      <c r="IJ5" s="285"/>
      <c r="IK5" s="285"/>
      <c r="IL5" s="285"/>
      <c r="IM5" s="285"/>
      <c r="IN5" s="285"/>
      <c r="IO5" s="285"/>
      <c r="IP5" s="285"/>
      <c r="IQ5" s="285"/>
      <c r="IR5" s="285"/>
      <c r="IS5" s="285"/>
      <c r="IT5" s="285"/>
      <c r="IU5" s="285"/>
      <c r="IV5" s="285"/>
    </row>
    <row r="6" spans="1:256" ht="39" customHeight="1">
      <c r="A6" s="285"/>
      <c r="B6" s="592" t="s">
        <v>42</v>
      </c>
      <c r="C6" s="593"/>
      <c r="D6" s="594"/>
      <c r="E6" s="286" t="s">
        <v>3</v>
      </c>
      <c r="F6" s="287" t="s">
        <v>4</v>
      </c>
      <c r="G6" s="287" t="s">
        <v>5</v>
      </c>
      <c r="H6" s="287" t="s">
        <v>6</v>
      </c>
      <c r="I6" s="287" t="s">
        <v>7</v>
      </c>
      <c r="J6" s="287" t="s">
        <v>8</v>
      </c>
      <c r="K6" s="287" t="s">
        <v>9</v>
      </c>
      <c r="L6" s="287" t="s">
        <v>10</v>
      </c>
      <c r="M6" s="287" t="s">
        <v>11</v>
      </c>
      <c r="N6" s="287" t="s">
        <v>12</v>
      </c>
      <c r="O6" s="287" t="s">
        <v>13</v>
      </c>
      <c r="P6" s="287" t="s">
        <v>14</v>
      </c>
      <c r="Q6" s="344" t="s">
        <v>15</v>
      </c>
      <c r="R6" s="34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5"/>
      <c r="FB6" s="285"/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5"/>
      <c r="FP6" s="285"/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5"/>
      <c r="GD6" s="285"/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5"/>
      <c r="GR6" s="285"/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5"/>
      <c r="HF6" s="285"/>
      <c r="HG6" s="285"/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5"/>
      <c r="HU6" s="285"/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5"/>
      <c r="II6" s="285"/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5"/>
    </row>
    <row r="7" spans="1:256" s="278" customFormat="1" ht="15">
      <c r="A7" s="288"/>
      <c r="B7" s="289"/>
      <c r="C7" s="288"/>
      <c r="D7" s="290"/>
      <c r="E7" s="291"/>
      <c r="F7" s="292"/>
      <c r="G7" s="292"/>
      <c r="H7" s="292"/>
      <c r="I7" s="292"/>
      <c r="J7" s="292"/>
      <c r="K7" s="332"/>
      <c r="L7" s="332"/>
      <c r="M7" s="332"/>
      <c r="N7" s="332"/>
      <c r="O7" s="292"/>
      <c r="P7" s="292"/>
      <c r="Q7" s="292"/>
      <c r="R7" s="346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  <c r="CI7" s="288"/>
      <c r="CJ7" s="288"/>
      <c r="CK7" s="288"/>
      <c r="CL7" s="288"/>
      <c r="CM7" s="288"/>
      <c r="CN7" s="288"/>
      <c r="CO7" s="288"/>
      <c r="CP7" s="288"/>
      <c r="CQ7" s="288"/>
      <c r="CR7" s="288"/>
      <c r="CS7" s="288"/>
      <c r="CT7" s="288"/>
      <c r="CU7" s="288"/>
      <c r="CV7" s="288"/>
      <c r="CW7" s="288"/>
      <c r="CX7" s="288"/>
      <c r="CY7" s="288"/>
      <c r="CZ7" s="288"/>
      <c r="DA7" s="288"/>
      <c r="DB7" s="288"/>
      <c r="DC7" s="288"/>
      <c r="DD7" s="288"/>
      <c r="DE7" s="288"/>
      <c r="DF7" s="288"/>
      <c r="DG7" s="288"/>
      <c r="DH7" s="288"/>
      <c r="DI7" s="288"/>
      <c r="DJ7" s="288"/>
      <c r="DK7" s="288"/>
      <c r="DL7" s="288"/>
      <c r="DM7" s="288"/>
      <c r="DN7" s="288"/>
      <c r="DO7" s="288"/>
      <c r="DP7" s="288"/>
      <c r="DQ7" s="288"/>
      <c r="DR7" s="288"/>
      <c r="DS7" s="288"/>
      <c r="DT7" s="288"/>
      <c r="DU7" s="288"/>
      <c r="DV7" s="288"/>
      <c r="DW7" s="288"/>
      <c r="DX7" s="288"/>
      <c r="DY7" s="288"/>
      <c r="DZ7" s="288"/>
      <c r="EA7" s="288"/>
      <c r="EB7" s="288"/>
      <c r="EC7" s="288"/>
      <c r="ED7" s="288"/>
      <c r="EE7" s="288"/>
      <c r="EF7" s="288"/>
      <c r="EG7" s="288"/>
      <c r="EH7" s="288"/>
      <c r="EI7" s="288"/>
      <c r="EJ7" s="288"/>
      <c r="EK7" s="288"/>
      <c r="EL7" s="288"/>
      <c r="EM7" s="288"/>
      <c r="EN7" s="288"/>
      <c r="EO7" s="288"/>
      <c r="EP7" s="288"/>
      <c r="EQ7" s="288"/>
      <c r="ER7" s="288"/>
      <c r="ES7" s="288"/>
      <c r="ET7" s="288"/>
      <c r="EU7" s="288"/>
      <c r="EV7" s="288"/>
      <c r="EW7" s="288"/>
      <c r="EX7" s="288"/>
      <c r="EY7" s="288"/>
      <c r="EZ7" s="288"/>
      <c r="FA7" s="288"/>
      <c r="FB7" s="288"/>
      <c r="FC7" s="288"/>
      <c r="FD7" s="288"/>
      <c r="FE7" s="288"/>
      <c r="FF7" s="288"/>
      <c r="FG7" s="288"/>
      <c r="FH7" s="288"/>
      <c r="FI7" s="288"/>
      <c r="FJ7" s="288"/>
      <c r="FK7" s="288"/>
      <c r="FL7" s="288"/>
      <c r="FM7" s="288"/>
      <c r="FN7" s="288"/>
      <c r="FO7" s="288"/>
      <c r="FP7" s="288"/>
      <c r="FQ7" s="288"/>
      <c r="FR7" s="288"/>
      <c r="FS7" s="288"/>
      <c r="FT7" s="288"/>
      <c r="FU7" s="288"/>
      <c r="FV7" s="288"/>
      <c r="FW7" s="288"/>
      <c r="FX7" s="288"/>
      <c r="FY7" s="288"/>
      <c r="FZ7" s="288"/>
      <c r="GA7" s="288"/>
      <c r="GB7" s="288"/>
      <c r="GC7" s="288"/>
      <c r="GD7" s="288"/>
      <c r="GE7" s="288"/>
      <c r="GF7" s="288"/>
      <c r="GG7" s="288"/>
      <c r="GH7" s="288"/>
      <c r="GI7" s="288"/>
      <c r="GJ7" s="288"/>
      <c r="GK7" s="288"/>
      <c r="GL7" s="288"/>
      <c r="GM7" s="288"/>
      <c r="GN7" s="288"/>
      <c r="GO7" s="288"/>
      <c r="GP7" s="288"/>
      <c r="GQ7" s="288"/>
      <c r="GR7" s="288"/>
      <c r="GS7" s="288"/>
      <c r="GT7" s="288"/>
      <c r="GU7" s="288"/>
      <c r="GV7" s="288"/>
      <c r="GW7" s="288"/>
      <c r="GX7" s="288"/>
      <c r="GY7" s="288"/>
      <c r="GZ7" s="288"/>
      <c r="HA7" s="288"/>
      <c r="HB7" s="288"/>
      <c r="HC7" s="288"/>
      <c r="HD7" s="288"/>
      <c r="HE7" s="288"/>
      <c r="HF7" s="288"/>
      <c r="HG7" s="288"/>
      <c r="HH7" s="288"/>
      <c r="HI7" s="288"/>
      <c r="HJ7" s="288"/>
      <c r="HK7" s="288"/>
      <c r="HL7" s="288"/>
      <c r="HM7" s="288"/>
      <c r="HN7" s="288"/>
      <c r="HO7" s="288"/>
      <c r="HP7" s="288"/>
      <c r="HQ7" s="288"/>
      <c r="HR7" s="288"/>
      <c r="HS7" s="288"/>
      <c r="HT7" s="288"/>
      <c r="HU7" s="288"/>
      <c r="HV7" s="288"/>
      <c r="HW7" s="288"/>
      <c r="HX7" s="288"/>
      <c r="HY7" s="288"/>
      <c r="HZ7" s="288"/>
      <c r="IA7" s="288"/>
      <c r="IB7" s="288"/>
      <c r="IC7" s="288"/>
      <c r="ID7" s="288"/>
      <c r="IE7" s="288"/>
      <c r="IF7" s="288"/>
      <c r="IG7" s="288"/>
      <c r="IH7" s="288"/>
      <c r="II7" s="288"/>
      <c r="IJ7" s="288"/>
      <c r="IK7" s="288"/>
      <c r="IL7" s="288"/>
      <c r="IM7" s="288"/>
      <c r="IN7" s="288"/>
      <c r="IO7" s="288"/>
      <c r="IP7" s="288"/>
      <c r="IQ7" s="288"/>
      <c r="IR7" s="288"/>
      <c r="IS7" s="288"/>
      <c r="IT7" s="288"/>
      <c r="IU7" s="288"/>
      <c r="IV7" s="288"/>
    </row>
    <row r="8" spans="1:256" ht="15">
      <c r="A8" s="285"/>
      <c r="B8" s="595" t="s">
        <v>3</v>
      </c>
      <c r="C8" s="596"/>
      <c r="D8" s="596"/>
      <c r="E8" s="293">
        <f aca="true" t="shared" si="0" ref="E8:Q8">+E10+E20+E34+E40</f>
        <v>20085.081134</v>
      </c>
      <c r="F8" s="293">
        <f t="shared" si="0"/>
        <v>1529.9300000000003</v>
      </c>
      <c r="G8" s="293">
        <f t="shared" si="0"/>
        <v>1586.4170450000001</v>
      </c>
      <c r="H8" s="293">
        <f t="shared" si="0"/>
        <v>1094.353375</v>
      </c>
      <c r="I8" s="293">
        <f t="shared" si="0"/>
        <v>1486.6043009999999</v>
      </c>
      <c r="J8" s="293">
        <f t="shared" si="0"/>
        <v>1614.064037</v>
      </c>
      <c r="K8" s="293">
        <f t="shared" si="0"/>
        <v>1412.44947</v>
      </c>
      <c r="L8" s="293">
        <f t="shared" si="0"/>
        <v>2033.054114</v>
      </c>
      <c r="M8" s="293">
        <f t="shared" si="0"/>
        <v>1226.577911</v>
      </c>
      <c r="N8" s="293">
        <f t="shared" si="0"/>
        <v>2445.5772709999997</v>
      </c>
      <c r="O8" s="293">
        <f t="shared" si="0"/>
        <v>1853.5271310000003</v>
      </c>
      <c r="P8" s="293">
        <f t="shared" si="0"/>
        <v>2087.7564789999997</v>
      </c>
      <c r="Q8" s="293">
        <f t="shared" si="0"/>
        <v>1714.7700000000002</v>
      </c>
      <c r="R8" s="347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5"/>
      <c r="DY8" s="285"/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5"/>
      <c r="EM8" s="285"/>
      <c r="EN8" s="285"/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5"/>
      <c r="FP8" s="285"/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5"/>
      <c r="GD8" s="285"/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5"/>
      <c r="GR8" s="285"/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5"/>
      <c r="HF8" s="285"/>
      <c r="HG8" s="285"/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5"/>
      <c r="HU8" s="285"/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5"/>
      <c r="II8" s="285"/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5"/>
    </row>
    <row r="9" spans="2:18" s="279" customFormat="1" ht="15">
      <c r="B9" s="294"/>
      <c r="E9" s="295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348"/>
    </row>
    <row r="10" spans="2:18" ht="15">
      <c r="B10" s="297"/>
      <c r="C10" s="298" t="s">
        <v>43</v>
      </c>
      <c r="D10" s="299"/>
      <c r="E10" s="293">
        <f aca="true" t="shared" si="1" ref="E10:Q10">SUM(E12:E17)</f>
        <v>11398.19558</v>
      </c>
      <c r="F10" s="293">
        <f t="shared" si="1"/>
        <v>505.04999999999995</v>
      </c>
      <c r="G10" s="293">
        <f t="shared" si="1"/>
        <v>839.628196</v>
      </c>
      <c r="H10" s="293">
        <f t="shared" si="1"/>
        <v>577.4325</v>
      </c>
      <c r="I10" s="293">
        <f t="shared" si="1"/>
        <v>588.67</v>
      </c>
      <c r="J10" s="293">
        <f t="shared" si="1"/>
        <v>1028.4974240000001</v>
      </c>
      <c r="K10" s="293">
        <f t="shared" si="1"/>
        <v>788.890267</v>
      </c>
      <c r="L10" s="293">
        <f t="shared" si="1"/>
        <v>1061.021156</v>
      </c>
      <c r="M10" s="293">
        <f t="shared" si="1"/>
        <v>678.205</v>
      </c>
      <c r="N10" s="293">
        <f t="shared" si="1"/>
        <v>1715.0549999999998</v>
      </c>
      <c r="O10" s="293">
        <f t="shared" si="1"/>
        <v>1275.3400000000001</v>
      </c>
      <c r="P10" s="293">
        <f t="shared" si="1"/>
        <v>1214.4660370000001</v>
      </c>
      <c r="Q10" s="293">
        <f t="shared" si="1"/>
        <v>1125.94</v>
      </c>
      <c r="R10" s="347"/>
    </row>
    <row r="11" spans="2:18" ht="15">
      <c r="B11" s="300"/>
      <c r="C11" s="301"/>
      <c r="E11" s="302"/>
      <c r="F11" s="303"/>
      <c r="G11" s="303"/>
      <c r="H11" s="303"/>
      <c r="I11" s="333"/>
      <c r="J11" s="333"/>
      <c r="K11" s="303"/>
      <c r="L11" s="303"/>
      <c r="M11" s="303"/>
      <c r="N11" s="303"/>
      <c r="O11" s="303"/>
      <c r="P11" s="303"/>
      <c r="Q11" s="305"/>
      <c r="R11" s="349"/>
    </row>
    <row r="12" spans="2:18" ht="15">
      <c r="B12" s="300"/>
      <c r="C12" s="301"/>
      <c r="D12" s="304" t="s">
        <v>44</v>
      </c>
      <c r="E12" s="305">
        <f aca="true" t="shared" si="2" ref="E12:E17">SUM(F12:Q12)</f>
        <v>1256.4065700000003</v>
      </c>
      <c r="F12" s="15">
        <v>35.82</v>
      </c>
      <c r="G12" s="15">
        <v>107.238196</v>
      </c>
      <c r="H12" s="15" t="s">
        <v>53</v>
      </c>
      <c r="I12" s="15">
        <v>79.705</v>
      </c>
      <c r="J12" s="15">
        <v>486.31629000000004</v>
      </c>
      <c r="K12" s="15">
        <v>28.225267000000002</v>
      </c>
      <c r="L12" s="15">
        <v>223.281156</v>
      </c>
      <c r="M12" s="15" t="s">
        <v>53</v>
      </c>
      <c r="N12" s="15">
        <v>92.15</v>
      </c>
      <c r="O12" s="15">
        <v>64.17</v>
      </c>
      <c r="P12" s="15">
        <v>62.980661000000005</v>
      </c>
      <c r="Q12" s="15">
        <v>76.52000000000001</v>
      </c>
      <c r="R12" s="349"/>
    </row>
    <row r="13" spans="2:18" ht="15">
      <c r="B13" s="300"/>
      <c r="C13" s="301"/>
      <c r="D13" s="306" t="s">
        <v>46</v>
      </c>
      <c r="E13" s="305">
        <f t="shared" si="2"/>
        <v>3081.426134</v>
      </c>
      <c r="F13" s="15">
        <v>18.44</v>
      </c>
      <c r="G13" s="15">
        <v>81.19</v>
      </c>
      <c r="H13" s="15">
        <v>276.78000000000003</v>
      </c>
      <c r="I13" s="15">
        <v>154.06</v>
      </c>
      <c r="J13" s="15">
        <v>202.801134</v>
      </c>
      <c r="K13" s="15">
        <v>378.24499999999995</v>
      </c>
      <c r="L13" s="15">
        <v>534.0649999999999</v>
      </c>
      <c r="M13" s="15">
        <v>395.725</v>
      </c>
      <c r="N13" s="15">
        <v>555.83</v>
      </c>
      <c r="O13" s="15">
        <v>145.45</v>
      </c>
      <c r="P13" s="15">
        <v>134.82</v>
      </c>
      <c r="Q13" s="15">
        <v>204.02</v>
      </c>
      <c r="R13" s="349"/>
    </row>
    <row r="14" spans="2:18" ht="15">
      <c r="B14" s="300"/>
      <c r="C14" s="301"/>
      <c r="D14" s="306" t="s">
        <v>50</v>
      </c>
      <c r="E14" s="305">
        <f t="shared" si="2"/>
        <v>2141.615376</v>
      </c>
      <c r="F14" s="15" t="s">
        <v>53</v>
      </c>
      <c r="G14" s="15" t="s">
        <v>53</v>
      </c>
      <c r="H14" s="15">
        <v>58.16</v>
      </c>
      <c r="I14" s="15">
        <v>300.985</v>
      </c>
      <c r="J14" s="15">
        <v>258.26</v>
      </c>
      <c r="K14" s="15" t="s">
        <v>53</v>
      </c>
      <c r="L14" s="15" t="s">
        <v>53</v>
      </c>
      <c r="M14" s="15" t="s">
        <v>53</v>
      </c>
      <c r="N14" s="15">
        <v>69.515</v>
      </c>
      <c r="O14" s="15">
        <v>639.5</v>
      </c>
      <c r="P14" s="15">
        <v>417.030376</v>
      </c>
      <c r="Q14" s="15">
        <v>398.165</v>
      </c>
      <c r="R14" s="349"/>
    </row>
    <row r="15" spans="2:18" ht="15">
      <c r="B15" s="300"/>
      <c r="C15" s="301"/>
      <c r="D15" s="306" t="s">
        <v>54</v>
      </c>
      <c r="E15" s="305">
        <f t="shared" si="2"/>
        <v>3637.67</v>
      </c>
      <c r="F15" s="15">
        <v>390.45</v>
      </c>
      <c r="G15" s="15">
        <v>292.44</v>
      </c>
      <c r="H15" s="15">
        <v>78.135</v>
      </c>
      <c r="I15" s="15" t="s">
        <v>53</v>
      </c>
      <c r="J15" s="15" t="s">
        <v>53</v>
      </c>
      <c r="K15" s="15">
        <v>274.48</v>
      </c>
      <c r="L15" s="15">
        <v>253.515</v>
      </c>
      <c r="M15" s="15">
        <v>174.86</v>
      </c>
      <c r="N15" s="15">
        <v>835.81</v>
      </c>
      <c r="O15" s="15">
        <v>426.22</v>
      </c>
      <c r="P15" s="15">
        <v>599.6350000000001</v>
      </c>
      <c r="Q15" s="15">
        <v>312.125</v>
      </c>
      <c r="R15" s="349"/>
    </row>
    <row r="16" spans="2:18" ht="15">
      <c r="B16" s="300"/>
      <c r="C16" s="301"/>
      <c r="D16" s="306" t="s">
        <v>51</v>
      </c>
      <c r="E16" s="305">
        <f t="shared" si="2"/>
        <v>721.1</v>
      </c>
      <c r="F16" s="15"/>
      <c r="G16" s="15">
        <v>100.88000000000001</v>
      </c>
      <c r="H16" s="15"/>
      <c r="I16" s="15">
        <v>53.92</v>
      </c>
      <c r="J16" s="15">
        <v>81.12</v>
      </c>
      <c r="K16" s="15">
        <v>107.94</v>
      </c>
      <c r="L16" s="15" t="s">
        <v>53</v>
      </c>
      <c r="M16" s="15">
        <v>107.62</v>
      </c>
      <c r="N16" s="15">
        <v>161.75</v>
      </c>
      <c r="O16" s="15" t="s">
        <v>53</v>
      </c>
      <c r="P16" s="15" t="s">
        <v>53</v>
      </c>
      <c r="Q16" s="15">
        <v>107.86999999999999</v>
      </c>
      <c r="R16" s="349"/>
    </row>
    <row r="17" spans="2:21" ht="15">
      <c r="B17" s="300"/>
      <c r="C17" s="301"/>
      <c r="D17" s="306" t="s">
        <v>63</v>
      </c>
      <c r="E17" s="305">
        <f t="shared" si="2"/>
        <v>559.9775</v>
      </c>
      <c r="F17" s="15">
        <v>60.34</v>
      </c>
      <c r="G17" s="15">
        <v>257.88</v>
      </c>
      <c r="H17" s="15">
        <v>164.3575</v>
      </c>
      <c r="I17" s="15" t="s">
        <v>53</v>
      </c>
      <c r="J17" s="15" t="s">
        <v>53</v>
      </c>
      <c r="K17" s="15" t="s">
        <v>53</v>
      </c>
      <c r="L17" s="15">
        <v>50.16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27.24</v>
      </c>
      <c r="R17" s="349"/>
      <c r="U17" s="350"/>
    </row>
    <row r="18" spans="2:18" ht="14.25">
      <c r="B18" s="307"/>
      <c r="C18" s="308"/>
      <c r="D18" s="309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49"/>
    </row>
    <row r="19" spans="2:18" s="280" customFormat="1" ht="15">
      <c r="B19" s="310"/>
      <c r="C19" s="311"/>
      <c r="D19" s="311"/>
      <c r="E19" s="312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51"/>
    </row>
    <row r="20" spans="2:18" ht="15">
      <c r="B20" s="314"/>
      <c r="C20" s="298" t="s">
        <v>64</v>
      </c>
      <c r="D20" s="299"/>
      <c r="E20" s="293">
        <f aca="true" t="shared" si="3" ref="E20:Q20">SUM(E22:E32)</f>
        <v>7988.997944</v>
      </c>
      <c r="F20" s="293">
        <f t="shared" si="3"/>
        <v>772.2300000000001</v>
      </c>
      <c r="G20" s="293">
        <f t="shared" si="3"/>
        <v>746.788849</v>
      </c>
      <c r="H20" s="293">
        <f t="shared" si="3"/>
        <v>516.9208749999999</v>
      </c>
      <c r="I20" s="293">
        <f t="shared" si="3"/>
        <v>897.934301</v>
      </c>
      <c r="J20" s="293">
        <f t="shared" si="3"/>
        <v>585.566613</v>
      </c>
      <c r="K20" s="293">
        <f t="shared" si="3"/>
        <v>606.639253</v>
      </c>
      <c r="L20" s="293">
        <f t="shared" si="3"/>
        <v>938.704814</v>
      </c>
      <c r="M20" s="293">
        <f t="shared" si="3"/>
        <v>480.03791100000007</v>
      </c>
      <c r="N20" s="293">
        <f t="shared" si="3"/>
        <v>703.7925130000001</v>
      </c>
      <c r="O20" s="293">
        <f t="shared" si="3"/>
        <v>470.222373</v>
      </c>
      <c r="P20" s="293">
        <f t="shared" si="3"/>
        <v>698.0104419999999</v>
      </c>
      <c r="Q20" s="293">
        <f t="shared" si="3"/>
        <v>572.15</v>
      </c>
      <c r="R20" s="352"/>
    </row>
    <row r="21" spans="2:18" ht="14.25">
      <c r="B21" s="307"/>
      <c r="C21" s="301"/>
      <c r="D21" s="301"/>
      <c r="E21" s="303" t="s">
        <v>40</v>
      </c>
      <c r="F21" s="303"/>
      <c r="G21" s="303"/>
      <c r="H21" s="303"/>
      <c r="I21" s="333"/>
      <c r="J21" s="333"/>
      <c r="K21" s="303"/>
      <c r="L21" s="303"/>
      <c r="M21" s="303"/>
      <c r="N21" s="303"/>
      <c r="O21" s="303"/>
      <c r="P21" s="303"/>
      <c r="Q21" s="305"/>
      <c r="R21" s="349"/>
    </row>
    <row r="22" spans="2:18" ht="15">
      <c r="B22" s="300"/>
      <c r="C22" s="301"/>
      <c r="D22" s="304" t="s">
        <v>71</v>
      </c>
      <c r="E22" s="305">
        <f aca="true" t="shared" si="4" ref="E22:E32">SUM(F22:Q22)</f>
        <v>1912.5198690000002</v>
      </c>
      <c r="F22" s="15">
        <v>243.46000000000004</v>
      </c>
      <c r="G22" s="15">
        <v>289.46500000000003</v>
      </c>
      <c r="H22" s="15">
        <v>180.555</v>
      </c>
      <c r="I22" s="15">
        <v>79.22</v>
      </c>
      <c r="J22" s="15">
        <v>168.43</v>
      </c>
      <c r="K22" s="15">
        <v>85.385</v>
      </c>
      <c r="L22" s="15">
        <v>244.58984000000004</v>
      </c>
      <c r="M22" s="15">
        <v>195.33</v>
      </c>
      <c r="N22" s="15">
        <v>92.86502899999999</v>
      </c>
      <c r="O22" s="15">
        <v>139.05</v>
      </c>
      <c r="P22" s="15">
        <v>39.74</v>
      </c>
      <c r="Q22" s="15">
        <v>154.43</v>
      </c>
      <c r="R22" s="349"/>
    </row>
    <row r="23" spans="2:18" ht="15">
      <c r="B23" s="300"/>
      <c r="C23" s="301"/>
      <c r="D23" s="304" t="s">
        <v>73</v>
      </c>
      <c r="E23" s="305">
        <f t="shared" si="4"/>
        <v>2171.9216129999995</v>
      </c>
      <c r="F23" s="15">
        <v>394.35</v>
      </c>
      <c r="G23" s="15">
        <v>27</v>
      </c>
      <c r="H23" s="15">
        <v>76.13</v>
      </c>
      <c r="I23" s="15">
        <v>297.15</v>
      </c>
      <c r="J23" s="15">
        <v>164.041613</v>
      </c>
      <c r="K23" s="15">
        <v>172.04</v>
      </c>
      <c r="L23" s="15">
        <v>292.64</v>
      </c>
      <c r="M23" s="15">
        <v>80.28</v>
      </c>
      <c r="N23" s="15">
        <v>188.36</v>
      </c>
      <c r="O23" s="15">
        <v>134.95</v>
      </c>
      <c r="P23" s="15">
        <v>213.63</v>
      </c>
      <c r="Q23" s="15">
        <v>131.35</v>
      </c>
      <c r="R23" s="349"/>
    </row>
    <row r="24" spans="2:18" ht="15">
      <c r="B24" s="300"/>
      <c r="C24" s="301"/>
      <c r="D24" s="304" t="s">
        <v>103</v>
      </c>
      <c r="E24" s="305">
        <f t="shared" si="4"/>
        <v>489.554749</v>
      </c>
      <c r="F24" s="15">
        <v>11.5</v>
      </c>
      <c r="G24" s="15">
        <v>14.19</v>
      </c>
      <c r="H24" s="15">
        <v>52.964749</v>
      </c>
      <c r="I24" s="15">
        <v>22.1</v>
      </c>
      <c r="J24" s="15">
        <v>48.42</v>
      </c>
      <c r="K24" s="15">
        <v>14.64</v>
      </c>
      <c r="L24" s="15">
        <v>102.56</v>
      </c>
      <c r="M24" s="15">
        <v>53.94</v>
      </c>
      <c r="N24" s="15">
        <v>55.87</v>
      </c>
      <c r="O24" s="15">
        <v>0.1</v>
      </c>
      <c r="P24" s="15">
        <v>32.66</v>
      </c>
      <c r="Q24" s="15">
        <v>80.61</v>
      </c>
      <c r="R24" s="349"/>
    </row>
    <row r="25" spans="2:18" ht="15">
      <c r="B25" s="300"/>
      <c r="C25" s="301"/>
      <c r="D25" s="304" t="s">
        <v>65</v>
      </c>
      <c r="E25" s="305">
        <f t="shared" si="4"/>
        <v>856.8298769999999</v>
      </c>
      <c r="F25" s="15" t="s">
        <v>53</v>
      </c>
      <c r="G25" s="15">
        <v>20.44739</v>
      </c>
      <c r="H25" s="15">
        <v>7.8770500000000006</v>
      </c>
      <c r="I25" s="15">
        <v>100.46482999999999</v>
      </c>
      <c r="J25" s="15">
        <v>105.10499999999999</v>
      </c>
      <c r="K25" s="15">
        <v>157.095174</v>
      </c>
      <c r="L25" s="15">
        <v>100.85398599999999</v>
      </c>
      <c r="M25" s="15">
        <v>103.09658999999999</v>
      </c>
      <c r="N25" s="15">
        <v>73.26748400000001</v>
      </c>
      <c r="O25" s="15">
        <v>62.032373</v>
      </c>
      <c r="P25" s="15">
        <v>40.01</v>
      </c>
      <c r="Q25" s="15">
        <v>86.58</v>
      </c>
      <c r="R25" s="349"/>
    </row>
    <row r="26" spans="2:18" ht="15">
      <c r="B26" s="300"/>
      <c r="C26" s="301"/>
      <c r="D26" s="304" t="s">
        <v>104</v>
      </c>
      <c r="E26" s="305">
        <f t="shared" si="4"/>
        <v>1544.052</v>
      </c>
      <c r="F26" s="15">
        <v>96.21</v>
      </c>
      <c r="G26" s="15">
        <v>252.102</v>
      </c>
      <c r="H26" s="15">
        <v>85.45</v>
      </c>
      <c r="I26" s="15">
        <v>218.26</v>
      </c>
      <c r="J26" s="15">
        <v>99.57</v>
      </c>
      <c r="K26" s="15">
        <v>59.709999999999994</v>
      </c>
      <c r="L26" s="15">
        <v>146.93</v>
      </c>
      <c r="M26" s="15" t="s">
        <v>53</v>
      </c>
      <c r="N26" s="15">
        <v>226.63</v>
      </c>
      <c r="O26" s="15">
        <v>22.54</v>
      </c>
      <c r="P26" s="15">
        <v>237.29000000000002</v>
      </c>
      <c r="Q26" s="15">
        <v>99.36</v>
      </c>
      <c r="R26" s="349"/>
    </row>
    <row r="27" spans="2:18" ht="15">
      <c r="B27" s="300"/>
      <c r="C27" s="301"/>
      <c r="D27" s="304" t="s">
        <v>79</v>
      </c>
      <c r="E27" s="305">
        <f t="shared" si="4"/>
        <v>20.700000000000003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>
        <v>20.700000000000003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349"/>
    </row>
    <row r="28" spans="2:18" ht="15">
      <c r="B28" s="300"/>
      <c r="C28" s="301"/>
      <c r="D28" s="304" t="s">
        <v>68</v>
      </c>
      <c r="E28" s="305">
        <f t="shared" si="4"/>
        <v>705.8151539999999</v>
      </c>
      <c r="F28" s="15">
        <v>21.6</v>
      </c>
      <c r="G28" s="15">
        <v>131.02999999999997</v>
      </c>
      <c r="H28" s="15">
        <v>86.06</v>
      </c>
      <c r="I28" s="15">
        <v>107.15515400000001</v>
      </c>
      <c r="J28" s="15" t="s">
        <v>53</v>
      </c>
      <c r="K28" s="15">
        <v>86.72</v>
      </c>
      <c r="L28" s="15">
        <v>21.64</v>
      </c>
      <c r="M28" s="15">
        <v>47.39</v>
      </c>
      <c r="N28" s="15">
        <v>47.28</v>
      </c>
      <c r="O28" s="15">
        <v>70.28</v>
      </c>
      <c r="P28" s="15">
        <v>86.66</v>
      </c>
      <c r="Q28" s="15" t="s">
        <v>53</v>
      </c>
      <c r="R28" s="349"/>
    </row>
    <row r="29" spans="2:18" ht="15">
      <c r="B29" s="300"/>
      <c r="C29" s="301"/>
      <c r="D29" s="304" t="s">
        <v>72</v>
      </c>
      <c r="E29" s="305">
        <f t="shared" si="4"/>
        <v>98.643881</v>
      </c>
      <c r="F29" s="15" t="s">
        <v>53</v>
      </c>
      <c r="G29" s="15">
        <v>1.324389</v>
      </c>
      <c r="H29" s="15">
        <v>21.204076</v>
      </c>
      <c r="I29" s="15">
        <v>19.105895</v>
      </c>
      <c r="J29" s="15" t="s">
        <v>53</v>
      </c>
      <c r="K29" s="15">
        <v>15.619079</v>
      </c>
      <c r="L29" s="15" t="s">
        <v>53</v>
      </c>
      <c r="M29" s="15" t="s">
        <v>53</v>
      </c>
      <c r="N29" s="15" t="s">
        <v>53</v>
      </c>
      <c r="O29" s="15"/>
      <c r="P29" s="15">
        <v>21.570442</v>
      </c>
      <c r="Q29" s="15">
        <v>19.82</v>
      </c>
      <c r="R29" s="349"/>
    </row>
    <row r="30" spans="2:18" ht="15">
      <c r="B30" s="300"/>
      <c r="C30" s="301"/>
      <c r="D30" s="306" t="s">
        <v>75</v>
      </c>
      <c r="E30" s="305">
        <f t="shared" si="4"/>
        <v>21.5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>
        <v>21.5</v>
      </c>
      <c r="P30" s="15" t="s">
        <v>53</v>
      </c>
      <c r="Q30" s="15"/>
      <c r="R30" s="349"/>
    </row>
    <row r="31" spans="2:18" ht="15">
      <c r="B31" s="315"/>
      <c r="C31" s="301"/>
      <c r="D31" s="306" t="s">
        <v>105</v>
      </c>
      <c r="E31" s="305">
        <f t="shared" si="4"/>
        <v>37.68</v>
      </c>
      <c r="F31" s="15" t="s">
        <v>53</v>
      </c>
      <c r="G31" s="15">
        <v>11.23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>
        <v>26.45</v>
      </c>
      <c r="Q31" s="15"/>
      <c r="R31" s="349"/>
    </row>
    <row r="32" spans="2:18" ht="14.25">
      <c r="B32" s="315"/>
      <c r="C32" s="301"/>
      <c r="D32" s="306" t="s">
        <v>63</v>
      </c>
      <c r="E32" s="305">
        <f t="shared" si="4"/>
        <v>129.78080100000028</v>
      </c>
      <c r="F32" s="305">
        <v>5.110000000000014</v>
      </c>
      <c r="G32" s="305">
        <v>7.000000005064066E-05</v>
      </c>
      <c r="H32" s="305">
        <v>6.67999999999995</v>
      </c>
      <c r="I32" s="305">
        <v>54.47842199999991</v>
      </c>
      <c r="J32" s="305">
        <v>0</v>
      </c>
      <c r="K32" s="305">
        <v>15.430000000000064</v>
      </c>
      <c r="L32" s="305">
        <v>8.790988000000198</v>
      </c>
      <c r="M32" s="305">
        <v>0.0013210000000754007</v>
      </c>
      <c r="N32" s="305">
        <v>19.520000000000095</v>
      </c>
      <c r="O32" s="305">
        <v>19.769999999999925</v>
      </c>
      <c r="P32" s="305">
        <v>0</v>
      </c>
      <c r="Q32" s="305">
        <v>0</v>
      </c>
      <c r="R32" s="349"/>
    </row>
    <row r="33" spans="2:19" ht="15">
      <c r="B33" s="316"/>
      <c r="C33" s="311"/>
      <c r="D33" s="311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49"/>
      <c r="S33" s="281"/>
    </row>
    <row r="34" spans="2:18" ht="15">
      <c r="B34" s="297"/>
      <c r="C34" s="298" t="s">
        <v>80</v>
      </c>
      <c r="D34" s="299"/>
      <c r="E34" s="293">
        <f aca="true" t="shared" si="5" ref="E34:Q34">SUM(E36:E38)</f>
        <v>448.80761</v>
      </c>
      <c r="F34" s="293">
        <f t="shared" si="5"/>
        <v>252.65</v>
      </c>
      <c r="G34" s="293">
        <f t="shared" si="5"/>
        <v>0</v>
      </c>
      <c r="H34" s="293">
        <f t="shared" si="5"/>
        <v>0</v>
      </c>
      <c r="I34" s="293">
        <f t="shared" si="5"/>
        <v>0</v>
      </c>
      <c r="J34" s="293">
        <f t="shared" si="5"/>
        <v>0</v>
      </c>
      <c r="K34" s="293">
        <f t="shared" si="5"/>
        <v>16.91995</v>
      </c>
      <c r="L34" s="293">
        <f t="shared" si="5"/>
        <v>33.328144</v>
      </c>
      <c r="M34" s="293">
        <f t="shared" si="5"/>
        <v>48.50500000000001</v>
      </c>
      <c r="N34" s="293">
        <f t="shared" si="5"/>
        <v>26.729758</v>
      </c>
      <c r="O34" s="293">
        <f t="shared" si="5"/>
        <v>53.994758000000004</v>
      </c>
      <c r="P34" s="293">
        <f t="shared" si="5"/>
        <v>0</v>
      </c>
      <c r="Q34" s="293">
        <f t="shared" si="5"/>
        <v>16.68</v>
      </c>
      <c r="R34" s="347"/>
    </row>
    <row r="35" spans="2:18" ht="14.25">
      <c r="B35" s="300"/>
      <c r="C35" s="301"/>
      <c r="D35" s="301"/>
      <c r="E35" s="305"/>
      <c r="F35" s="303"/>
      <c r="G35" s="303"/>
      <c r="H35" s="303"/>
      <c r="I35" s="333"/>
      <c r="J35" s="333"/>
      <c r="K35" s="303"/>
      <c r="L35" s="303"/>
      <c r="M35" s="303"/>
      <c r="N35" s="303"/>
      <c r="O35" s="303"/>
      <c r="P35" s="303"/>
      <c r="Q35" s="305"/>
      <c r="R35" s="349"/>
    </row>
    <row r="36" spans="2:18" ht="15">
      <c r="B36" s="300"/>
      <c r="C36" s="301"/>
      <c r="D36" s="306" t="s">
        <v>84</v>
      </c>
      <c r="E36" s="305">
        <f>SUM(F36:Q36)</f>
        <v>100.38761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>
        <v>16.91995</v>
      </c>
      <c r="L36" s="15">
        <v>33.328144</v>
      </c>
      <c r="M36" s="15" t="s">
        <v>53</v>
      </c>
      <c r="N36" s="15">
        <v>16.729758</v>
      </c>
      <c r="O36" s="15">
        <v>16.729758</v>
      </c>
      <c r="P36" s="15" t="s">
        <v>53</v>
      </c>
      <c r="Q36" s="15">
        <v>16.68</v>
      </c>
      <c r="R36" s="349"/>
    </row>
    <row r="37" spans="2:18" ht="15">
      <c r="B37" s="300"/>
      <c r="C37" s="301"/>
      <c r="D37" s="306" t="s">
        <v>85</v>
      </c>
      <c r="E37" s="305">
        <f>SUM(F37:Q37)</f>
        <v>95.77000000000001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48.50500000000001</v>
      </c>
      <c r="N37" s="15">
        <v>10</v>
      </c>
      <c r="O37" s="15">
        <v>37.265</v>
      </c>
      <c r="P37" s="15" t="s">
        <v>53</v>
      </c>
      <c r="Q37" s="15" t="s">
        <v>53</v>
      </c>
      <c r="R37" s="349"/>
    </row>
    <row r="38" spans="2:18" ht="16.5" customHeight="1">
      <c r="B38" s="300"/>
      <c r="C38" s="301"/>
      <c r="D38" s="306" t="s">
        <v>81</v>
      </c>
      <c r="E38" s="305">
        <f>SUM(F38:Q38)</f>
        <v>252.65</v>
      </c>
      <c r="F38" s="15">
        <v>252.65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349"/>
    </row>
    <row r="39" spans="2:18" s="281" customFormat="1" ht="15">
      <c r="B39" s="316"/>
      <c r="C39" s="311"/>
      <c r="D39" s="311"/>
      <c r="E39" s="312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49"/>
    </row>
    <row r="40" spans="2:18" ht="15">
      <c r="B40" s="297"/>
      <c r="C40" s="298" t="s">
        <v>90</v>
      </c>
      <c r="D40" s="299"/>
      <c r="E40" s="293">
        <f aca="true" t="shared" si="6" ref="E40:Q40">SUM(E42:E43)</f>
        <v>249.07999999999998</v>
      </c>
      <c r="F40" s="293">
        <f t="shared" si="6"/>
        <v>0</v>
      </c>
      <c r="G40" s="293">
        <f t="shared" si="6"/>
        <v>0</v>
      </c>
      <c r="H40" s="293">
        <f t="shared" si="6"/>
        <v>0</v>
      </c>
      <c r="I40" s="293">
        <f t="shared" si="6"/>
        <v>0</v>
      </c>
      <c r="J40" s="293">
        <f t="shared" si="6"/>
        <v>0</v>
      </c>
      <c r="K40" s="293">
        <f t="shared" si="6"/>
        <v>0</v>
      </c>
      <c r="L40" s="293">
        <f t="shared" si="6"/>
        <v>0</v>
      </c>
      <c r="M40" s="293">
        <f t="shared" si="6"/>
        <v>19.83</v>
      </c>
      <c r="N40" s="293">
        <f t="shared" si="6"/>
        <v>0</v>
      </c>
      <c r="O40" s="293">
        <f t="shared" si="6"/>
        <v>53.97</v>
      </c>
      <c r="P40" s="293">
        <f t="shared" si="6"/>
        <v>175.27999999999997</v>
      </c>
      <c r="Q40" s="293">
        <f t="shared" si="6"/>
        <v>0</v>
      </c>
      <c r="R40" s="347"/>
    </row>
    <row r="41" spans="2:18" ht="14.25">
      <c r="B41" s="300"/>
      <c r="C41" s="301"/>
      <c r="D41" s="301"/>
      <c r="E41" s="303"/>
      <c r="F41" s="303"/>
      <c r="G41" s="303"/>
      <c r="H41" s="303"/>
      <c r="I41" s="333"/>
      <c r="J41" s="333"/>
      <c r="K41" s="303"/>
      <c r="L41" s="303"/>
      <c r="M41" s="303"/>
      <c r="N41" s="303"/>
      <c r="O41" s="303"/>
      <c r="P41" s="303"/>
      <c r="Q41" s="303"/>
      <c r="R41" s="349"/>
    </row>
    <row r="42" spans="2:18" ht="15">
      <c r="B42" s="300"/>
      <c r="C42" s="301"/>
      <c r="D42" s="304" t="s">
        <v>92</v>
      </c>
      <c r="E42" s="305">
        <f>SUM(F42:Q42)</f>
        <v>189.32999999999998</v>
      </c>
      <c r="F42" s="15" t="s">
        <v>53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>
        <v>53.97</v>
      </c>
      <c r="P42" s="15">
        <v>135.35999999999999</v>
      </c>
      <c r="Q42" s="15" t="s">
        <v>53</v>
      </c>
      <c r="R42" s="349"/>
    </row>
    <row r="43" spans="2:18" ht="14.25">
      <c r="B43" s="300"/>
      <c r="C43" s="301"/>
      <c r="D43" s="306" t="s">
        <v>63</v>
      </c>
      <c r="E43" s="305">
        <f>SUM(F43:Q43)</f>
        <v>59.749999999999986</v>
      </c>
      <c r="F43" s="305">
        <v>0</v>
      </c>
      <c r="G43" s="305">
        <v>0</v>
      </c>
      <c r="H43" s="305">
        <v>0</v>
      </c>
      <c r="I43" s="305">
        <v>0</v>
      </c>
      <c r="J43" s="305">
        <v>0</v>
      </c>
      <c r="K43" s="305">
        <v>0</v>
      </c>
      <c r="L43" s="305">
        <v>0</v>
      </c>
      <c r="M43" s="305">
        <v>19.83</v>
      </c>
      <c r="N43" s="305">
        <v>0</v>
      </c>
      <c r="O43" s="305">
        <v>0</v>
      </c>
      <c r="P43" s="305">
        <v>39.91999999999999</v>
      </c>
      <c r="Q43" s="305">
        <v>0</v>
      </c>
      <c r="R43" s="349"/>
    </row>
    <row r="44" spans="2:18" s="278" customFormat="1" ht="15" customHeight="1">
      <c r="B44" s="316"/>
      <c r="C44" s="311"/>
      <c r="D44" s="311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51"/>
    </row>
    <row r="45" spans="2:18" ht="14.25">
      <c r="B45" s="319"/>
      <c r="C45" s="320"/>
      <c r="E45" s="321"/>
      <c r="F45" s="321"/>
      <c r="G45" s="321"/>
      <c r="H45" s="321"/>
      <c r="I45" s="334"/>
      <c r="J45" s="334"/>
      <c r="K45" s="335"/>
      <c r="L45" s="335"/>
      <c r="M45" s="335"/>
      <c r="N45" s="335"/>
      <c r="O45" s="335"/>
      <c r="P45" s="335"/>
      <c r="Q45" s="335"/>
      <c r="R45" s="353"/>
    </row>
    <row r="46" spans="4:10" ht="6.75" customHeight="1">
      <c r="D46" s="322"/>
      <c r="E46" s="323"/>
      <c r="F46" s="322"/>
      <c r="G46" s="322"/>
      <c r="H46" s="322"/>
      <c r="I46" s="336"/>
      <c r="J46" s="336"/>
    </row>
    <row r="47" spans="2:10" ht="13.5" customHeight="1">
      <c r="B47" s="283" t="s">
        <v>98</v>
      </c>
      <c r="D47" s="281"/>
      <c r="E47" s="324"/>
      <c r="F47" s="281"/>
      <c r="G47" s="281"/>
      <c r="H47" s="281"/>
      <c r="I47" s="280"/>
      <c r="J47" s="280"/>
    </row>
    <row r="48" spans="2:10" ht="15">
      <c r="B48" s="187" t="s">
        <v>32</v>
      </c>
      <c r="D48" s="281"/>
      <c r="E48" s="324"/>
      <c r="F48" s="281"/>
      <c r="G48" s="281"/>
      <c r="H48" s="281"/>
      <c r="I48" s="280"/>
      <c r="J48" s="280"/>
    </row>
    <row r="49" spans="4:10" s="282" customFormat="1" ht="15">
      <c r="D49" s="325"/>
      <c r="E49" s="326"/>
      <c r="F49" s="325"/>
      <c r="G49" s="325"/>
      <c r="H49" s="325"/>
      <c r="I49" s="337"/>
      <c r="J49" s="337"/>
    </row>
    <row r="50" spans="2:18" s="282" customFormat="1" ht="15">
      <c r="B50" s="327"/>
      <c r="D50" s="328"/>
      <c r="E50" s="329"/>
      <c r="F50" s="328"/>
      <c r="G50" s="328"/>
      <c r="H50" s="328"/>
      <c r="I50" s="328"/>
      <c r="J50" s="328"/>
      <c r="K50" s="338"/>
      <c r="L50" s="338"/>
      <c r="M50" s="338"/>
      <c r="N50" s="338"/>
      <c r="O50" s="338"/>
      <c r="P50" s="338"/>
      <c r="Q50" s="338"/>
      <c r="R50" s="338"/>
    </row>
    <row r="51" spans="2:19" s="282" customFormat="1" ht="15">
      <c r="B51" s="327"/>
      <c r="D51" s="328"/>
      <c r="E51" s="329"/>
      <c r="F51" s="328"/>
      <c r="G51" s="328"/>
      <c r="H51" s="328"/>
      <c r="I51" s="328"/>
      <c r="J51" s="328"/>
      <c r="K51" s="328"/>
      <c r="L51" s="328"/>
      <c r="M51" s="328"/>
      <c r="N51" s="328"/>
      <c r="O51" s="328"/>
      <c r="P51" s="328"/>
      <c r="Q51" s="328"/>
      <c r="R51" s="328"/>
      <c r="S51" s="325"/>
    </row>
    <row r="52" spans="2:19" s="282" customFormat="1" ht="15">
      <c r="B52" s="327"/>
      <c r="D52" s="328"/>
      <c r="E52" s="329"/>
      <c r="F52" s="328"/>
      <c r="G52" s="328"/>
      <c r="H52" s="328"/>
      <c r="I52" s="328"/>
      <c r="J52" s="328"/>
      <c r="K52" s="328"/>
      <c r="L52" s="328"/>
      <c r="M52" s="328"/>
      <c r="N52" s="328"/>
      <c r="O52" s="328"/>
      <c r="P52" s="328"/>
      <c r="Q52" s="328"/>
      <c r="R52" s="328"/>
      <c r="S52" s="325"/>
    </row>
    <row r="53" spans="2:19" s="282" customFormat="1" ht="15">
      <c r="B53" s="327"/>
      <c r="D53" s="328"/>
      <c r="E53" s="329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5"/>
    </row>
    <row r="54" spans="4:19" s="282" customFormat="1" ht="15">
      <c r="D54" s="328"/>
      <c r="E54" s="329"/>
      <c r="F54" s="328"/>
      <c r="G54" s="328"/>
      <c r="H54" s="328"/>
      <c r="I54" s="328"/>
      <c r="J54" s="328"/>
      <c r="K54" s="328"/>
      <c r="L54" s="328"/>
      <c r="M54" s="328"/>
      <c r="N54" s="328"/>
      <c r="O54" s="328"/>
      <c r="P54" s="328"/>
      <c r="Q54" s="328"/>
      <c r="R54" s="328"/>
      <c r="S54" s="325"/>
    </row>
    <row r="55" spans="4:19" s="282" customFormat="1" ht="15">
      <c r="D55" s="328"/>
      <c r="E55" s="329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5"/>
    </row>
    <row r="56" spans="4:19" s="282" customFormat="1" ht="15">
      <c r="D56" s="328"/>
      <c r="E56" s="329"/>
      <c r="F56" s="328"/>
      <c r="G56" s="328"/>
      <c r="H56" s="328"/>
      <c r="I56" s="328"/>
      <c r="J56" s="328"/>
      <c r="K56" s="337"/>
      <c r="L56" s="337"/>
      <c r="M56" s="328"/>
      <c r="N56" s="328"/>
      <c r="O56" s="328"/>
      <c r="P56" s="328"/>
      <c r="Q56" s="328"/>
      <c r="R56" s="328"/>
      <c r="S56" s="325"/>
    </row>
    <row r="57" spans="4:19" s="282" customFormat="1" ht="15">
      <c r="D57" s="328"/>
      <c r="E57" s="329"/>
      <c r="F57" s="328"/>
      <c r="G57" s="328"/>
      <c r="H57" s="328"/>
      <c r="I57" s="328"/>
      <c r="J57" s="328"/>
      <c r="K57" s="337"/>
      <c r="L57" s="337"/>
      <c r="M57" s="328"/>
      <c r="N57" s="328"/>
      <c r="O57" s="328"/>
      <c r="P57" s="328"/>
      <c r="Q57" s="328"/>
      <c r="R57" s="328"/>
      <c r="S57" s="325"/>
    </row>
    <row r="58" spans="4:19" s="282" customFormat="1" ht="15">
      <c r="D58" s="328"/>
      <c r="E58" s="329"/>
      <c r="F58" s="328"/>
      <c r="G58" s="328"/>
      <c r="H58" s="328"/>
      <c r="I58" s="328"/>
      <c r="J58" s="328"/>
      <c r="K58" s="337"/>
      <c r="L58" s="339">
        <f>SUM(L59:L65)</f>
        <v>20084.658812</v>
      </c>
      <c r="M58" s="328">
        <f>+E8-L58</f>
        <v>0.4223219999985304</v>
      </c>
      <c r="N58" s="328"/>
      <c r="O58" s="328"/>
      <c r="P58" s="328"/>
      <c r="Q58" s="328"/>
      <c r="R58" s="328"/>
      <c r="S58" s="325"/>
    </row>
    <row r="59" spans="4:19" s="282" customFormat="1" ht="15">
      <c r="D59" s="330"/>
      <c r="E59" s="329">
        <f>SUM(E60:E67)</f>
        <v>20085.081134</v>
      </c>
      <c r="F59" s="330"/>
      <c r="G59" s="328"/>
      <c r="H59" s="328"/>
      <c r="I59" s="328"/>
      <c r="J59" s="328"/>
      <c r="K59" s="340" t="s">
        <v>44</v>
      </c>
      <c r="L59" s="341">
        <f>+E12</f>
        <v>1256.4065700000003</v>
      </c>
      <c r="M59" s="342"/>
      <c r="N59" s="343"/>
      <c r="O59" s="328"/>
      <c r="P59" s="328"/>
      <c r="Q59" s="328"/>
      <c r="R59" s="328"/>
      <c r="S59" s="325"/>
    </row>
    <row r="60" spans="4:19" s="282" customFormat="1" ht="15">
      <c r="D60" s="330" t="s">
        <v>43</v>
      </c>
      <c r="E60" s="329">
        <f>E10</f>
        <v>11398.19558</v>
      </c>
      <c r="F60" s="331">
        <f>+E60/$E$59*100</f>
        <v>56.74956204535887</v>
      </c>
      <c r="G60" s="328"/>
      <c r="H60" s="328"/>
      <c r="I60" s="328"/>
      <c r="J60" s="328"/>
      <c r="K60" s="340" t="s">
        <v>71</v>
      </c>
      <c r="L60" s="341">
        <f>+E22</f>
        <v>1912.5198690000002</v>
      </c>
      <c r="M60" s="342"/>
      <c r="N60" s="328"/>
      <c r="O60" s="328"/>
      <c r="P60" s="328"/>
      <c r="Q60" s="328"/>
      <c r="R60" s="328"/>
      <c r="S60" s="325"/>
    </row>
    <row r="61" spans="4:19" s="282" customFormat="1" ht="15">
      <c r="D61" s="330" t="s">
        <v>64</v>
      </c>
      <c r="E61" s="329">
        <f>E20</f>
        <v>7988.997944</v>
      </c>
      <c r="F61" s="331">
        <f>+E61/$E$59*100</f>
        <v>39.775781291100856</v>
      </c>
      <c r="G61" s="328"/>
      <c r="H61" s="328"/>
      <c r="I61" s="328"/>
      <c r="J61" s="328"/>
      <c r="K61" s="340" t="s">
        <v>46</v>
      </c>
      <c r="L61" s="341">
        <f>+E13</f>
        <v>3081.426134</v>
      </c>
      <c r="M61" s="342"/>
      <c r="N61" s="328"/>
      <c r="O61" s="328"/>
      <c r="P61" s="328"/>
      <c r="Q61" s="328"/>
      <c r="R61" s="328"/>
      <c r="S61" s="325"/>
    </row>
    <row r="62" spans="4:19" s="282" customFormat="1" ht="15">
      <c r="D62" s="330" t="s">
        <v>100</v>
      </c>
      <c r="E62" s="329">
        <f>E34</f>
        <v>448.80761</v>
      </c>
      <c r="F62" s="331">
        <f>+E62/$E$59*100</f>
        <v>2.2345322232244262</v>
      </c>
      <c r="G62" s="328"/>
      <c r="H62" s="328"/>
      <c r="I62" s="328"/>
      <c r="J62" s="328"/>
      <c r="K62" s="340" t="s">
        <v>73</v>
      </c>
      <c r="L62" s="341">
        <f>+E23</f>
        <v>2171.9216129999995</v>
      </c>
      <c r="M62" s="342"/>
      <c r="N62" s="328"/>
      <c r="O62" s="328"/>
      <c r="P62" s="328"/>
      <c r="Q62" s="328"/>
      <c r="R62" s="328"/>
      <c r="S62" s="325"/>
    </row>
    <row r="63" spans="4:19" s="282" customFormat="1" ht="15">
      <c r="D63" s="330" t="s">
        <v>101</v>
      </c>
      <c r="E63" s="329">
        <f>E40</f>
        <v>249.07999999999998</v>
      </c>
      <c r="F63" s="331">
        <f>+E63/$E$59*100</f>
        <v>1.2401244403158407</v>
      </c>
      <c r="G63" s="328"/>
      <c r="H63" s="328"/>
      <c r="I63" s="328"/>
      <c r="J63" s="328"/>
      <c r="K63" s="340" t="s">
        <v>103</v>
      </c>
      <c r="L63" s="341">
        <f>+E24</f>
        <v>489.554749</v>
      </c>
      <c r="M63" s="342"/>
      <c r="N63" s="328"/>
      <c r="O63" s="328"/>
      <c r="P63" s="328"/>
      <c r="Q63" s="328"/>
      <c r="R63" s="328"/>
      <c r="S63" s="325"/>
    </row>
    <row r="64" spans="4:19" s="282" customFormat="1" ht="15">
      <c r="D64" s="330"/>
      <c r="E64" s="329"/>
      <c r="F64" s="331"/>
      <c r="G64" s="328"/>
      <c r="H64" s="328"/>
      <c r="I64" s="328"/>
      <c r="J64" s="328"/>
      <c r="K64" s="340" t="s">
        <v>65</v>
      </c>
      <c r="L64" s="341">
        <f>+E25</f>
        <v>856.8298769999999</v>
      </c>
      <c r="M64" s="342"/>
      <c r="N64" s="328"/>
      <c r="O64" s="328"/>
      <c r="P64" s="328"/>
      <c r="Q64" s="328"/>
      <c r="R64" s="328"/>
      <c r="S64" s="325"/>
    </row>
    <row r="65" spans="4:19" s="282" customFormat="1" ht="15">
      <c r="D65" s="330"/>
      <c r="E65" s="329"/>
      <c r="F65" s="330"/>
      <c r="G65" s="328"/>
      <c r="H65" s="328"/>
      <c r="I65" s="328"/>
      <c r="J65" s="328"/>
      <c r="K65" s="337" t="s">
        <v>63</v>
      </c>
      <c r="L65" s="358">
        <v>10316</v>
      </c>
      <c r="M65" s="342"/>
      <c r="N65" s="328"/>
      <c r="O65" s="328"/>
      <c r="P65" s="328"/>
      <c r="Q65" s="328"/>
      <c r="R65" s="328"/>
      <c r="S65" s="325"/>
    </row>
    <row r="66" spans="4:19" s="282" customFormat="1" ht="15">
      <c r="D66" s="330"/>
      <c r="E66" s="329"/>
      <c r="F66" s="330"/>
      <c r="G66" s="328"/>
      <c r="H66" s="328"/>
      <c r="I66" s="328"/>
      <c r="J66" s="328"/>
      <c r="K66" s="337"/>
      <c r="L66" s="359"/>
      <c r="M66" s="328"/>
      <c r="N66" s="328"/>
      <c r="O66" s="328"/>
      <c r="P66" s="328"/>
      <c r="Q66" s="328"/>
      <c r="R66" s="328"/>
      <c r="S66" s="325"/>
    </row>
    <row r="67" spans="4:19" s="282" customFormat="1" ht="15">
      <c r="D67" s="330"/>
      <c r="E67" s="329"/>
      <c r="F67" s="354"/>
      <c r="G67" s="328"/>
      <c r="H67" s="328"/>
      <c r="I67" s="328"/>
      <c r="J67" s="328"/>
      <c r="K67" s="337"/>
      <c r="L67" s="359"/>
      <c r="M67" s="328"/>
      <c r="N67" s="328"/>
      <c r="O67" s="328"/>
      <c r="P67" s="328"/>
      <c r="Q67" s="328"/>
      <c r="R67" s="328"/>
      <c r="S67" s="325"/>
    </row>
    <row r="68" spans="4:19" s="282" customFormat="1" ht="15">
      <c r="D68" s="330"/>
      <c r="E68" s="329"/>
      <c r="F68" s="354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5"/>
    </row>
    <row r="69" spans="4:19" s="282" customFormat="1" ht="15">
      <c r="D69" s="330"/>
      <c r="E69" s="329"/>
      <c r="F69" s="354"/>
      <c r="G69" s="328"/>
      <c r="H69" s="328"/>
      <c r="I69" s="328"/>
      <c r="J69" s="328"/>
      <c r="K69" s="328"/>
      <c r="L69" s="360"/>
      <c r="M69" s="328"/>
      <c r="N69" s="328"/>
      <c r="O69" s="328"/>
      <c r="P69" s="328"/>
      <c r="Q69" s="328"/>
      <c r="R69" s="328"/>
      <c r="S69" s="325"/>
    </row>
    <row r="70" spans="4:19" s="282" customFormat="1" ht="15">
      <c r="D70" s="330"/>
      <c r="E70" s="329"/>
      <c r="F70" s="354"/>
      <c r="G70" s="328"/>
      <c r="H70" s="328"/>
      <c r="I70" s="328"/>
      <c r="J70" s="328"/>
      <c r="K70" s="328"/>
      <c r="L70" s="360"/>
      <c r="M70" s="328"/>
      <c r="N70" s="328"/>
      <c r="O70" s="328"/>
      <c r="P70" s="328"/>
      <c r="Q70" s="328"/>
      <c r="R70" s="328"/>
      <c r="S70" s="325"/>
    </row>
    <row r="71" spans="4:19" s="282" customFormat="1" ht="15">
      <c r="D71" s="328"/>
      <c r="E71" s="329"/>
      <c r="F71" s="328"/>
      <c r="G71" s="328"/>
      <c r="H71" s="328"/>
      <c r="I71" s="328"/>
      <c r="J71" s="328"/>
      <c r="K71" s="328"/>
      <c r="L71" s="360"/>
      <c r="M71" s="328"/>
      <c r="N71" s="328"/>
      <c r="O71" s="328"/>
      <c r="P71" s="328"/>
      <c r="Q71" s="328"/>
      <c r="R71" s="328"/>
      <c r="S71" s="325"/>
    </row>
    <row r="72" spans="4:19" ht="15">
      <c r="D72" s="355"/>
      <c r="E72" s="356"/>
      <c r="F72" s="355"/>
      <c r="G72" s="355"/>
      <c r="H72" s="355"/>
      <c r="I72" s="355"/>
      <c r="J72" s="355"/>
      <c r="K72" s="328"/>
      <c r="L72" s="360"/>
      <c r="M72" s="355"/>
      <c r="N72" s="355"/>
      <c r="O72" s="355"/>
      <c r="P72" s="355"/>
      <c r="Q72" s="355"/>
      <c r="R72" s="355"/>
      <c r="S72" s="281"/>
    </row>
    <row r="73" spans="4:19" ht="15">
      <c r="D73" s="355"/>
      <c r="E73" s="356"/>
      <c r="F73" s="355"/>
      <c r="G73" s="355"/>
      <c r="H73" s="355"/>
      <c r="I73" s="355"/>
      <c r="J73" s="355"/>
      <c r="K73" s="328"/>
      <c r="L73" s="360"/>
      <c r="M73" s="355"/>
      <c r="N73" s="355"/>
      <c r="O73" s="355"/>
      <c r="P73" s="355"/>
      <c r="Q73" s="355"/>
      <c r="R73" s="355"/>
      <c r="S73" s="281"/>
    </row>
    <row r="74" spans="4:19" ht="15">
      <c r="D74" s="355"/>
      <c r="E74" s="356"/>
      <c r="F74" s="355"/>
      <c r="G74" s="355"/>
      <c r="H74" s="355"/>
      <c r="I74" s="355"/>
      <c r="J74" s="355"/>
      <c r="K74" s="328"/>
      <c r="L74" s="360"/>
      <c r="M74" s="355"/>
      <c r="N74" s="355"/>
      <c r="O74" s="355"/>
      <c r="P74" s="355"/>
      <c r="Q74" s="355"/>
      <c r="R74" s="355"/>
      <c r="S74" s="281"/>
    </row>
    <row r="75" spans="4:19" ht="15">
      <c r="D75" s="355"/>
      <c r="E75" s="356"/>
      <c r="F75" s="355"/>
      <c r="G75" s="355"/>
      <c r="H75" s="355"/>
      <c r="I75" s="355"/>
      <c r="J75" s="355"/>
      <c r="K75" s="328"/>
      <c r="L75" s="360"/>
      <c r="M75" s="355"/>
      <c r="N75" s="355"/>
      <c r="O75" s="355"/>
      <c r="P75" s="355"/>
      <c r="Q75" s="355"/>
      <c r="R75" s="355"/>
      <c r="S75" s="281"/>
    </row>
    <row r="76" spans="4:19" ht="15">
      <c r="D76" s="355"/>
      <c r="E76" s="356"/>
      <c r="F76" s="355"/>
      <c r="G76" s="355"/>
      <c r="H76" s="355"/>
      <c r="I76" s="355"/>
      <c r="J76" s="355"/>
      <c r="K76" s="355"/>
      <c r="L76" s="361"/>
      <c r="M76" s="355"/>
      <c r="N76" s="355"/>
      <c r="O76" s="355"/>
      <c r="P76" s="355"/>
      <c r="Q76" s="355"/>
      <c r="R76" s="355"/>
      <c r="S76" s="281"/>
    </row>
    <row r="77" spans="4:19" ht="15">
      <c r="D77" s="355"/>
      <c r="E77" s="356"/>
      <c r="F77" s="355"/>
      <c r="G77" s="355"/>
      <c r="H77" s="355"/>
      <c r="I77" s="355"/>
      <c r="J77" s="355"/>
      <c r="K77" s="355"/>
      <c r="L77" s="361"/>
      <c r="M77" s="355"/>
      <c r="N77" s="355"/>
      <c r="O77" s="355"/>
      <c r="P77" s="355"/>
      <c r="Q77" s="355"/>
      <c r="R77" s="355"/>
      <c r="S77" s="281"/>
    </row>
    <row r="78" spans="4:19" ht="15">
      <c r="D78" s="355"/>
      <c r="E78" s="356"/>
      <c r="F78" s="355"/>
      <c r="G78" s="355"/>
      <c r="H78" s="355"/>
      <c r="I78" s="355"/>
      <c r="J78" s="355"/>
      <c r="K78" s="355"/>
      <c r="L78" s="361"/>
      <c r="M78" s="355"/>
      <c r="N78" s="355"/>
      <c r="O78" s="355"/>
      <c r="P78" s="355"/>
      <c r="Q78" s="355"/>
      <c r="R78" s="355"/>
      <c r="S78" s="281"/>
    </row>
    <row r="79" spans="4:19" ht="15">
      <c r="D79" s="281"/>
      <c r="E79" s="324"/>
      <c r="F79" s="281"/>
      <c r="G79" s="281"/>
      <c r="H79" s="281"/>
      <c r="I79" s="280"/>
      <c r="J79" s="280"/>
      <c r="K79" s="281"/>
      <c r="L79" s="362"/>
      <c r="M79" s="281"/>
      <c r="N79" s="281"/>
      <c r="O79" s="281"/>
      <c r="P79" s="281"/>
      <c r="Q79" s="281"/>
      <c r="R79" s="281"/>
      <c r="S79" s="281"/>
    </row>
    <row r="80" spans="4:19" ht="15">
      <c r="D80" s="281"/>
      <c r="E80" s="324"/>
      <c r="F80" s="281"/>
      <c r="G80" s="281"/>
      <c r="H80" s="281"/>
      <c r="I80" s="280"/>
      <c r="J80" s="280"/>
      <c r="K80" s="281"/>
      <c r="L80" s="362"/>
      <c r="M80" s="281"/>
      <c r="N80" s="281"/>
      <c r="O80" s="281"/>
      <c r="P80" s="281"/>
      <c r="Q80" s="281"/>
      <c r="R80" s="281"/>
      <c r="S80" s="281"/>
    </row>
    <row r="81" spans="4:19" ht="15">
      <c r="D81" s="281"/>
      <c r="E81" s="324"/>
      <c r="F81" s="281"/>
      <c r="G81" s="281"/>
      <c r="H81" s="281"/>
      <c r="I81" s="280"/>
      <c r="J81" s="280"/>
      <c r="K81" s="281"/>
      <c r="L81" s="362"/>
      <c r="M81" s="281"/>
      <c r="N81" s="281"/>
      <c r="O81" s="281"/>
      <c r="P81" s="281"/>
      <c r="Q81" s="281"/>
      <c r="R81" s="281"/>
      <c r="S81" s="281"/>
    </row>
    <row r="82" spans="4:19" ht="15">
      <c r="D82" s="281"/>
      <c r="E82" s="324"/>
      <c r="F82" s="281"/>
      <c r="G82" s="281"/>
      <c r="H82" s="281"/>
      <c r="I82" s="280"/>
      <c r="J82" s="280"/>
      <c r="K82" s="281"/>
      <c r="L82" s="362"/>
      <c r="M82" s="281"/>
      <c r="N82" s="281"/>
      <c r="O82" s="281"/>
      <c r="P82" s="281"/>
      <c r="Q82" s="281"/>
      <c r="R82" s="281"/>
      <c r="S82" s="281"/>
    </row>
    <row r="83" spans="4:19" ht="15">
      <c r="D83" s="281"/>
      <c r="E83" s="324"/>
      <c r="F83" s="281"/>
      <c r="G83" s="281"/>
      <c r="H83" s="281"/>
      <c r="I83" s="280"/>
      <c r="J83" s="280"/>
      <c r="K83" s="281"/>
      <c r="L83" s="362"/>
      <c r="M83" s="281"/>
      <c r="N83" s="281"/>
      <c r="O83" s="281"/>
      <c r="P83" s="281"/>
      <c r="Q83" s="281"/>
      <c r="R83" s="281"/>
      <c r="S83" s="281"/>
    </row>
    <row r="84" spans="4:19" ht="15">
      <c r="D84" s="281"/>
      <c r="E84" s="324"/>
      <c r="F84" s="281"/>
      <c r="G84" s="281"/>
      <c r="H84" s="281"/>
      <c r="I84" s="280"/>
      <c r="J84" s="280"/>
      <c r="K84" s="281"/>
      <c r="L84" s="362"/>
      <c r="M84" s="281"/>
      <c r="N84" s="281"/>
      <c r="O84" s="281"/>
      <c r="P84" s="281"/>
      <c r="Q84" s="281"/>
      <c r="R84" s="281"/>
      <c r="S84" s="281"/>
    </row>
    <row r="85" spans="4:19" ht="15">
      <c r="D85" s="281"/>
      <c r="E85" s="324"/>
      <c r="F85" s="281"/>
      <c r="G85" s="281"/>
      <c r="H85" s="281"/>
      <c r="I85" s="280"/>
      <c r="J85" s="280"/>
      <c r="K85" s="281"/>
      <c r="L85" s="362"/>
      <c r="M85" s="281"/>
      <c r="N85" s="281"/>
      <c r="O85" s="281"/>
      <c r="P85" s="281"/>
      <c r="Q85" s="281"/>
      <c r="R85" s="281"/>
      <c r="S85" s="281"/>
    </row>
    <row r="86" ht="15">
      <c r="L86" s="363"/>
    </row>
    <row r="87" ht="15">
      <c r="L87" s="363"/>
    </row>
    <row r="88" ht="15">
      <c r="L88" s="363"/>
    </row>
    <row r="89" ht="15">
      <c r="L89" s="363"/>
    </row>
    <row r="90" ht="15">
      <c r="L90" s="363"/>
    </row>
    <row r="91" ht="15">
      <c r="L91" s="363"/>
    </row>
    <row r="92" ht="15">
      <c r="L92" s="363"/>
    </row>
    <row r="93" ht="15">
      <c r="L93" s="363"/>
    </row>
    <row r="94" ht="15">
      <c r="L94" s="363"/>
    </row>
    <row r="95" ht="15">
      <c r="L95" s="363"/>
    </row>
    <row r="96" ht="15">
      <c r="L96" s="363"/>
    </row>
    <row r="97" ht="15">
      <c r="L97" s="363"/>
    </row>
    <row r="98" ht="15">
      <c r="L98" s="363"/>
    </row>
    <row r="99" ht="15">
      <c r="L99" s="363"/>
    </row>
    <row r="109" spans="6:8" ht="15">
      <c r="F109" s="282" t="s">
        <v>106</v>
      </c>
      <c r="G109" s="282" t="s">
        <v>107</v>
      </c>
      <c r="H109" s="282"/>
    </row>
    <row r="110" spans="6:8" ht="15">
      <c r="F110" s="282" t="s">
        <v>108</v>
      </c>
      <c r="G110" s="357">
        <v>4179.064099000001</v>
      </c>
      <c r="H110" s="282"/>
    </row>
    <row r="111" spans="6:8" ht="15">
      <c r="F111" s="282" t="s">
        <v>109</v>
      </c>
      <c r="G111" s="357">
        <v>3485.676</v>
      </c>
      <c r="H111" s="282"/>
    </row>
    <row r="112" spans="6:8" ht="15">
      <c r="F112" s="282" t="s">
        <v>110</v>
      </c>
      <c r="G112" s="357">
        <v>2963.345</v>
      </c>
      <c r="H112" s="282"/>
    </row>
    <row r="113" spans="6:8" ht="15">
      <c r="F113" s="282" t="s">
        <v>111</v>
      </c>
      <c r="G113" s="357">
        <v>2880.74272</v>
      </c>
      <c r="H113" s="282"/>
    </row>
    <row r="114" spans="6:8" ht="15">
      <c r="F114" s="282" t="s">
        <v>112</v>
      </c>
      <c r="G114" s="357">
        <v>2836.04106</v>
      </c>
      <c r="H114" s="282"/>
    </row>
    <row r="115" spans="6:8" ht="15">
      <c r="F115" s="282" t="s">
        <v>113</v>
      </c>
      <c r="G115" s="357">
        <v>1579.0062930000001</v>
      </c>
      <c r="H115" s="282"/>
    </row>
    <row r="116" spans="6:8" ht="15">
      <c r="F116" s="282" t="s">
        <v>114</v>
      </c>
      <c r="G116" s="357">
        <v>1574.139794</v>
      </c>
      <c r="H116" s="282"/>
    </row>
    <row r="117" spans="6:8" ht="15">
      <c r="F117" s="282" t="s">
        <v>115</v>
      </c>
      <c r="G117" s="357">
        <v>1521.145</v>
      </c>
      <c r="H117" s="282"/>
    </row>
    <row r="118" spans="6:8" ht="15">
      <c r="F118" s="282" t="s">
        <v>116</v>
      </c>
      <c r="G118" s="357">
        <v>1452.713383</v>
      </c>
      <c r="H118" s="282"/>
    </row>
    <row r="119" spans="6:8" ht="15">
      <c r="F119" s="282" t="s">
        <v>117</v>
      </c>
      <c r="G119" s="357">
        <v>1252.5691769999999</v>
      </c>
      <c r="H119" s="282"/>
    </row>
    <row r="120" spans="6:8" ht="15">
      <c r="F120" s="282" t="s">
        <v>118</v>
      </c>
      <c r="G120" s="357">
        <v>783.657236</v>
      </c>
      <c r="H120" s="282"/>
    </row>
    <row r="121" spans="6:8" ht="15">
      <c r="F121" s="282" t="s">
        <v>119</v>
      </c>
      <c r="G121" s="357">
        <v>769.31</v>
      </c>
      <c r="H121" s="282"/>
    </row>
    <row r="122" spans="6:8" ht="15">
      <c r="F122" s="282" t="s">
        <v>120</v>
      </c>
      <c r="G122" s="357">
        <v>593.72</v>
      </c>
      <c r="H122" s="282"/>
    </row>
    <row r="123" spans="6:8" ht="15">
      <c r="F123" s="282" t="s">
        <v>121</v>
      </c>
      <c r="G123" s="357">
        <v>441.33467099999996</v>
      </c>
      <c r="H123" s="282"/>
    </row>
    <row r="124" spans="6:8" ht="15">
      <c r="F124" s="282" t="s">
        <v>122</v>
      </c>
      <c r="G124" s="357">
        <v>435.335457</v>
      </c>
      <c r="H124" s="282"/>
    </row>
    <row r="125" spans="6:8" ht="15">
      <c r="F125" s="282" t="s">
        <v>123</v>
      </c>
      <c r="G125" s="357">
        <v>371.79</v>
      </c>
      <c r="H125" s="282"/>
    </row>
    <row r="126" spans="6:8" ht="15">
      <c r="F126" s="282" t="s">
        <v>124</v>
      </c>
      <c r="G126" s="357">
        <v>349.170823</v>
      </c>
      <c r="H126" s="282"/>
    </row>
    <row r="127" spans="6:8" ht="15">
      <c r="F127" s="282" t="s">
        <v>125</v>
      </c>
      <c r="G127" s="357">
        <v>305.63490699999994</v>
      </c>
      <c r="H127" s="282"/>
    </row>
    <row r="128" spans="6:8" ht="15">
      <c r="F128" s="282" t="s">
        <v>126</v>
      </c>
      <c r="G128" s="357">
        <v>294.17582400000003</v>
      </c>
      <c r="H128" s="282"/>
    </row>
    <row r="129" spans="6:8" ht="15">
      <c r="F129" s="282" t="s">
        <v>127</v>
      </c>
      <c r="G129" s="357">
        <v>293.35499999999996</v>
      </c>
      <c r="H129" s="282"/>
    </row>
    <row r="130" spans="6:8" ht="15">
      <c r="F130" s="282" t="s">
        <v>128</v>
      </c>
      <c r="G130" s="357">
        <v>290.80500000000006</v>
      </c>
      <c r="H130" s="282"/>
    </row>
    <row r="131" spans="6:8" ht="15">
      <c r="F131" s="282" t="s">
        <v>129</v>
      </c>
      <c r="G131" s="357">
        <v>290.469443</v>
      </c>
      <c r="H131" s="282"/>
    </row>
    <row r="132" spans="6:8" ht="15">
      <c r="F132" s="282" t="s">
        <v>130</v>
      </c>
      <c r="G132" s="357">
        <v>274.127649</v>
      </c>
      <c r="H132" s="282"/>
    </row>
    <row r="133" spans="6:8" ht="15">
      <c r="F133" s="282" t="s">
        <v>131</v>
      </c>
      <c r="G133" s="357">
        <v>206.35190899999998</v>
      </c>
      <c r="H133" s="282"/>
    </row>
    <row r="134" spans="6:8" ht="15">
      <c r="F134" s="282" t="s">
        <v>132</v>
      </c>
      <c r="G134" s="357">
        <v>193.755</v>
      </c>
      <c r="H134" s="282"/>
    </row>
    <row r="135" spans="6:8" ht="15">
      <c r="F135" s="282" t="s">
        <v>133</v>
      </c>
      <c r="G135" s="357">
        <v>185.066975</v>
      </c>
      <c r="H135" s="282"/>
    </row>
    <row r="136" spans="6:8" ht="15">
      <c r="F136" s="282" t="s">
        <v>134</v>
      </c>
      <c r="G136" s="357">
        <v>173.79000000000002</v>
      </c>
      <c r="H136" s="282"/>
    </row>
    <row r="137" spans="6:8" ht="15">
      <c r="F137" s="282" t="s">
        <v>135</v>
      </c>
      <c r="G137" s="357">
        <v>169.52</v>
      </c>
      <c r="H137" s="282"/>
    </row>
    <row r="138" spans="6:8" ht="15">
      <c r="F138" s="282" t="s">
        <v>126</v>
      </c>
      <c r="G138" s="357">
        <v>156.19419</v>
      </c>
      <c r="H138" s="282"/>
    </row>
    <row r="139" spans="6:8" ht="15">
      <c r="F139" s="282" t="s">
        <v>126</v>
      </c>
      <c r="G139" s="357">
        <v>117.81734599999999</v>
      </c>
      <c r="H139" s="282"/>
    </row>
    <row r="140" spans="6:8" ht="15">
      <c r="F140" s="282" t="s">
        <v>136</v>
      </c>
      <c r="G140" s="357">
        <v>114.5</v>
      </c>
      <c r="H140" s="282"/>
    </row>
    <row r="141" spans="6:8" ht="15">
      <c r="F141" s="282" t="s">
        <v>137</v>
      </c>
      <c r="G141" s="357">
        <v>108.36</v>
      </c>
      <c r="H141" s="282"/>
    </row>
    <row r="142" spans="6:8" ht="15">
      <c r="F142" s="282" t="s">
        <v>138</v>
      </c>
      <c r="G142" s="357">
        <v>100.373011</v>
      </c>
      <c r="H142" s="282"/>
    </row>
    <row r="143" spans="6:8" ht="15">
      <c r="F143" s="282" t="s">
        <v>139</v>
      </c>
      <c r="G143" s="357">
        <v>82.06</v>
      </c>
      <c r="H143" s="282"/>
    </row>
    <row r="144" spans="6:8" ht="15">
      <c r="F144" s="282" t="s">
        <v>140</v>
      </c>
      <c r="G144" s="357">
        <v>68.13</v>
      </c>
      <c r="H144" s="282"/>
    </row>
    <row r="145" spans="6:8" ht="15">
      <c r="F145" s="282" t="s">
        <v>126</v>
      </c>
      <c r="G145" s="357">
        <v>26.11</v>
      </c>
      <c r="H145" s="282"/>
    </row>
    <row r="146" spans="6:8" ht="15">
      <c r="F146" s="282" t="s">
        <v>141</v>
      </c>
      <c r="G146" s="357">
        <v>21.14</v>
      </c>
      <c r="H146" s="282"/>
    </row>
    <row r="147" spans="6:8" ht="15">
      <c r="F147" s="282" t="s">
        <v>142</v>
      </c>
      <c r="G147" s="357">
        <v>7.102079</v>
      </c>
      <c r="H147" s="282"/>
    </row>
    <row r="148" spans="6:8" ht="15">
      <c r="F148" s="282" t="s">
        <v>143</v>
      </c>
      <c r="G148" s="357">
        <v>0</v>
      </c>
      <c r="H148" s="282"/>
    </row>
    <row r="149" spans="6:8" ht="15">
      <c r="F149" s="282"/>
      <c r="G149" s="282"/>
      <c r="H149" s="282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150"/>
  <sheetViews>
    <sheetView showGridLines="0" zoomScalePageLayoutView="0" workbookViewId="0" topLeftCell="A1">
      <selection activeCell="V57" sqref="V57"/>
    </sheetView>
  </sheetViews>
  <sheetFormatPr defaultColWidth="11.5546875" defaultRowHeight="15"/>
  <cols>
    <col min="1" max="1" width="1.99609375" style="228" customWidth="1"/>
    <col min="2" max="2" width="2.10546875" style="228" customWidth="1"/>
    <col min="3" max="3" width="3.21484375" style="228" customWidth="1"/>
    <col min="4" max="4" width="18.88671875" style="228" customWidth="1"/>
    <col min="5" max="5" width="7.4453125" style="229" customWidth="1"/>
    <col min="6" max="8" width="7.4453125" style="228" customWidth="1"/>
    <col min="9" max="10" width="7.4453125" style="222" customWidth="1"/>
    <col min="11" max="17" width="7.4453125" style="228" customWidth="1"/>
    <col min="18" max="18" width="0.78125" style="228" customWidth="1"/>
    <col min="19" max="19" width="3.3359375" style="228" customWidth="1"/>
    <col min="20" max="20" width="11.5546875" style="228" customWidth="1"/>
    <col min="21" max="21" width="15.99609375" style="228" bestFit="1" customWidth="1"/>
    <col min="22" max="16384" width="8.88671875" style="228" customWidth="1"/>
  </cols>
  <sheetData>
    <row r="3" spans="1:256" ht="18.75">
      <c r="A3" s="229"/>
      <c r="B3" s="788" t="s">
        <v>102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29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29"/>
      <c r="EP3" s="229"/>
      <c r="EQ3" s="229"/>
      <c r="ER3" s="229"/>
      <c r="ES3" s="229"/>
      <c r="ET3" s="229"/>
      <c r="EU3" s="229"/>
      <c r="EV3" s="229"/>
      <c r="EW3" s="229"/>
      <c r="EX3" s="229"/>
      <c r="EY3" s="229"/>
      <c r="EZ3" s="229"/>
      <c r="FA3" s="229"/>
      <c r="FB3" s="229"/>
      <c r="FC3" s="229"/>
      <c r="FD3" s="229"/>
      <c r="FE3" s="229"/>
      <c r="FF3" s="229"/>
      <c r="FG3" s="229"/>
      <c r="FH3" s="229"/>
      <c r="FI3" s="229"/>
      <c r="FJ3" s="229"/>
      <c r="FK3" s="229"/>
      <c r="FL3" s="229"/>
      <c r="FM3" s="229"/>
      <c r="FN3" s="229"/>
      <c r="FO3" s="229"/>
      <c r="FP3" s="229"/>
      <c r="FQ3" s="229"/>
      <c r="FR3" s="229"/>
      <c r="FS3" s="229"/>
      <c r="FT3" s="229"/>
      <c r="FU3" s="229"/>
      <c r="FV3" s="229"/>
      <c r="FW3" s="229"/>
      <c r="FX3" s="229"/>
      <c r="FY3" s="229"/>
      <c r="FZ3" s="229"/>
      <c r="GA3" s="229"/>
      <c r="GB3" s="229"/>
      <c r="GC3" s="229"/>
      <c r="GD3" s="229"/>
      <c r="GE3" s="229"/>
      <c r="GF3" s="229"/>
      <c r="GG3" s="229"/>
      <c r="GH3" s="229"/>
      <c r="GI3" s="229"/>
      <c r="GJ3" s="229"/>
      <c r="GK3" s="229"/>
      <c r="GL3" s="229"/>
      <c r="GM3" s="229"/>
      <c r="GN3" s="229"/>
      <c r="GO3" s="229"/>
      <c r="GP3" s="229"/>
      <c r="GQ3" s="229"/>
      <c r="GR3" s="229"/>
      <c r="GS3" s="229"/>
      <c r="GT3" s="229"/>
      <c r="GU3" s="229"/>
      <c r="GV3" s="229"/>
      <c r="GW3" s="229"/>
      <c r="GX3" s="229"/>
      <c r="GY3" s="229"/>
      <c r="GZ3" s="229"/>
      <c r="HA3" s="229"/>
      <c r="HB3" s="229"/>
      <c r="HC3" s="229"/>
      <c r="HD3" s="229"/>
      <c r="HE3" s="229"/>
      <c r="HF3" s="229"/>
      <c r="HG3" s="229"/>
      <c r="HH3" s="229"/>
      <c r="HI3" s="229"/>
      <c r="HJ3" s="229"/>
      <c r="HK3" s="229"/>
      <c r="HL3" s="229"/>
      <c r="HM3" s="229"/>
      <c r="HN3" s="229"/>
      <c r="HO3" s="229"/>
      <c r="HP3" s="229"/>
      <c r="HQ3" s="229"/>
      <c r="HR3" s="229"/>
      <c r="HS3" s="229"/>
      <c r="HT3" s="229"/>
      <c r="HU3" s="229"/>
      <c r="HV3" s="229"/>
      <c r="HW3" s="229"/>
      <c r="HX3" s="229"/>
      <c r="HY3" s="229"/>
      <c r="HZ3" s="229"/>
      <c r="IA3" s="229"/>
      <c r="IB3" s="229"/>
      <c r="IC3" s="229"/>
      <c r="ID3" s="229"/>
      <c r="IE3" s="229"/>
      <c r="IF3" s="229"/>
      <c r="IG3" s="229"/>
      <c r="IH3" s="229"/>
      <c r="II3" s="229"/>
      <c r="IJ3" s="229"/>
      <c r="IK3" s="229"/>
      <c r="IL3" s="229"/>
      <c r="IM3" s="229"/>
      <c r="IN3" s="229"/>
      <c r="IO3" s="229"/>
      <c r="IP3" s="229"/>
      <c r="IQ3" s="229"/>
      <c r="IR3" s="229"/>
      <c r="IS3" s="229"/>
      <c r="IT3" s="229"/>
      <c r="IU3" s="229"/>
      <c r="IV3" s="229"/>
    </row>
    <row r="4" spans="1:256" ht="18.75">
      <c r="A4" s="229"/>
      <c r="B4" s="788" t="s">
        <v>38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29"/>
      <c r="FL4" s="229"/>
      <c r="FM4" s="229"/>
      <c r="FN4" s="229"/>
      <c r="FO4" s="229"/>
      <c r="FP4" s="229"/>
      <c r="FQ4" s="229"/>
      <c r="FR4" s="229"/>
      <c r="FS4" s="229"/>
      <c r="FT4" s="229"/>
      <c r="FU4" s="229"/>
      <c r="FV4" s="229"/>
      <c r="FW4" s="229"/>
      <c r="FX4" s="229"/>
      <c r="FY4" s="229"/>
      <c r="FZ4" s="229"/>
      <c r="GA4" s="229"/>
      <c r="GB4" s="229"/>
      <c r="GC4" s="229"/>
      <c r="GD4" s="229"/>
      <c r="GE4" s="229"/>
      <c r="GF4" s="229"/>
      <c r="GG4" s="229"/>
      <c r="GH4" s="229"/>
      <c r="GI4" s="229"/>
      <c r="GJ4" s="229"/>
      <c r="GK4" s="229"/>
      <c r="GL4" s="229"/>
      <c r="GM4" s="229"/>
      <c r="GN4" s="229"/>
      <c r="GO4" s="229"/>
      <c r="GP4" s="229"/>
      <c r="GQ4" s="229"/>
      <c r="GR4" s="229"/>
      <c r="GS4" s="229"/>
      <c r="GT4" s="229"/>
      <c r="GU4" s="229"/>
      <c r="GV4" s="229"/>
      <c r="GW4" s="229"/>
      <c r="GX4" s="229"/>
      <c r="GY4" s="229"/>
      <c r="GZ4" s="229"/>
      <c r="HA4" s="229"/>
      <c r="HB4" s="229"/>
      <c r="HC4" s="229"/>
      <c r="HD4" s="229"/>
      <c r="HE4" s="229"/>
      <c r="HF4" s="229"/>
      <c r="HG4" s="229"/>
      <c r="HH4" s="229"/>
      <c r="HI4" s="229"/>
      <c r="HJ4" s="229"/>
      <c r="HK4" s="229"/>
      <c r="HL4" s="229"/>
      <c r="HM4" s="229"/>
      <c r="HN4" s="229"/>
      <c r="HO4" s="229"/>
      <c r="HP4" s="229"/>
      <c r="HQ4" s="229"/>
      <c r="HR4" s="229"/>
      <c r="HS4" s="229"/>
      <c r="HT4" s="229"/>
      <c r="HU4" s="229"/>
      <c r="HV4" s="229"/>
      <c r="HW4" s="229"/>
      <c r="HX4" s="229"/>
      <c r="HY4" s="229"/>
      <c r="HZ4" s="229"/>
      <c r="IA4" s="229"/>
      <c r="IB4" s="229"/>
      <c r="IC4" s="229"/>
      <c r="ID4" s="229"/>
      <c r="IE4" s="229"/>
      <c r="IF4" s="229"/>
      <c r="IG4" s="229"/>
      <c r="IH4" s="229"/>
      <c r="II4" s="229"/>
      <c r="IJ4" s="229"/>
      <c r="IK4" s="229"/>
      <c r="IL4" s="229"/>
      <c r="IM4" s="229"/>
      <c r="IN4" s="229"/>
      <c r="IO4" s="229"/>
      <c r="IP4" s="229"/>
      <c r="IQ4" s="229"/>
      <c r="IR4" s="229"/>
      <c r="IS4" s="229"/>
      <c r="IT4" s="229"/>
      <c r="IU4" s="229"/>
      <c r="IV4" s="229"/>
    </row>
    <row r="5" spans="1:256" ht="15">
      <c r="A5" s="229"/>
      <c r="B5" s="229"/>
      <c r="C5" s="229"/>
      <c r="D5" s="229"/>
      <c r="F5" s="229"/>
      <c r="G5" s="229"/>
      <c r="H5" s="229"/>
      <c r="I5" s="230"/>
      <c r="J5" s="230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29"/>
      <c r="GR5" s="229"/>
      <c r="GS5" s="229"/>
      <c r="GT5" s="229"/>
      <c r="GU5" s="229"/>
      <c r="GV5" s="229"/>
      <c r="GW5" s="229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29"/>
      <c r="IN5" s="229"/>
      <c r="IO5" s="229"/>
      <c r="IP5" s="229"/>
      <c r="IQ5" s="229"/>
      <c r="IR5" s="229"/>
      <c r="IS5" s="229"/>
      <c r="IT5" s="229"/>
      <c r="IU5" s="229"/>
      <c r="IV5" s="229"/>
    </row>
    <row r="6" spans="1:256" ht="39" customHeight="1">
      <c r="A6" s="229"/>
      <c r="B6" s="789" t="s">
        <v>42</v>
      </c>
      <c r="C6" s="790"/>
      <c r="D6" s="791"/>
      <c r="E6" s="792" t="s">
        <v>3</v>
      </c>
      <c r="F6" s="792" t="s">
        <v>4</v>
      </c>
      <c r="G6" s="792" t="s">
        <v>5</v>
      </c>
      <c r="H6" s="792" t="s">
        <v>6</v>
      </c>
      <c r="I6" s="792" t="s">
        <v>7</v>
      </c>
      <c r="J6" s="792" t="s">
        <v>8</v>
      </c>
      <c r="K6" s="792" t="s">
        <v>9</v>
      </c>
      <c r="L6" s="792" t="s">
        <v>10</v>
      </c>
      <c r="M6" s="792" t="s">
        <v>11</v>
      </c>
      <c r="N6" s="792" t="s">
        <v>12</v>
      </c>
      <c r="O6" s="792" t="s">
        <v>13</v>
      </c>
      <c r="P6" s="792" t="s">
        <v>14</v>
      </c>
      <c r="Q6" s="793" t="s">
        <v>15</v>
      </c>
      <c r="R6" s="25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222" customFormat="1" ht="15">
      <c r="A7" s="230"/>
      <c r="B7" s="794"/>
      <c r="C7" s="795"/>
      <c r="D7" s="796"/>
      <c r="E7" s="797"/>
      <c r="F7" s="797"/>
      <c r="G7" s="797"/>
      <c r="H7" s="797"/>
      <c r="I7" s="797"/>
      <c r="J7" s="797"/>
      <c r="K7" s="798"/>
      <c r="L7" s="798"/>
      <c r="M7" s="798"/>
      <c r="N7" s="798"/>
      <c r="O7" s="797"/>
      <c r="P7" s="797"/>
      <c r="Q7" s="797"/>
      <c r="R7" s="26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0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0"/>
      <c r="DE7" s="230"/>
      <c r="DF7" s="230"/>
      <c r="DG7" s="230"/>
      <c r="DH7" s="230"/>
      <c r="DI7" s="230"/>
      <c r="DJ7" s="230"/>
      <c r="DK7" s="230"/>
      <c r="DL7" s="230"/>
      <c r="DM7" s="230"/>
      <c r="DN7" s="230"/>
      <c r="DO7" s="230"/>
      <c r="DP7" s="230"/>
      <c r="DQ7" s="230"/>
      <c r="DR7" s="230"/>
      <c r="DS7" s="230"/>
      <c r="DT7" s="230"/>
      <c r="DU7" s="230"/>
      <c r="DV7" s="230"/>
      <c r="DW7" s="230"/>
      <c r="DX7" s="230"/>
      <c r="DY7" s="230"/>
      <c r="DZ7" s="230"/>
      <c r="EA7" s="230"/>
      <c r="EB7" s="230"/>
      <c r="EC7" s="230"/>
      <c r="ED7" s="230"/>
      <c r="EE7" s="230"/>
      <c r="EF7" s="230"/>
      <c r="EG7" s="230"/>
      <c r="EH7" s="230"/>
      <c r="EI7" s="230"/>
      <c r="EJ7" s="230"/>
      <c r="EK7" s="230"/>
      <c r="EL7" s="230"/>
      <c r="EM7" s="230"/>
      <c r="EN7" s="230"/>
      <c r="EO7" s="230"/>
      <c r="EP7" s="230"/>
      <c r="EQ7" s="230"/>
      <c r="ER7" s="230"/>
      <c r="ES7" s="230"/>
      <c r="ET7" s="230"/>
      <c r="EU7" s="230"/>
      <c r="EV7" s="230"/>
      <c r="EW7" s="230"/>
      <c r="EX7" s="230"/>
      <c r="EY7" s="230"/>
      <c r="EZ7" s="230"/>
      <c r="FA7" s="230"/>
      <c r="FB7" s="230"/>
      <c r="FC7" s="230"/>
      <c r="FD7" s="230"/>
      <c r="FE7" s="230"/>
      <c r="FF7" s="230"/>
      <c r="FG7" s="230"/>
      <c r="FH7" s="230"/>
      <c r="FI7" s="230"/>
      <c r="FJ7" s="230"/>
      <c r="FK7" s="230"/>
      <c r="FL7" s="230"/>
      <c r="FM7" s="230"/>
      <c r="FN7" s="230"/>
      <c r="FO7" s="230"/>
      <c r="FP7" s="230"/>
      <c r="FQ7" s="230"/>
      <c r="FR7" s="230"/>
      <c r="FS7" s="230"/>
      <c r="FT7" s="230"/>
      <c r="FU7" s="230"/>
      <c r="FV7" s="230"/>
      <c r="FW7" s="230"/>
      <c r="FX7" s="230"/>
      <c r="FY7" s="230"/>
      <c r="FZ7" s="230"/>
      <c r="GA7" s="230"/>
      <c r="GB7" s="230"/>
      <c r="GC7" s="230"/>
      <c r="GD7" s="230"/>
      <c r="GE7" s="230"/>
      <c r="GF7" s="230"/>
      <c r="GG7" s="230"/>
      <c r="GH7" s="230"/>
      <c r="GI7" s="230"/>
      <c r="GJ7" s="230"/>
      <c r="GK7" s="230"/>
      <c r="GL7" s="230"/>
      <c r="GM7" s="230"/>
      <c r="GN7" s="230"/>
      <c r="GO7" s="230"/>
      <c r="GP7" s="230"/>
      <c r="GQ7" s="230"/>
      <c r="GR7" s="230"/>
      <c r="GS7" s="230"/>
      <c r="GT7" s="230"/>
      <c r="GU7" s="230"/>
      <c r="GV7" s="230"/>
      <c r="GW7" s="230"/>
      <c r="GX7" s="230"/>
      <c r="GY7" s="230"/>
      <c r="GZ7" s="230"/>
      <c r="HA7" s="230"/>
      <c r="HB7" s="230"/>
      <c r="HC7" s="230"/>
      <c r="HD7" s="230"/>
      <c r="HE7" s="230"/>
      <c r="HF7" s="230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230"/>
      <c r="IF7" s="230"/>
      <c r="IG7" s="230"/>
      <c r="IH7" s="230"/>
      <c r="II7" s="230"/>
      <c r="IJ7" s="230"/>
      <c r="IK7" s="230"/>
      <c r="IL7" s="230"/>
      <c r="IM7" s="230"/>
      <c r="IN7" s="230"/>
      <c r="IO7" s="230"/>
      <c r="IP7" s="230"/>
      <c r="IQ7" s="230"/>
      <c r="IR7" s="230"/>
      <c r="IS7" s="230"/>
      <c r="IT7" s="230"/>
      <c r="IU7" s="230"/>
      <c r="IV7" s="230"/>
    </row>
    <row r="8" spans="1:256" s="223" customFormat="1" ht="12.75">
      <c r="A8" s="231"/>
      <c r="B8" s="799" t="s">
        <v>3</v>
      </c>
      <c r="C8" s="800"/>
      <c r="D8" s="800"/>
      <c r="E8" s="801">
        <f aca="true" t="shared" si="0" ref="E8:Q8">+E10+E19+E31+E37</f>
        <v>60468.44956</v>
      </c>
      <c r="F8" s="801">
        <f t="shared" si="0"/>
        <v>3674.6818599999997</v>
      </c>
      <c r="G8" s="801">
        <f t="shared" si="0"/>
        <v>4520.96017</v>
      </c>
      <c r="H8" s="801">
        <f t="shared" si="0"/>
        <v>3777.3031</v>
      </c>
      <c r="I8" s="801">
        <f t="shared" si="0"/>
        <v>3707.84113</v>
      </c>
      <c r="J8" s="801">
        <f t="shared" si="0"/>
        <v>5497.62084</v>
      </c>
      <c r="K8" s="801">
        <f t="shared" si="0"/>
        <v>4513.57902</v>
      </c>
      <c r="L8" s="801">
        <f t="shared" si="0"/>
        <v>5764.068020000001</v>
      </c>
      <c r="M8" s="801">
        <f t="shared" si="0"/>
        <v>4510.51082</v>
      </c>
      <c r="N8" s="801">
        <f t="shared" si="0"/>
        <v>7746.492880000001</v>
      </c>
      <c r="O8" s="801">
        <f t="shared" si="0"/>
        <v>5935.54297</v>
      </c>
      <c r="P8" s="801">
        <f t="shared" si="0"/>
        <v>5860.354979999999</v>
      </c>
      <c r="Q8" s="801">
        <f t="shared" si="0"/>
        <v>4959.49377</v>
      </c>
      <c r="R8" s="26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  <c r="IK8" s="231"/>
      <c r="IL8" s="231"/>
      <c r="IM8" s="231"/>
      <c r="IN8" s="231"/>
      <c r="IO8" s="231"/>
      <c r="IP8" s="231"/>
      <c r="IQ8" s="231"/>
      <c r="IR8" s="231"/>
      <c r="IS8" s="231"/>
      <c r="IT8" s="231"/>
      <c r="IU8" s="231"/>
      <c r="IV8" s="231"/>
    </row>
    <row r="9" spans="2:18" s="224" customFormat="1" ht="12.75">
      <c r="B9" s="802"/>
      <c r="C9" s="803"/>
      <c r="D9" s="803"/>
      <c r="E9" s="804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262"/>
    </row>
    <row r="10" spans="2:18" s="223" customFormat="1" ht="12.75">
      <c r="B10" s="806"/>
      <c r="C10" s="807" t="s">
        <v>43</v>
      </c>
      <c r="D10" s="808"/>
      <c r="E10" s="801">
        <f aca="true" t="shared" si="1" ref="E10:Q10">SUM(E12:E17)</f>
        <v>43812.98162</v>
      </c>
      <c r="F10" s="801">
        <f t="shared" si="1"/>
        <v>1882.80948</v>
      </c>
      <c r="G10" s="801">
        <f t="shared" si="1"/>
        <v>3198.04586</v>
      </c>
      <c r="H10" s="801">
        <f t="shared" si="1"/>
        <v>2767.58604</v>
      </c>
      <c r="I10" s="801">
        <f t="shared" si="1"/>
        <v>2149.14285</v>
      </c>
      <c r="J10" s="801">
        <f t="shared" si="1"/>
        <v>4506.951829999999</v>
      </c>
      <c r="K10" s="801">
        <f t="shared" si="1"/>
        <v>3377.63428</v>
      </c>
      <c r="L10" s="801">
        <f t="shared" si="1"/>
        <v>4192.52742</v>
      </c>
      <c r="M10" s="801">
        <f t="shared" si="1"/>
        <v>2844.7569399999998</v>
      </c>
      <c r="N10" s="801">
        <f t="shared" si="1"/>
        <v>6411.851450000001</v>
      </c>
      <c r="O10" s="801">
        <f t="shared" si="1"/>
        <v>4360.84389</v>
      </c>
      <c r="P10" s="801">
        <f t="shared" si="1"/>
        <v>4154.1559799999995</v>
      </c>
      <c r="Q10" s="801">
        <f t="shared" si="1"/>
        <v>3966.6756000000005</v>
      </c>
      <c r="R10" s="261"/>
    </row>
    <row r="11" spans="2:18" s="223" customFormat="1" ht="12.75">
      <c r="B11" s="809"/>
      <c r="C11" s="810"/>
      <c r="D11" s="474"/>
      <c r="E11" s="811"/>
      <c r="F11" s="757"/>
      <c r="G11" s="757"/>
      <c r="H11" s="757"/>
      <c r="I11" s="812"/>
      <c r="J11" s="812"/>
      <c r="K11" s="757"/>
      <c r="L11" s="757"/>
      <c r="M11" s="757"/>
      <c r="N11" s="757"/>
      <c r="O11" s="757"/>
      <c r="P11" s="757"/>
      <c r="Q11" s="758"/>
      <c r="R11" s="263"/>
    </row>
    <row r="12" spans="2:18" s="223" customFormat="1" ht="12.75">
      <c r="B12" s="809"/>
      <c r="C12" s="810"/>
      <c r="D12" s="813" t="s">
        <v>44</v>
      </c>
      <c r="E12" s="758">
        <f aca="true" t="shared" si="2" ref="E12:E17">SUM(F12:Q12)</f>
        <v>5298.143569999998</v>
      </c>
      <c r="F12" s="96">
        <v>192.7262</v>
      </c>
      <c r="G12" s="96">
        <v>407.21211</v>
      </c>
      <c r="H12" s="814" t="s">
        <v>53</v>
      </c>
      <c r="I12" s="96">
        <v>183.93950999999998</v>
      </c>
      <c r="J12" s="96">
        <v>2356.2615199999996</v>
      </c>
      <c r="K12" s="96">
        <v>78.684</v>
      </c>
      <c r="L12" s="96">
        <v>908.00322</v>
      </c>
      <c r="M12" s="815" t="s">
        <v>53</v>
      </c>
      <c r="N12" s="96">
        <v>299.99613</v>
      </c>
      <c r="O12" s="96">
        <v>275.5425</v>
      </c>
      <c r="P12" s="96">
        <v>309.32238</v>
      </c>
      <c r="Q12" s="96">
        <v>286.456</v>
      </c>
      <c r="R12" s="263"/>
    </row>
    <row r="13" spans="2:18" s="223" customFormat="1" ht="12.75">
      <c r="B13" s="809"/>
      <c r="C13" s="810"/>
      <c r="D13" s="754" t="s">
        <v>46</v>
      </c>
      <c r="E13" s="758">
        <f t="shared" si="2"/>
        <v>14144.652619999999</v>
      </c>
      <c r="F13" s="96">
        <v>98.91128</v>
      </c>
      <c r="G13" s="96">
        <v>362.26</v>
      </c>
      <c r="H13" s="96">
        <v>1628.8790400000003</v>
      </c>
      <c r="I13" s="96">
        <v>682.8038399999999</v>
      </c>
      <c r="J13" s="96">
        <v>834.86106</v>
      </c>
      <c r="K13" s="96">
        <v>1945.3874</v>
      </c>
      <c r="L13" s="96">
        <v>2302.8342000000002</v>
      </c>
      <c r="M13" s="96">
        <v>1793.9538599999998</v>
      </c>
      <c r="N13" s="96">
        <v>2458.8328200000005</v>
      </c>
      <c r="O13" s="96">
        <v>647.5813899999999</v>
      </c>
      <c r="P13" s="96">
        <v>567.62466</v>
      </c>
      <c r="Q13" s="96">
        <v>820.72307</v>
      </c>
      <c r="R13" s="263"/>
    </row>
    <row r="14" spans="2:18" s="223" customFormat="1" ht="12.75">
      <c r="B14" s="809"/>
      <c r="C14" s="810"/>
      <c r="D14" s="754" t="s">
        <v>50</v>
      </c>
      <c r="E14" s="758">
        <f t="shared" si="2"/>
        <v>7199.78494</v>
      </c>
      <c r="F14" s="814" t="s">
        <v>53</v>
      </c>
      <c r="G14" s="815" t="s">
        <v>53</v>
      </c>
      <c r="H14" s="96">
        <v>210.42</v>
      </c>
      <c r="I14" s="96">
        <v>1032.3120000000001</v>
      </c>
      <c r="J14" s="96">
        <v>937.1880000000001</v>
      </c>
      <c r="K14" s="815" t="s">
        <v>53</v>
      </c>
      <c r="L14" s="815" t="s">
        <v>53</v>
      </c>
      <c r="M14" s="815" t="s">
        <v>53</v>
      </c>
      <c r="N14" s="96">
        <v>264.936</v>
      </c>
      <c r="O14" s="96">
        <v>2108.92</v>
      </c>
      <c r="P14" s="96">
        <v>1404.00894</v>
      </c>
      <c r="Q14" s="96">
        <v>1242</v>
      </c>
      <c r="R14" s="263"/>
    </row>
    <row r="15" spans="2:18" s="223" customFormat="1" ht="12.75">
      <c r="B15" s="809"/>
      <c r="C15" s="810"/>
      <c r="D15" s="754" t="s">
        <v>49</v>
      </c>
      <c r="E15" s="758">
        <f t="shared" si="2"/>
        <v>2119.647</v>
      </c>
      <c r="F15" s="96">
        <v>241.172</v>
      </c>
      <c r="G15" s="96">
        <v>999.9879999999999</v>
      </c>
      <c r="H15" s="96">
        <v>658.287</v>
      </c>
      <c r="I15" s="815" t="s">
        <v>53</v>
      </c>
      <c r="J15" s="815" t="s">
        <v>53</v>
      </c>
      <c r="K15" s="815" t="s">
        <v>53</v>
      </c>
      <c r="L15" s="96">
        <v>189.69</v>
      </c>
      <c r="M15" s="815" t="s">
        <v>53</v>
      </c>
      <c r="N15" s="815" t="s">
        <v>53</v>
      </c>
      <c r="O15" s="815" t="s">
        <v>53</v>
      </c>
      <c r="P15" s="815" t="s">
        <v>53</v>
      </c>
      <c r="Q15" s="96">
        <v>30.51</v>
      </c>
      <c r="R15" s="263"/>
    </row>
    <row r="16" spans="2:18" s="223" customFormat="1" ht="12.75">
      <c r="B16" s="809"/>
      <c r="C16" s="810"/>
      <c r="D16" s="754" t="s">
        <v>54</v>
      </c>
      <c r="E16" s="758">
        <f t="shared" si="2"/>
        <v>11608.900000000001</v>
      </c>
      <c r="F16" s="96">
        <v>1350</v>
      </c>
      <c r="G16" s="96">
        <v>1012.5</v>
      </c>
      <c r="H16" s="96">
        <v>270</v>
      </c>
      <c r="I16" s="815" t="s">
        <v>53</v>
      </c>
      <c r="J16" s="815" t="s">
        <v>53</v>
      </c>
      <c r="K16" s="96">
        <v>849.5999999999999</v>
      </c>
      <c r="L16" s="96">
        <v>792</v>
      </c>
      <c r="M16" s="96">
        <v>544.8</v>
      </c>
      <c r="N16" s="96">
        <v>2606</v>
      </c>
      <c r="O16" s="96">
        <v>1328.8</v>
      </c>
      <c r="P16" s="96">
        <v>1873.2</v>
      </c>
      <c r="Q16" s="96">
        <v>982</v>
      </c>
      <c r="R16" s="263"/>
    </row>
    <row r="17" spans="2:18" s="223" customFormat="1" ht="12.75">
      <c r="B17" s="809"/>
      <c r="C17" s="810"/>
      <c r="D17" s="754" t="s">
        <v>51</v>
      </c>
      <c r="E17" s="758">
        <f t="shared" si="2"/>
        <v>3441.85349</v>
      </c>
      <c r="F17" s="96"/>
      <c r="G17" s="96">
        <v>416.08574999999996</v>
      </c>
      <c r="H17" s="815" t="s">
        <v>53</v>
      </c>
      <c r="I17" s="96">
        <v>250.0875</v>
      </c>
      <c r="J17" s="96">
        <v>378.64125</v>
      </c>
      <c r="K17" s="96">
        <v>503.96288000000004</v>
      </c>
      <c r="L17" s="815" t="s">
        <v>53</v>
      </c>
      <c r="M17" s="96">
        <v>506.00308</v>
      </c>
      <c r="N17" s="96">
        <v>782.0865</v>
      </c>
      <c r="O17" s="815" t="s">
        <v>53</v>
      </c>
      <c r="P17" s="815" t="s">
        <v>53</v>
      </c>
      <c r="Q17" s="96">
        <v>604.98653</v>
      </c>
      <c r="R17" s="263"/>
    </row>
    <row r="18" spans="2:18" s="225" customFormat="1" ht="12.75">
      <c r="B18" s="816"/>
      <c r="C18" s="779"/>
      <c r="D18" s="779"/>
      <c r="E18" s="780"/>
      <c r="F18" s="781"/>
      <c r="G18" s="781"/>
      <c r="H18" s="781"/>
      <c r="I18" s="781"/>
      <c r="J18" s="781"/>
      <c r="K18" s="781"/>
      <c r="L18" s="781"/>
      <c r="M18" s="781"/>
      <c r="N18" s="781"/>
      <c r="O18" s="781"/>
      <c r="P18" s="781"/>
      <c r="Q18" s="781"/>
      <c r="R18" s="264"/>
    </row>
    <row r="19" spans="2:18" s="223" customFormat="1" ht="12.75">
      <c r="B19" s="817"/>
      <c r="C19" s="807" t="s">
        <v>64</v>
      </c>
      <c r="D19" s="808"/>
      <c r="E19" s="801">
        <f aca="true" t="shared" si="3" ref="E19:Q19">SUM(E21:E29)</f>
        <v>13569.873360000001</v>
      </c>
      <c r="F19" s="801">
        <f t="shared" si="3"/>
        <v>1094.3331799999999</v>
      </c>
      <c r="G19" s="801">
        <f t="shared" si="3"/>
        <v>1322.9143100000001</v>
      </c>
      <c r="H19" s="801">
        <f t="shared" si="3"/>
        <v>1009.71706</v>
      </c>
      <c r="I19" s="801">
        <f t="shared" si="3"/>
        <v>1558.69028</v>
      </c>
      <c r="J19" s="801">
        <f t="shared" si="3"/>
        <v>990.6690100000001</v>
      </c>
      <c r="K19" s="801">
        <f t="shared" si="3"/>
        <v>1083.47624</v>
      </c>
      <c r="L19" s="801">
        <f t="shared" si="3"/>
        <v>1466.4145999999996</v>
      </c>
      <c r="M19" s="801">
        <f t="shared" si="3"/>
        <v>1059.72132</v>
      </c>
      <c r="N19" s="801">
        <f t="shared" si="3"/>
        <v>1139.92368</v>
      </c>
      <c r="O19" s="801">
        <f t="shared" si="3"/>
        <v>818.7752600000001</v>
      </c>
      <c r="P19" s="801">
        <f t="shared" si="3"/>
        <v>1086.138</v>
      </c>
      <c r="Q19" s="801">
        <f t="shared" si="3"/>
        <v>939.10042</v>
      </c>
      <c r="R19" s="265"/>
    </row>
    <row r="20" spans="2:18" s="223" customFormat="1" ht="12.75">
      <c r="B20" s="818"/>
      <c r="C20" s="810"/>
      <c r="D20" s="810"/>
      <c r="E20" s="757" t="s">
        <v>40</v>
      </c>
      <c r="F20" s="757"/>
      <c r="G20" s="757"/>
      <c r="H20" s="757"/>
      <c r="I20" s="812"/>
      <c r="J20" s="812"/>
      <c r="K20" s="757"/>
      <c r="L20" s="757"/>
      <c r="M20" s="757"/>
      <c r="N20" s="757"/>
      <c r="O20" s="757"/>
      <c r="P20" s="757"/>
      <c r="Q20" s="758"/>
      <c r="R20" s="263"/>
    </row>
    <row r="21" spans="2:18" s="223" customFormat="1" ht="12.75">
      <c r="B21" s="809"/>
      <c r="C21" s="810"/>
      <c r="D21" s="813" t="s">
        <v>71</v>
      </c>
      <c r="E21" s="758">
        <f aca="true" t="shared" si="4" ref="E21:E29">SUM(F21:Q21)</f>
        <v>3138.3975</v>
      </c>
      <c r="F21" s="96">
        <v>388.585</v>
      </c>
      <c r="G21" s="96">
        <v>536.73</v>
      </c>
      <c r="H21" s="96">
        <v>334.36</v>
      </c>
      <c r="I21" s="96">
        <v>134.06</v>
      </c>
      <c r="J21" s="96">
        <v>275.83</v>
      </c>
      <c r="K21" s="96">
        <v>129.46</v>
      </c>
      <c r="L21" s="96">
        <v>377.28</v>
      </c>
      <c r="M21" s="96">
        <v>316.50849999999997</v>
      </c>
      <c r="N21" s="96">
        <v>145.07999999999998</v>
      </c>
      <c r="O21" s="96">
        <v>210.36100000000002</v>
      </c>
      <c r="P21" s="96">
        <v>83.318</v>
      </c>
      <c r="Q21" s="96">
        <v>206.825</v>
      </c>
      <c r="R21" s="263"/>
    </row>
    <row r="22" spans="2:18" s="223" customFormat="1" ht="12.75">
      <c r="B22" s="809"/>
      <c r="C22" s="810"/>
      <c r="D22" s="813" t="s">
        <v>73</v>
      </c>
      <c r="E22" s="758">
        <f t="shared" si="4"/>
        <v>2707.7411</v>
      </c>
      <c r="F22" s="96">
        <v>503.1717</v>
      </c>
      <c r="G22" s="96">
        <v>35.1</v>
      </c>
      <c r="H22" s="96">
        <v>97.4</v>
      </c>
      <c r="I22" s="96">
        <v>370.76239999999996</v>
      </c>
      <c r="J22" s="96">
        <v>240.575</v>
      </c>
      <c r="K22" s="96">
        <v>228.52</v>
      </c>
      <c r="L22" s="96">
        <v>361.51199999999994</v>
      </c>
      <c r="M22" s="96">
        <v>93.69</v>
      </c>
      <c r="N22" s="96">
        <v>222.02500000000003</v>
      </c>
      <c r="O22" s="96">
        <v>156.35500000000002</v>
      </c>
      <c r="P22" s="96">
        <v>240.02499999999998</v>
      </c>
      <c r="Q22" s="96">
        <v>158.60500000000002</v>
      </c>
      <c r="R22" s="263"/>
    </row>
    <row r="23" spans="2:18" s="223" customFormat="1" ht="12.75">
      <c r="B23" s="809"/>
      <c r="C23" s="810"/>
      <c r="D23" s="813" t="s">
        <v>103</v>
      </c>
      <c r="E23" s="758">
        <f t="shared" si="4"/>
        <v>972.34736</v>
      </c>
      <c r="F23" s="96">
        <v>21.80958</v>
      </c>
      <c r="G23" s="96">
        <v>26.84369</v>
      </c>
      <c r="H23" s="96">
        <v>148.46775</v>
      </c>
      <c r="I23" s="96">
        <v>41.64961</v>
      </c>
      <c r="J23" s="96">
        <v>91.28561</v>
      </c>
      <c r="K23" s="96">
        <v>27.70045</v>
      </c>
      <c r="L23" s="96">
        <v>193.50761</v>
      </c>
      <c r="M23" s="96">
        <v>101.74174</v>
      </c>
      <c r="N23" s="96">
        <v>105.3587</v>
      </c>
      <c r="O23" s="96">
        <v>0.35</v>
      </c>
      <c r="P23" s="96">
        <v>61.5707</v>
      </c>
      <c r="Q23" s="96">
        <v>152.06192000000001</v>
      </c>
      <c r="R23" s="263"/>
    </row>
    <row r="24" spans="2:18" s="223" customFormat="1" ht="12.75">
      <c r="B24" s="809"/>
      <c r="C24" s="810"/>
      <c r="D24" s="813" t="s">
        <v>65</v>
      </c>
      <c r="E24" s="758">
        <f t="shared" si="4"/>
        <v>2605.31474</v>
      </c>
      <c r="F24" s="815" t="s">
        <v>53</v>
      </c>
      <c r="G24" s="96">
        <v>81.61007</v>
      </c>
      <c r="H24" s="96">
        <v>76.27342999999999</v>
      </c>
      <c r="I24" s="96">
        <v>276.11167</v>
      </c>
      <c r="J24" s="96">
        <v>257.0084</v>
      </c>
      <c r="K24" s="96">
        <v>394.10720000000003</v>
      </c>
      <c r="L24" s="96">
        <v>264.85826</v>
      </c>
      <c r="M24" s="96">
        <v>451.2660800000001</v>
      </c>
      <c r="N24" s="96">
        <v>234.72887999999998</v>
      </c>
      <c r="O24" s="96">
        <v>188.39567</v>
      </c>
      <c r="P24" s="96">
        <v>102.57408</v>
      </c>
      <c r="Q24" s="96">
        <v>278.381</v>
      </c>
      <c r="R24" s="263"/>
    </row>
    <row r="25" spans="2:18" s="223" customFormat="1" ht="12.75">
      <c r="B25" s="809"/>
      <c r="C25" s="810"/>
      <c r="D25" s="813" t="s">
        <v>104</v>
      </c>
      <c r="E25" s="758">
        <f t="shared" si="4"/>
        <v>1942.6045</v>
      </c>
      <c r="F25" s="96">
        <v>124.3425</v>
      </c>
      <c r="G25" s="96">
        <v>341.1975</v>
      </c>
      <c r="H25" s="96">
        <v>115.13</v>
      </c>
      <c r="I25" s="96">
        <v>267.54</v>
      </c>
      <c r="J25" s="96">
        <v>125.97</v>
      </c>
      <c r="K25" s="96">
        <v>75.27000000000001</v>
      </c>
      <c r="L25" s="96">
        <v>174.92449999999997</v>
      </c>
      <c r="M25" s="815" t="s">
        <v>53</v>
      </c>
      <c r="N25" s="96">
        <v>279.594</v>
      </c>
      <c r="O25" s="96">
        <v>44.346000000000004</v>
      </c>
      <c r="P25" s="96">
        <v>275.14500000000004</v>
      </c>
      <c r="Q25" s="96">
        <v>119.145</v>
      </c>
      <c r="R25" s="263"/>
    </row>
    <row r="26" spans="2:18" s="223" customFormat="1" ht="12.75">
      <c r="B26" s="809"/>
      <c r="C26" s="810"/>
      <c r="D26" s="813" t="s">
        <v>79</v>
      </c>
      <c r="E26" s="758">
        <f t="shared" si="4"/>
        <v>25.86</v>
      </c>
      <c r="F26" s="815" t="s">
        <v>53</v>
      </c>
      <c r="G26" s="815" t="s">
        <v>53</v>
      </c>
      <c r="H26" s="815" t="s">
        <v>53</v>
      </c>
      <c r="I26" s="815" t="s">
        <v>53</v>
      </c>
      <c r="J26" s="815" t="s">
        <v>53</v>
      </c>
      <c r="K26" s="815" t="s">
        <v>53</v>
      </c>
      <c r="L26" s="96">
        <v>25.86</v>
      </c>
      <c r="M26" s="815" t="s">
        <v>53</v>
      </c>
      <c r="N26" s="815" t="s">
        <v>53</v>
      </c>
      <c r="O26" s="815" t="s">
        <v>53</v>
      </c>
      <c r="P26" s="815" t="s">
        <v>53</v>
      </c>
      <c r="Q26" s="96"/>
      <c r="R26" s="263"/>
    </row>
    <row r="27" spans="2:18" s="223" customFormat="1" ht="12.75">
      <c r="B27" s="809"/>
      <c r="C27" s="810"/>
      <c r="D27" s="813" t="s">
        <v>68</v>
      </c>
      <c r="E27" s="758">
        <f t="shared" si="4"/>
        <v>1421.73291</v>
      </c>
      <c r="F27" s="96">
        <v>45.849</v>
      </c>
      <c r="G27" s="96">
        <v>267.654</v>
      </c>
      <c r="H27" s="96">
        <v>178.74599999999998</v>
      </c>
      <c r="I27" s="96">
        <v>218.66799999999998</v>
      </c>
      <c r="J27" s="815" t="s">
        <v>53</v>
      </c>
      <c r="K27" s="96">
        <v>178.188</v>
      </c>
      <c r="L27" s="96">
        <v>44.64</v>
      </c>
      <c r="M27" s="96">
        <v>96.51</v>
      </c>
      <c r="N27" s="96">
        <v>95.41</v>
      </c>
      <c r="O27" s="96">
        <v>131.82991</v>
      </c>
      <c r="P27" s="96">
        <v>164.238</v>
      </c>
      <c r="Q27" s="96"/>
      <c r="R27" s="263"/>
    </row>
    <row r="28" spans="2:18" s="223" customFormat="1" ht="12.75">
      <c r="B28" s="809"/>
      <c r="C28" s="810"/>
      <c r="D28" s="813" t="s">
        <v>72</v>
      </c>
      <c r="E28" s="758">
        <f t="shared" si="4"/>
        <v>288.18367</v>
      </c>
      <c r="F28" s="96"/>
      <c r="G28" s="96">
        <v>8.17555</v>
      </c>
      <c r="H28" s="96">
        <v>30.964100000000002</v>
      </c>
      <c r="I28" s="96">
        <v>57.8955</v>
      </c>
      <c r="J28" s="815" t="s">
        <v>53</v>
      </c>
      <c r="K28" s="96">
        <v>45.718799999999995</v>
      </c>
      <c r="L28" s="815" t="s">
        <v>53</v>
      </c>
      <c r="M28" s="815" t="s">
        <v>53</v>
      </c>
      <c r="N28" s="815" t="s">
        <v>53</v>
      </c>
      <c r="O28" s="815" t="s">
        <v>53</v>
      </c>
      <c r="P28" s="96">
        <v>121.34722</v>
      </c>
      <c r="Q28" s="96">
        <v>24.0825</v>
      </c>
      <c r="R28" s="263"/>
    </row>
    <row r="29" spans="2:18" s="223" customFormat="1" ht="12.75">
      <c r="B29" s="819"/>
      <c r="C29" s="810"/>
      <c r="D29" s="754" t="s">
        <v>63</v>
      </c>
      <c r="E29" s="758">
        <f t="shared" si="4"/>
        <v>467.69158000000004</v>
      </c>
      <c r="F29" s="820">
        <v>10.575399999999945</v>
      </c>
      <c r="G29" s="820">
        <v>25.603500000000167</v>
      </c>
      <c r="H29" s="820">
        <v>28.375779999999963</v>
      </c>
      <c r="I29" s="820">
        <v>192.00310000000013</v>
      </c>
      <c r="J29" s="820">
        <v>0</v>
      </c>
      <c r="K29" s="820">
        <v>4.511790000000019</v>
      </c>
      <c r="L29" s="820">
        <v>23.832229999999527</v>
      </c>
      <c r="M29" s="820">
        <v>0.005000000000109139</v>
      </c>
      <c r="N29" s="820">
        <v>57.727100000000064</v>
      </c>
      <c r="O29" s="820">
        <v>87.13768000000005</v>
      </c>
      <c r="P29" s="820">
        <v>37.92000000000007</v>
      </c>
      <c r="Q29" s="815" t="s">
        <v>53</v>
      </c>
      <c r="R29" s="263"/>
    </row>
    <row r="30" spans="2:19" s="223" customFormat="1" ht="12.75">
      <c r="B30" s="821"/>
      <c r="C30" s="779"/>
      <c r="D30" s="779"/>
      <c r="E30" s="780"/>
      <c r="F30" s="780"/>
      <c r="G30" s="780"/>
      <c r="H30" s="780"/>
      <c r="I30" s="780"/>
      <c r="J30" s="780"/>
      <c r="K30" s="780"/>
      <c r="L30" s="780"/>
      <c r="M30" s="780"/>
      <c r="N30" s="780"/>
      <c r="O30" s="780"/>
      <c r="P30" s="780"/>
      <c r="Q30" s="780"/>
      <c r="R30" s="263"/>
      <c r="S30" s="266"/>
    </row>
    <row r="31" spans="2:18" s="223" customFormat="1" ht="12.75">
      <c r="B31" s="806"/>
      <c r="C31" s="807" t="s">
        <v>80</v>
      </c>
      <c r="D31" s="808"/>
      <c r="E31" s="801">
        <f aca="true" t="shared" si="5" ref="E31:Q31">SUM(E33:E35)</f>
        <v>2170.77158</v>
      </c>
      <c r="F31" s="801">
        <f t="shared" si="5"/>
        <v>697.5391999999999</v>
      </c>
      <c r="G31" s="801">
        <f t="shared" si="5"/>
        <v>0</v>
      </c>
      <c r="H31" s="801">
        <f t="shared" si="5"/>
        <v>0</v>
      </c>
      <c r="I31" s="801">
        <f t="shared" si="5"/>
        <v>0.008</v>
      </c>
      <c r="J31" s="801">
        <f t="shared" si="5"/>
        <v>0</v>
      </c>
      <c r="K31" s="801">
        <f t="shared" si="5"/>
        <v>52.4685</v>
      </c>
      <c r="L31" s="801">
        <f t="shared" si="5"/>
        <v>105.126</v>
      </c>
      <c r="M31" s="801">
        <f t="shared" si="5"/>
        <v>578.73256</v>
      </c>
      <c r="N31" s="801">
        <f t="shared" si="5"/>
        <v>194.71775</v>
      </c>
      <c r="O31" s="801">
        <f t="shared" si="5"/>
        <v>488.46182</v>
      </c>
      <c r="P31" s="801">
        <f t="shared" si="5"/>
        <v>0</v>
      </c>
      <c r="Q31" s="801">
        <f t="shared" si="5"/>
        <v>53.71775</v>
      </c>
      <c r="R31" s="261"/>
    </row>
    <row r="32" spans="2:18" s="223" customFormat="1" ht="12.75">
      <c r="B32" s="809"/>
      <c r="C32" s="810"/>
      <c r="D32" s="810"/>
      <c r="E32" s="758"/>
      <c r="F32" s="757"/>
      <c r="G32" s="757"/>
      <c r="H32" s="757"/>
      <c r="I32" s="812"/>
      <c r="J32" s="812"/>
      <c r="K32" s="757"/>
      <c r="L32" s="757"/>
      <c r="M32" s="757"/>
      <c r="N32" s="757"/>
      <c r="O32" s="757"/>
      <c r="P32" s="757"/>
      <c r="Q32" s="758"/>
      <c r="R32" s="263"/>
    </row>
    <row r="33" spans="2:18" s="223" customFormat="1" ht="12.75">
      <c r="B33" s="809"/>
      <c r="C33" s="810"/>
      <c r="D33" s="754" t="s">
        <v>84</v>
      </c>
      <c r="E33" s="758">
        <f>SUM(F33:Q33)</f>
        <v>318.75575000000003</v>
      </c>
      <c r="F33" s="815" t="s">
        <v>53</v>
      </c>
      <c r="G33" s="815" t="s">
        <v>53</v>
      </c>
      <c r="H33" s="815" t="s">
        <v>53</v>
      </c>
      <c r="I33" s="96">
        <v>0.008</v>
      </c>
      <c r="J33" s="815" t="s">
        <v>53</v>
      </c>
      <c r="K33" s="96">
        <v>52.4685</v>
      </c>
      <c r="L33" s="96">
        <v>105.126</v>
      </c>
      <c r="M33" s="815" t="s">
        <v>53</v>
      </c>
      <c r="N33" s="96">
        <v>53.71775</v>
      </c>
      <c r="O33" s="96">
        <v>53.71775</v>
      </c>
      <c r="P33" s="815" t="s">
        <v>53</v>
      </c>
      <c r="Q33" s="96">
        <v>53.71775</v>
      </c>
      <c r="R33" s="263"/>
    </row>
    <row r="34" spans="2:18" s="223" customFormat="1" ht="12.75">
      <c r="B34" s="809"/>
      <c r="C34" s="810"/>
      <c r="D34" s="754" t="s">
        <v>85</v>
      </c>
      <c r="E34" s="758">
        <f>SUM(F34:Q34)</f>
        <v>1154.4766300000001</v>
      </c>
      <c r="F34" s="815" t="s">
        <v>53</v>
      </c>
      <c r="G34" s="815" t="s">
        <v>53</v>
      </c>
      <c r="H34" s="815" t="s">
        <v>53</v>
      </c>
      <c r="I34" s="815" t="s">
        <v>53</v>
      </c>
      <c r="J34" s="815" t="s">
        <v>53</v>
      </c>
      <c r="K34" s="815" t="s">
        <v>53</v>
      </c>
      <c r="L34" s="815" t="s">
        <v>53</v>
      </c>
      <c r="M34" s="755">
        <v>578.73256</v>
      </c>
      <c r="N34" s="755">
        <v>141</v>
      </c>
      <c r="O34" s="755">
        <v>434.74406999999997</v>
      </c>
      <c r="P34" s="815" t="s">
        <v>53</v>
      </c>
      <c r="Q34" s="815" t="s">
        <v>53</v>
      </c>
      <c r="R34" s="263"/>
    </row>
    <row r="35" spans="2:18" s="223" customFormat="1" ht="16.5" customHeight="1">
      <c r="B35" s="809"/>
      <c r="C35" s="810"/>
      <c r="D35" s="754" t="s">
        <v>81</v>
      </c>
      <c r="E35" s="758">
        <f>SUM(F35:Q35)</f>
        <v>697.5391999999999</v>
      </c>
      <c r="F35" s="96">
        <v>697.5391999999999</v>
      </c>
      <c r="G35" s="815" t="s">
        <v>53</v>
      </c>
      <c r="H35" s="815" t="s">
        <v>53</v>
      </c>
      <c r="I35" s="815" t="s">
        <v>53</v>
      </c>
      <c r="J35" s="815" t="s">
        <v>53</v>
      </c>
      <c r="K35" s="815" t="s">
        <v>53</v>
      </c>
      <c r="L35" s="815" t="s">
        <v>53</v>
      </c>
      <c r="M35" s="815" t="s">
        <v>53</v>
      </c>
      <c r="N35" s="815" t="s">
        <v>53</v>
      </c>
      <c r="O35" s="815" t="s">
        <v>53</v>
      </c>
      <c r="P35" s="815" t="s">
        <v>53</v>
      </c>
      <c r="Q35" s="815" t="s">
        <v>53</v>
      </c>
      <c r="R35" s="263"/>
    </row>
    <row r="36" spans="2:18" s="226" customFormat="1" ht="15">
      <c r="B36" s="821"/>
      <c r="C36" s="779"/>
      <c r="D36" s="779"/>
      <c r="E36" s="780"/>
      <c r="F36" s="781"/>
      <c r="G36" s="781"/>
      <c r="H36" s="781"/>
      <c r="I36" s="781"/>
      <c r="J36" s="781"/>
      <c r="K36" s="781"/>
      <c r="L36" s="781"/>
      <c r="M36" s="781"/>
      <c r="N36" s="781"/>
      <c r="O36" s="781"/>
      <c r="P36" s="781"/>
      <c r="Q36" s="781"/>
      <c r="R36" s="267"/>
    </row>
    <row r="37" spans="2:18" ht="15">
      <c r="B37" s="806"/>
      <c r="C37" s="807" t="s">
        <v>90</v>
      </c>
      <c r="D37" s="808"/>
      <c r="E37" s="801">
        <f aca="true" t="shared" si="6" ref="E37:Q37">SUM(E39:E40)</f>
        <v>914.823</v>
      </c>
      <c r="F37" s="801">
        <f t="shared" si="6"/>
        <v>0</v>
      </c>
      <c r="G37" s="801">
        <f t="shared" si="6"/>
        <v>0</v>
      </c>
      <c r="H37" s="801">
        <f t="shared" si="6"/>
        <v>0</v>
      </c>
      <c r="I37" s="801">
        <f t="shared" si="6"/>
        <v>0</v>
      </c>
      <c r="J37" s="801">
        <f t="shared" si="6"/>
        <v>0</v>
      </c>
      <c r="K37" s="801">
        <f t="shared" si="6"/>
        <v>0</v>
      </c>
      <c r="L37" s="801">
        <f t="shared" si="6"/>
        <v>0</v>
      </c>
      <c r="M37" s="801">
        <f t="shared" si="6"/>
        <v>27.3</v>
      </c>
      <c r="N37" s="801">
        <f t="shared" si="6"/>
        <v>0</v>
      </c>
      <c r="O37" s="801">
        <f t="shared" si="6"/>
        <v>267.462</v>
      </c>
      <c r="P37" s="801">
        <f t="shared" si="6"/>
        <v>620.061</v>
      </c>
      <c r="Q37" s="801">
        <f t="shared" si="6"/>
        <v>0</v>
      </c>
      <c r="R37" s="268"/>
    </row>
    <row r="38" spans="2:18" ht="15">
      <c r="B38" s="809"/>
      <c r="C38" s="810"/>
      <c r="D38" s="810"/>
      <c r="E38" s="757"/>
      <c r="F38" s="757"/>
      <c r="G38" s="757"/>
      <c r="H38" s="757"/>
      <c r="I38" s="812"/>
      <c r="J38" s="812"/>
      <c r="K38" s="757"/>
      <c r="L38" s="757"/>
      <c r="M38" s="757"/>
      <c r="N38" s="757"/>
      <c r="O38" s="757"/>
      <c r="P38" s="757"/>
      <c r="Q38" s="757"/>
      <c r="R38" s="267"/>
    </row>
    <row r="39" spans="2:18" ht="15">
      <c r="B39" s="809"/>
      <c r="C39" s="810"/>
      <c r="D39" s="754" t="s">
        <v>91</v>
      </c>
      <c r="E39" s="758">
        <f>SUM(F39:Q39)</f>
        <v>54.6</v>
      </c>
      <c r="F39" s="815" t="s">
        <v>53</v>
      </c>
      <c r="G39" s="815" t="s">
        <v>53</v>
      </c>
      <c r="H39" s="815" t="s">
        <v>53</v>
      </c>
      <c r="I39" s="815" t="s">
        <v>53</v>
      </c>
      <c r="J39" s="815" t="s">
        <v>53</v>
      </c>
      <c r="K39" s="815" t="s">
        <v>53</v>
      </c>
      <c r="L39" s="815" t="s">
        <v>53</v>
      </c>
      <c r="M39" s="815" t="s">
        <v>53</v>
      </c>
      <c r="N39" s="815" t="s">
        <v>53</v>
      </c>
      <c r="O39" s="815" t="s">
        <v>53</v>
      </c>
      <c r="P39" s="96">
        <v>54.6</v>
      </c>
      <c r="Q39" s="815" t="s">
        <v>53</v>
      </c>
      <c r="R39" s="267"/>
    </row>
    <row r="40" spans="2:18" ht="15">
      <c r="B40" s="809"/>
      <c r="C40" s="810"/>
      <c r="D40" s="754" t="s">
        <v>63</v>
      </c>
      <c r="E40" s="758">
        <f>SUM(F40:Q40)</f>
        <v>860.223</v>
      </c>
      <c r="F40" s="755">
        <v>0</v>
      </c>
      <c r="G40" s="755">
        <v>0</v>
      </c>
      <c r="H40" s="755">
        <v>0</v>
      </c>
      <c r="I40" s="755">
        <v>0</v>
      </c>
      <c r="J40" s="755">
        <v>0</v>
      </c>
      <c r="K40" s="755">
        <v>0</v>
      </c>
      <c r="L40" s="755">
        <v>0</v>
      </c>
      <c r="M40" s="755">
        <v>27.3</v>
      </c>
      <c r="N40" s="755">
        <v>0</v>
      </c>
      <c r="O40" s="755">
        <v>267.462</v>
      </c>
      <c r="P40" s="755">
        <v>565.461</v>
      </c>
      <c r="Q40" s="755">
        <v>0</v>
      </c>
      <c r="R40" s="267"/>
    </row>
    <row r="41" spans="2:18" ht="15">
      <c r="B41" s="822"/>
      <c r="C41" s="823"/>
      <c r="D41" s="474"/>
      <c r="E41" s="757"/>
      <c r="F41" s="757"/>
      <c r="G41" s="757"/>
      <c r="H41" s="757"/>
      <c r="I41" s="757"/>
      <c r="J41" s="824"/>
      <c r="K41" s="824"/>
      <c r="L41" s="824"/>
      <c r="M41" s="824"/>
      <c r="N41" s="824"/>
      <c r="O41" s="824"/>
      <c r="P41" s="824"/>
      <c r="Q41" s="824"/>
      <c r="R41" s="269"/>
    </row>
    <row r="42" spans="4:10" ht="6.75" customHeight="1">
      <c r="D42" s="235"/>
      <c r="E42" s="236"/>
      <c r="F42" s="235"/>
      <c r="G42" s="235"/>
      <c r="H42" s="235"/>
      <c r="I42" s="248"/>
      <c r="J42" s="249"/>
    </row>
    <row r="43" spans="2:10" ht="13.5" customHeight="1">
      <c r="B43" s="228" t="s">
        <v>98</v>
      </c>
      <c r="D43" s="226"/>
      <c r="E43" s="237"/>
      <c r="F43" s="226"/>
      <c r="G43" s="226"/>
      <c r="H43" s="226"/>
      <c r="I43" s="249"/>
      <c r="J43" s="249"/>
    </row>
    <row r="44" spans="2:10" ht="15">
      <c r="B44" s="238" t="s">
        <v>32</v>
      </c>
      <c r="D44" s="226"/>
      <c r="E44" s="237"/>
      <c r="F44" s="226"/>
      <c r="G44" s="226"/>
      <c r="H44" s="226"/>
      <c r="I44" s="249"/>
      <c r="J44" s="249"/>
    </row>
    <row r="45" spans="4:10" ht="15">
      <c r="D45" s="226"/>
      <c r="E45" s="237"/>
      <c r="F45" s="226"/>
      <c r="G45" s="226"/>
      <c r="H45" s="226"/>
      <c r="I45" s="249"/>
      <c r="J45" s="249"/>
    </row>
    <row r="46" spans="2:18" s="227" customFormat="1" ht="15">
      <c r="B46" s="239"/>
      <c r="D46" s="240"/>
      <c r="E46" s="241"/>
      <c r="F46" s="240"/>
      <c r="G46" s="240"/>
      <c r="H46" s="240"/>
      <c r="I46" s="240"/>
      <c r="J46" s="240"/>
      <c r="K46" s="250"/>
      <c r="L46" s="250"/>
      <c r="M46" s="250"/>
      <c r="N46" s="250"/>
      <c r="O46" s="250"/>
      <c r="P46" s="250"/>
      <c r="Q46" s="250"/>
      <c r="R46" s="250"/>
    </row>
    <row r="47" spans="2:19" s="227" customFormat="1" ht="15">
      <c r="B47" s="239"/>
      <c r="D47" s="240"/>
      <c r="E47" s="241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70"/>
    </row>
    <row r="48" spans="2:19" s="227" customFormat="1" ht="15">
      <c r="B48" s="239"/>
      <c r="D48" s="240"/>
      <c r="E48" s="241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70"/>
    </row>
    <row r="49" spans="2:19" s="227" customFormat="1" ht="15">
      <c r="B49" s="239"/>
      <c r="D49" s="240"/>
      <c r="E49" s="241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70"/>
    </row>
    <row r="50" spans="4:19" s="227" customFormat="1" ht="15">
      <c r="D50" s="240"/>
      <c r="E50" s="241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70"/>
    </row>
    <row r="51" spans="4:19" s="227" customFormat="1" ht="15">
      <c r="D51" s="242"/>
      <c r="E51" s="243"/>
      <c r="F51" s="242"/>
      <c r="G51" s="242"/>
      <c r="H51" s="242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70"/>
    </row>
    <row r="52" spans="4:19" s="227" customFormat="1" ht="15">
      <c r="D52" s="242"/>
      <c r="E52" s="243"/>
      <c r="F52" s="242"/>
      <c r="G52" s="242"/>
      <c r="H52" s="242"/>
      <c r="I52" s="240"/>
      <c r="J52" s="240"/>
      <c r="K52" s="251"/>
      <c r="L52" s="251"/>
      <c r="M52" s="240"/>
      <c r="N52" s="240"/>
      <c r="O52" s="240"/>
      <c r="P52" s="240"/>
      <c r="Q52" s="240"/>
      <c r="R52" s="240"/>
      <c r="S52" s="270"/>
    </row>
    <row r="53" spans="4:19" s="227" customFormat="1" ht="15">
      <c r="D53" s="242"/>
      <c r="E53" s="243"/>
      <c r="F53" s="242"/>
      <c r="G53" s="242"/>
      <c r="H53" s="242"/>
      <c r="I53" s="240"/>
      <c r="J53" s="240"/>
      <c r="K53" s="251"/>
      <c r="L53" s="251"/>
      <c r="M53" s="240"/>
      <c r="N53" s="240"/>
      <c r="O53" s="240"/>
      <c r="P53" s="240"/>
      <c r="Q53" s="240"/>
      <c r="R53" s="240"/>
      <c r="S53" s="270"/>
    </row>
    <row r="54" spans="4:19" s="227" customFormat="1" ht="15">
      <c r="D54" s="242"/>
      <c r="E54" s="243"/>
      <c r="F54" s="242"/>
      <c r="G54" s="242"/>
      <c r="H54" s="242"/>
      <c r="I54" s="240"/>
      <c r="J54" s="240"/>
      <c r="K54" s="251"/>
      <c r="L54" s="252">
        <f>SUM(L55:L61)</f>
        <v>60468.44956</v>
      </c>
      <c r="M54" s="240"/>
      <c r="N54" s="240"/>
      <c r="O54" s="240"/>
      <c r="P54" s="240"/>
      <c r="Q54" s="240"/>
      <c r="R54" s="240"/>
      <c r="S54" s="270"/>
    </row>
    <row r="55" spans="4:19" s="227" customFormat="1" ht="15">
      <c r="D55" s="243"/>
      <c r="E55" s="244">
        <f>SUM(E56:E63)</f>
        <v>60468.44956</v>
      </c>
      <c r="F55" s="243"/>
      <c r="G55" s="242"/>
      <c r="H55" s="242"/>
      <c r="I55" s="240"/>
      <c r="J55" s="240"/>
      <c r="K55" s="253" t="s">
        <v>44</v>
      </c>
      <c r="L55" s="254">
        <f>+E12</f>
        <v>5298.143569999998</v>
      </c>
      <c r="M55" s="255"/>
      <c r="N55" s="256"/>
      <c r="O55" s="240"/>
      <c r="P55" s="240"/>
      <c r="Q55" s="240"/>
      <c r="R55" s="240"/>
      <c r="S55" s="270"/>
    </row>
    <row r="56" spans="4:19" s="227" customFormat="1" ht="15">
      <c r="D56" s="241" t="s">
        <v>43</v>
      </c>
      <c r="E56" s="245">
        <f>+E10</f>
        <v>43812.98162</v>
      </c>
      <c r="F56" s="246">
        <f>+E56/$E$55*100</f>
        <v>72.45593683781563</v>
      </c>
      <c r="G56" s="240"/>
      <c r="H56" s="240"/>
      <c r="I56" s="240"/>
      <c r="J56" s="240"/>
      <c r="K56" s="253" t="s">
        <v>71</v>
      </c>
      <c r="L56" s="254">
        <f>+E21</f>
        <v>3138.3975</v>
      </c>
      <c r="M56" s="255"/>
      <c r="N56" s="240"/>
      <c r="O56" s="240"/>
      <c r="P56" s="240"/>
      <c r="Q56" s="240"/>
      <c r="R56" s="240"/>
      <c r="S56" s="270"/>
    </row>
    <row r="57" spans="4:19" s="227" customFormat="1" ht="15">
      <c r="D57" s="241" t="s">
        <v>64</v>
      </c>
      <c r="E57" s="245">
        <f>+E19</f>
        <v>13569.873360000001</v>
      </c>
      <c r="F57" s="246">
        <f>+E57/$E$55*100</f>
        <v>22.441245738466066</v>
      </c>
      <c r="G57" s="240"/>
      <c r="H57" s="240"/>
      <c r="I57" s="240"/>
      <c r="J57" s="240"/>
      <c r="K57" s="253" t="s">
        <v>46</v>
      </c>
      <c r="L57" s="254">
        <f>+E13</f>
        <v>14144.652619999999</v>
      </c>
      <c r="M57" s="255"/>
      <c r="N57" s="240"/>
      <c r="O57" s="240"/>
      <c r="P57" s="240"/>
      <c r="Q57" s="240"/>
      <c r="R57" s="240"/>
      <c r="S57" s="270"/>
    </row>
    <row r="58" spans="4:19" s="227" customFormat="1" ht="15">
      <c r="D58" s="241" t="s">
        <v>100</v>
      </c>
      <c r="E58" s="245">
        <f>E31</f>
        <v>2170.77158</v>
      </c>
      <c r="F58" s="246">
        <f>+E58/$E$55*100</f>
        <v>3.589924325488196</v>
      </c>
      <c r="G58" s="240"/>
      <c r="H58" s="240"/>
      <c r="I58" s="240"/>
      <c r="J58" s="240"/>
      <c r="K58" s="253" t="s">
        <v>73</v>
      </c>
      <c r="L58" s="254">
        <f>+E22</f>
        <v>2707.7411</v>
      </c>
      <c r="M58" s="255"/>
      <c r="N58" s="240"/>
      <c r="O58" s="240"/>
      <c r="P58" s="240"/>
      <c r="Q58" s="240"/>
      <c r="R58" s="240"/>
      <c r="S58" s="270"/>
    </row>
    <row r="59" spans="4:19" s="227" customFormat="1" ht="15">
      <c r="D59" s="241" t="s">
        <v>101</v>
      </c>
      <c r="E59" s="245">
        <f>E37</f>
        <v>914.823</v>
      </c>
      <c r="F59" s="246">
        <f>+E59/$E$55*100</f>
        <v>1.5128930982301176</v>
      </c>
      <c r="G59" s="240"/>
      <c r="H59" s="240"/>
      <c r="I59" s="240"/>
      <c r="J59" s="240"/>
      <c r="K59" s="253" t="s">
        <v>103</v>
      </c>
      <c r="L59" s="254">
        <f>+E23</f>
        <v>972.34736</v>
      </c>
      <c r="M59" s="255"/>
      <c r="N59" s="240"/>
      <c r="O59" s="240"/>
      <c r="P59" s="240"/>
      <c r="Q59" s="240"/>
      <c r="R59" s="240"/>
      <c r="S59" s="270"/>
    </row>
    <row r="60" spans="4:19" s="227" customFormat="1" ht="15">
      <c r="D60" s="241"/>
      <c r="E60" s="245"/>
      <c r="F60" s="246">
        <f>+E60/$E$55*100</f>
        <v>0</v>
      </c>
      <c r="G60" s="240"/>
      <c r="H60" s="240"/>
      <c r="I60" s="240"/>
      <c r="J60" s="240"/>
      <c r="K60" s="253" t="s">
        <v>65</v>
      </c>
      <c r="L60" s="254">
        <f>+E24</f>
        <v>2605.31474</v>
      </c>
      <c r="M60" s="255"/>
      <c r="N60" s="240"/>
      <c r="O60" s="240"/>
      <c r="P60" s="240"/>
      <c r="Q60" s="240"/>
      <c r="R60" s="240"/>
      <c r="S60" s="270"/>
    </row>
    <row r="61" spans="4:19" s="227" customFormat="1" ht="15">
      <c r="D61" s="241"/>
      <c r="E61" s="241"/>
      <c r="F61" s="241"/>
      <c r="G61" s="240"/>
      <c r="H61" s="240"/>
      <c r="I61" s="240"/>
      <c r="J61" s="240"/>
      <c r="K61" s="251" t="s">
        <v>63</v>
      </c>
      <c r="L61" s="257">
        <f>+E8-SUM(L55:L60)</f>
        <v>31601.85267</v>
      </c>
      <c r="M61" s="255"/>
      <c r="N61" s="240"/>
      <c r="O61" s="240"/>
      <c r="P61" s="240"/>
      <c r="Q61" s="240"/>
      <c r="R61" s="240"/>
      <c r="S61" s="270"/>
    </row>
    <row r="62" spans="4:19" s="227" customFormat="1" ht="15">
      <c r="D62" s="241"/>
      <c r="E62" s="241"/>
      <c r="F62" s="241"/>
      <c r="G62" s="240"/>
      <c r="H62" s="240"/>
      <c r="I62" s="240"/>
      <c r="J62" s="240"/>
      <c r="K62" s="251"/>
      <c r="L62" s="258"/>
      <c r="M62" s="240"/>
      <c r="N62" s="240"/>
      <c r="O62" s="240"/>
      <c r="P62" s="240"/>
      <c r="Q62" s="240"/>
      <c r="R62" s="240"/>
      <c r="S62" s="270"/>
    </row>
    <row r="63" spans="4:19" s="227" customFormat="1" ht="15">
      <c r="D63" s="241"/>
      <c r="E63" s="241"/>
      <c r="F63" s="247"/>
      <c r="G63" s="240"/>
      <c r="H63" s="240"/>
      <c r="I63" s="240"/>
      <c r="J63" s="240"/>
      <c r="K63" s="251"/>
      <c r="L63" s="258"/>
      <c r="M63" s="240"/>
      <c r="N63" s="240"/>
      <c r="O63" s="240"/>
      <c r="P63" s="240"/>
      <c r="Q63" s="240"/>
      <c r="R63" s="240"/>
      <c r="S63" s="270"/>
    </row>
    <row r="64" spans="4:19" s="227" customFormat="1" ht="15">
      <c r="D64" s="241"/>
      <c r="E64" s="241"/>
      <c r="F64" s="247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70"/>
    </row>
    <row r="65" spans="4:19" s="227" customFormat="1" ht="15">
      <c r="D65" s="241"/>
      <c r="E65" s="241"/>
      <c r="F65" s="247"/>
      <c r="G65" s="240"/>
      <c r="H65" s="240"/>
      <c r="I65" s="240"/>
      <c r="J65" s="240"/>
      <c r="K65" s="240"/>
      <c r="L65" s="274"/>
      <c r="M65" s="240"/>
      <c r="N65" s="240"/>
      <c r="O65" s="240"/>
      <c r="P65" s="240"/>
      <c r="Q65" s="240"/>
      <c r="R65" s="240"/>
      <c r="S65" s="270"/>
    </row>
    <row r="66" spans="4:19" s="227" customFormat="1" ht="15">
      <c r="D66" s="241"/>
      <c r="E66" s="241"/>
      <c r="F66" s="247"/>
      <c r="G66" s="240"/>
      <c r="H66" s="240"/>
      <c r="I66" s="240"/>
      <c r="J66" s="240"/>
      <c r="K66" s="240"/>
      <c r="L66" s="274"/>
      <c r="M66" s="240"/>
      <c r="N66" s="240"/>
      <c r="O66" s="240"/>
      <c r="P66" s="240"/>
      <c r="Q66" s="240"/>
      <c r="R66" s="240"/>
      <c r="S66" s="270"/>
    </row>
    <row r="67" spans="4:19" s="227" customFormat="1" ht="15">
      <c r="D67" s="240"/>
      <c r="E67" s="241"/>
      <c r="F67" s="240"/>
      <c r="G67" s="240"/>
      <c r="H67" s="240"/>
      <c r="I67" s="240"/>
      <c r="J67" s="240"/>
      <c r="K67" s="240"/>
      <c r="L67" s="274"/>
      <c r="M67" s="240"/>
      <c r="N67" s="240"/>
      <c r="O67" s="240"/>
      <c r="P67" s="240"/>
      <c r="Q67" s="240"/>
      <c r="R67" s="240"/>
      <c r="S67" s="270"/>
    </row>
    <row r="68" spans="4:19" s="227" customFormat="1" ht="15">
      <c r="D68" s="240"/>
      <c r="E68" s="241"/>
      <c r="F68" s="240"/>
      <c r="G68" s="240"/>
      <c r="H68" s="240"/>
      <c r="I68" s="240"/>
      <c r="J68" s="240"/>
      <c r="K68" s="240"/>
      <c r="L68" s="274"/>
      <c r="M68" s="240"/>
      <c r="N68" s="240"/>
      <c r="O68" s="240"/>
      <c r="P68" s="240"/>
      <c r="Q68" s="240"/>
      <c r="R68" s="240"/>
      <c r="S68" s="270"/>
    </row>
    <row r="69" spans="4:19" s="227" customFormat="1" ht="15">
      <c r="D69" s="240"/>
      <c r="E69" s="241"/>
      <c r="F69" s="240"/>
      <c r="G69" s="240"/>
      <c r="H69" s="240"/>
      <c r="I69" s="240"/>
      <c r="J69" s="240"/>
      <c r="K69" s="240"/>
      <c r="L69" s="274"/>
      <c r="M69" s="240"/>
      <c r="N69" s="240"/>
      <c r="O69" s="240"/>
      <c r="P69" s="240"/>
      <c r="Q69" s="240"/>
      <c r="R69" s="240"/>
      <c r="S69" s="270"/>
    </row>
    <row r="70" spans="4:19" s="227" customFormat="1" ht="15">
      <c r="D70" s="240"/>
      <c r="E70" s="241"/>
      <c r="F70" s="240"/>
      <c r="G70" s="240"/>
      <c r="H70" s="240"/>
      <c r="I70" s="240"/>
      <c r="J70" s="240"/>
      <c r="K70" s="240"/>
      <c r="L70" s="274"/>
      <c r="M70" s="240"/>
      <c r="N70" s="240"/>
      <c r="O70" s="240"/>
      <c r="P70" s="240"/>
      <c r="Q70" s="240"/>
      <c r="R70" s="240"/>
      <c r="S70" s="270"/>
    </row>
    <row r="71" spans="4:19" s="227" customFormat="1" ht="15">
      <c r="D71" s="240"/>
      <c r="E71" s="241"/>
      <c r="F71" s="240"/>
      <c r="G71" s="240"/>
      <c r="H71" s="240"/>
      <c r="I71" s="240"/>
      <c r="J71" s="240"/>
      <c r="K71" s="240"/>
      <c r="L71" s="274"/>
      <c r="M71" s="240"/>
      <c r="N71" s="240"/>
      <c r="O71" s="240"/>
      <c r="P71" s="240"/>
      <c r="Q71" s="240"/>
      <c r="R71" s="240"/>
      <c r="S71" s="270"/>
    </row>
    <row r="72" spans="4:19" s="227" customFormat="1" ht="15">
      <c r="D72" s="240"/>
      <c r="E72" s="241"/>
      <c r="F72" s="240"/>
      <c r="G72" s="240"/>
      <c r="H72" s="240"/>
      <c r="I72" s="240"/>
      <c r="J72" s="240"/>
      <c r="K72" s="240"/>
      <c r="L72" s="274"/>
      <c r="M72" s="240"/>
      <c r="N72" s="240"/>
      <c r="O72" s="240"/>
      <c r="P72" s="240"/>
      <c r="Q72" s="240"/>
      <c r="R72" s="240"/>
      <c r="S72" s="270"/>
    </row>
    <row r="73" spans="4:19" s="227" customFormat="1" ht="15">
      <c r="D73" s="240"/>
      <c r="E73" s="241"/>
      <c r="F73" s="240"/>
      <c r="G73" s="240"/>
      <c r="H73" s="240"/>
      <c r="I73" s="240"/>
      <c r="J73" s="240"/>
      <c r="K73" s="240"/>
      <c r="L73" s="274"/>
      <c r="M73" s="240"/>
      <c r="N73" s="240"/>
      <c r="O73" s="240"/>
      <c r="P73" s="240"/>
      <c r="Q73" s="240"/>
      <c r="R73" s="240"/>
      <c r="S73" s="270"/>
    </row>
    <row r="74" spans="4:19" s="227" customFormat="1" ht="15">
      <c r="D74" s="240"/>
      <c r="E74" s="241"/>
      <c r="F74" s="240"/>
      <c r="G74" s="240"/>
      <c r="H74" s="240"/>
      <c r="I74" s="240"/>
      <c r="J74" s="240"/>
      <c r="K74" s="240"/>
      <c r="L74" s="274"/>
      <c r="M74" s="240"/>
      <c r="N74" s="240"/>
      <c r="O74" s="240"/>
      <c r="P74" s="240"/>
      <c r="Q74" s="240"/>
      <c r="R74" s="240"/>
      <c r="S74" s="270"/>
    </row>
    <row r="75" spans="4:19" s="227" customFormat="1" ht="15">
      <c r="D75" s="270"/>
      <c r="E75" s="271"/>
      <c r="F75" s="270"/>
      <c r="G75" s="270"/>
      <c r="H75" s="270"/>
      <c r="I75" s="251"/>
      <c r="J75" s="251"/>
      <c r="K75" s="270"/>
      <c r="L75" s="275"/>
      <c r="M75" s="270"/>
      <c r="N75" s="270"/>
      <c r="O75" s="270"/>
      <c r="P75" s="270"/>
      <c r="Q75" s="270"/>
      <c r="R75" s="270"/>
      <c r="S75" s="270"/>
    </row>
    <row r="76" spans="4:19" s="227" customFormat="1" ht="15">
      <c r="D76" s="270"/>
      <c r="E76" s="271"/>
      <c r="F76" s="270"/>
      <c r="G76" s="270"/>
      <c r="H76" s="270"/>
      <c r="I76" s="251"/>
      <c r="J76" s="251"/>
      <c r="K76" s="270"/>
      <c r="L76" s="275"/>
      <c r="M76" s="270"/>
      <c r="N76" s="270"/>
      <c r="O76" s="270"/>
      <c r="P76" s="270"/>
      <c r="Q76" s="270"/>
      <c r="R76" s="270"/>
      <c r="S76" s="270"/>
    </row>
    <row r="77" spans="4:19" s="227" customFormat="1" ht="15">
      <c r="D77" s="270"/>
      <c r="E77" s="271"/>
      <c r="F77" s="270"/>
      <c r="G77" s="270"/>
      <c r="H77" s="270"/>
      <c r="I77" s="251"/>
      <c r="J77" s="251"/>
      <c r="K77" s="270"/>
      <c r="L77" s="275"/>
      <c r="M77" s="270"/>
      <c r="N77" s="270"/>
      <c r="O77" s="270"/>
      <c r="P77" s="270"/>
      <c r="Q77" s="270"/>
      <c r="R77" s="270"/>
      <c r="S77" s="270"/>
    </row>
    <row r="78" spans="4:19" s="227" customFormat="1" ht="15">
      <c r="D78" s="270"/>
      <c r="E78" s="271"/>
      <c r="F78" s="270"/>
      <c r="G78" s="270"/>
      <c r="H78" s="270"/>
      <c r="I78" s="251"/>
      <c r="J78" s="251"/>
      <c r="K78" s="270"/>
      <c r="L78" s="275"/>
      <c r="M78" s="270"/>
      <c r="N78" s="270"/>
      <c r="O78" s="270"/>
      <c r="P78" s="270"/>
      <c r="Q78" s="270"/>
      <c r="R78" s="270"/>
      <c r="S78" s="270"/>
    </row>
    <row r="79" spans="4:19" s="227" customFormat="1" ht="15">
      <c r="D79" s="270"/>
      <c r="E79" s="271"/>
      <c r="F79" s="270"/>
      <c r="G79" s="270"/>
      <c r="H79" s="270"/>
      <c r="I79" s="251"/>
      <c r="J79" s="251"/>
      <c r="K79" s="270"/>
      <c r="L79" s="275"/>
      <c r="M79" s="270"/>
      <c r="N79" s="270"/>
      <c r="O79" s="270"/>
      <c r="P79" s="270"/>
      <c r="Q79" s="270"/>
      <c r="R79" s="270"/>
      <c r="S79" s="270"/>
    </row>
    <row r="80" spans="4:19" s="227" customFormat="1" ht="15">
      <c r="D80" s="270"/>
      <c r="E80" s="271"/>
      <c r="F80" s="270"/>
      <c r="G80" s="270"/>
      <c r="H80" s="270"/>
      <c r="I80" s="251"/>
      <c r="J80" s="251"/>
      <c r="K80" s="270"/>
      <c r="L80" s="275"/>
      <c r="M80" s="270"/>
      <c r="N80" s="270"/>
      <c r="O80" s="270"/>
      <c r="P80" s="270"/>
      <c r="Q80" s="270"/>
      <c r="R80" s="270"/>
      <c r="S80" s="270"/>
    </row>
    <row r="81" spans="4:19" s="227" customFormat="1" ht="15">
      <c r="D81" s="270"/>
      <c r="E81" s="271"/>
      <c r="F81" s="270"/>
      <c r="G81" s="270"/>
      <c r="H81" s="270"/>
      <c r="I81" s="251"/>
      <c r="J81" s="251"/>
      <c r="K81" s="270"/>
      <c r="L81" s="275"/>
      <c r="M81" s="270"/>
      <c r="N81" s="270"/>
      <c r="O81" s="270"/>
      <c r="P81" s="270"/>
      <c r="Q81" s="270"/>
      <c r="R81" s="270"/>
      <c r="S81" s="270"/>
    </row>
    <row r="82" spans="5:12" s="227" customFormat="1" ht="15">
      <c r="E82" s="272"/>
      <c r="I82" s="276"/>
      <c r="J82" s="276"/>
      <c r="L82" s="277"/>
    </row>
    <row r="83" spans="5:12" s="227" customFormat="1" ht="15">
      <c r="E83" s="272"/>
      <c r="I83" s="276"/>
      <c r="J83" s="276"/>
      <c r="L83" s="277"/>
    </row>
    <row r="84" spans="5:12" s="227" customFormat="1" ht="15">
      <c r="E84" s="272"/>
      <c r="I84" s="276"/>
      <c r="J84" s="276"/>
      <c r="L84" s="277"/>
    </row>
    <row r="85" spans="5:12" s="227" customFormat="1" ht="15">
      <c r="E85" s="272"/>
      <c r="I85" s="276"/>
      <c r="J85" s="276"/>
      <c r="L85" s="277"/>
    </row>
    <row r="86" spans="5:12" s="227" customFormat="1" ht="15">
      <c r="E86" s="272"/>
      <c r="I86" s="276"/>
      <c r="J86" s="276"/>
      <c r="L86" s="277"/>
    </row>
    <row r="87" spans="5:12" s="227" customFormat="1" ht="15">
      <c r="E87" s="272"/>
      <c r="I87" s="276"/>
      <c r="J87" s="276"/>
      <c r="L87" s="277"/>
    </row>
    <row r="88" spans="5:12" s="227" customFormat="1" ht="15">
      <c r="E88" s="272"/>
      <c r="I88" s="276"/>
      <c r="J88" s="276"/>
      <c r="L88" s="277"/>
    </row>
    <row r="89" spans="5:12" s="227" customFormat="1" ht="15">
      <c r="E89" s="272"/>
      <c r="I89" s="276"/>
      <c r="J89" s="276"/>
      <c r="L89" s="277"/>
    </row>
    <row r="90" spans="5:12" s="227" customFormat="1" ht="15">
      <c r="E90" s="272"/>
      <c r="I90" s="276"/>
      <c r="J90" s="276"/>
      <c r="L90" s="277"/>
    </row>
    <row r="91" spans="5:12" s="227" customFormat="1" ht="15">
      <c r="E91" s="272"/>
      <c r="I91" s="276"/>
      <c r="J91" s="276"/>
      <c r="L91" s="277"/>
    </row>
    <row r="92" spans="5:12" s="227" customFormat="1" ht="15">
      <c r="E92" s="272"/>
      <c r="I92" s="276"/>
      <c r="J92" s="276"/>
      <c r="L92" s="277"/>
    </row>
    <row r="93" spans="5:12" s="227" customFormat="1" ht="15">
      <c r="E93" s="272"/>
      <c r="I93" s="276"/>
      <c r="J93" s="276"/>
      <c r="L93" s="277"/>
    </row>
    <row r="94" spans="5:12" s="227" customFormat="1" ht="15">
      <c r="E94" s="272"/>
      <c r="I94" s="276"/>
      <c r="J94" s="276"/>
      <c r="L94" s="277"/>
    </row>
    <row r="95" spans="5:12" s="227" customFormat="1" ht="15">
      <c r="E95" s="272"/>
      <c r="I95" s="276"/>
      <c r="J95" s="276"/>
      <c r="L95" s="277"/>
    </row>
    <row r="96" spans="5:10" s="227" customFormat="1" ht="15">
      <c r="E96" s="272"/>
      <c r="I96" s="276"/>
      <c r="J96" s="276"/>
    </row>
    <row r="97" spans="5:10" s="227" customFormat="1" ht="15">
      <c r="E97" s="272"/>
      <c r="I97" s="276"/>
      <c r="J97" s="276"/>
    </row>
    <row r="98" spans="5:10" s="227" customFormat="1" ht="15">
      <c r="E98" s="272"/>
      <c r="I98" s="276"/>
      <c r="J98" s="276"/>
    </row>
    <row r="99" spans="5:10" s="227" customFormat="1" ht="15">
      <c r="E99" s="272"/>
      <c r="I99" s="276"/>
      <c r="J99" s="276"/>
    </row>
    <row r="100" spans="5:10" s="227" customFormat="1" ht="15">
      <c r="E100" s="272"/>
      <c r="I100" s="276"/>
      <c r="J100" s="276"/>
    </row>
    <row r="101" spans="5:10" s="227" customFormat="1" ht="15">
      <c r="E101" s="272"/>
      <c r="I101" s="276"/>
      <c r="J101" s="276"/>
    </row>
    <row r="102" spans="5:10" s="227" customFormat="1" ht="15">
      <c r="E102" s="272"/>
      <c r="I102" s="276"/>
      <c r="J102" s="276"/>
    </row>
    <row r="103" spans="5:10" s="227" customFormat="1" ht="15">
      <c r="E103" s="272"/>
      <c r="I103" s="276"/>
      <c r="J103" s="276"/>
    </row>
    <row r="104" spans="5:10" s="227" customFormat="1" ht="15">
      <c r="E104" s="272"/>
      <c r="I104" s="276"/>
      <c r="J104" s="276"/>
    </row>
    <row r="105" spans="5:10" s="227" customFormat="1" ht="15">
      <c r="E105" s="272"/>
      <c r="F105" s="227" t="s">
        <v>106</v>
      </c>
      <c r="G105" s="227" t="s">
        <v>107</v>
      </c>
      <c r="I105" s="276"/>
      <c r="J105" s="276"/>
    </row>
    <row r="106" spans="5:10" s="227" customFormat="1" ht="15">
      <c r="E106" s="272"/>
      <c r="F106" s="227" t="s">
        <v>108</v>
      </c>
      <c r="G106" s="273">
        <v>4179.064099000001</v>
      </c>
      <c r="I106" s="276"/>
      <c r="J106" s="276"/>
    </row>
    <row r="107" spans="5:10" s="227" customFormat="1" ht="15">
      <c r="E107" s="272"/>
      <c r="F107" s="227" t="s">
        <v>109</v>
      </c>
      <c r="G107" s="273">
        <v>3485.676</v>
      </c>
      <c r="I107" s="276"/>
      <c r="J107" s="276"/>
    </row>
    <row r="108" spans="5:10" s="227" customFormat="1" ht="15">
      <c r="E108" s="272"/>
      <c r="F108" s="227" t="s">
        <v>110</v>
      </c>
      <c r="G108" s="273">
        <v>2963.345</v>
      </c>
      <c r="I108" s="276"/>
      <c r="J108" s="276"/>
    </row>
    <row r="109" spans="5:10" s="227" customFormat="1" ht="15">
      <c r="E109" s="272"/>
      <c r="F109" s="227" t="s">
        <v>111</v>
      </c>
      <c r="G109" s="273">
        <v>2880.74272</v>
      </c>
      <c r="I109" s="276"/>
      <c r="J109" s="276"/>
    </row>
    <row r="110" spans="5:10" s="227" customFormat="1" ht="15">
      <c r="E110" s="272"/>
      <c r="F110" s="227" t="s">
        <v>112</v>
      </c>
      <c r="G110" s="273">
        <v>2836.04106</v>
      </c>
      <c r="I110" s="276"/>
      <c r="J110" s="276"/>
    </row>
    <row r="111" spans="5:10" s="227" customFormat="1" ht="15">
      <c r="E111" s="272"/>
      <c r="F111" s="227" t="s">
        <v>113</v>
      </c>
      <c r="G111" s="273">
        <v>1579.0062930000001</v>
      </c>
      <c r="I111" s="276"/>
      <c r="J111" s="276"/>
    </row>
    <row r="112" spans="5:10" s="227" customFormat="1" ht="15">
      <c r="E112" s="272"/>
      <c r="F112" s="227" t="s">
        <v>114</v>
      </c>
      <c r="G112" s="273">
        <v>1574.139794</v>
      </c>
      <c r="I112" s="276"/>
      <c r="J112" s="276"/>
    </row>
    <row r="113" spans="5:10" s="227" customFormat="1" ht="15">
      <c r="E113" s="272"/>
      <c r="F113" s="227" t="s">
        <v>115</v>
      </c>
      <c r="G113" s="273">
        <v>1521.145</v>
      </c>
      <c r="I113" s="276"/>
      <c r="J113" s="276"/>
    </row>
    <row r="114" spans="5:10" s="227" customFormat="1" ht="15">
      <c r="E114" s="272"/>
      <c r="F114" s="227" t="s">
        <v>116</v>
      </c>
      <c r="G114" s="273">
        <v>1452.713383</v>
      </c>
      <c r="I114" s="276"/>
      <c r="J114" s="276"/>
    </row>
    <row r="115" spans="5:10" s="227" customFormat="1" ht="15">
      <c r="E115" s="272"/>
      <c r="F115" s="227" t="s">
        <v>117</v>
      </c>
      <c r="G115" s="273">
        <v>1252.5691769999999</v>
      </c>
      <c r="I115" s="276"/>
      <c r="J115" s="276"/>
    </row>
    <row r="116" spans="5:10" s="227" customFormat="1" ht="15">
      <c r="E116" s="272"/>
      <c r="F116" s="227" t="s">
        <v>118</v>
      </c>
      <c r="G116" s="273">
        <v>783.657236</v>
      </c>
      <c r="I116" s="276"/>
      <c r="J116" s="276"/>
    </row>
    <row r="117" spans="5:10" s="227" customFormat="1" ht="15">
      <c r="E117" s="272"/>
      <c r="F117" s="227" t="s">
        <v>119</v>
      </c>
      <c r="G117" s="273">
        <v>769.31</v>
      </c>
      <c r="I117" s="276"/>
      <c r="J117" s="276"/>
    </row>
    <row r="118" spans="5:10" s="227" customFormat="1" ht="15">
      <c r="E118" s="272"/>
      <c r="F118" s="227" t="s">
        <v>120</v>
      </c>
      <c r="G118" s="273">
        <v>593.72</v>
      </c>
      <c r="I118" s="276"/>
      <c r="J118" s="276"/>
    </row>
    <row r="119" spans="5:10" s="227" customFormat="1" ht="15">
      <c r="E119" s="272"/>
      <c r="F119" s="227" t="s">
        <v>121</v>
      </c>
      <c r="G119" s="273">
        <v>441.33467099999996</v>
      </c>
      <c r="I119" s="276"/>
      <c r="J119" s="276"/>
    </row>
    <row r="120" spans="5:10" s="227" customFormat="1" ht="15">
      <c r="E120" s="272"/>
      <c r="F120" s="227" t="s">
        <v>122</v>
      </c>
      <c r="G120" s="273">
        <v>435.335457</v>
      </c>
      <c r="I120" s="276"/>
      <c r="J120" s="276"/>
    </row>
    <row r="121" spans="5:10" s="227" customFormat="1" ht="15">
      <c r="E121" s="272"/>
      <c r="F121" s="227" t="s">
        <v>123</v>
      </c>
      <c r="G121" s="273">
        <v>371.79</v>
      </c>
      <c r="I121" s="276"/>
      <c r="J121" s="276"/>
    </row>
    <row r="122" spans="5:10" s="227" customFormat="1" ht="15">
      <c r="E122" s="272"/>
      <c r="F122" s="227" t="s">
        <v>124</v>
      </c>
      <c r="G122" s="273">
        <v>349.170823</v>
      </c>
      <c r="I122" s="276"/>
      <c r="J122" s="276"/>
    </row>
    <row r="123" spans="5:10" s="227" customFormat="1" ht="15">
      <c r="E123" s="272"/>
      <c r="F123" s="227" t="s">
        <v>125</v>
      </c>
      <c r="G123" s="273">
        <v>305.63490699999994</v>
      </c>
      <c r="I123" s="276"/>
      <c r="J123" s="276"/>
    </row>
    <row r="124" spans="5:10" s="227" customFormat="1" ht="15">
      <c r="E124" s="272"/>
      <c r="F124" s="227" t="s">
        <v>126</v>
      </c>
      <c r="G124" s="273">
        <v>294.17582400000003</v>
      </c>
      <c r="I124" s="276"/>
      <c r="J124" s="276"/>
    </row>
    <row r="125" spans="5:10" s="227" customFormat="1" ht="15">
      <c r="E125" s="272"/>
      <c r="F125" s="227" t="s">
        <v>127</v>
      </c>
      <c r="G125" s="273">
        <v>293.35499999999996</v>
      </c>
      <c r="I125" s="276"/>
      <c r="J125" s="276"/>
    </row>
    <row r="126" spans="5:10" s="227" customFormat="1" ht="15">
      <c r="E126" s="272"/>
      <c r="F126" s="227" t="s">
        <v>128</v>
      </c>
      <c r="G126" s="273">
        <v>290.80500000000006</v>
      </c>
      <c r="I126" s="276"/>
      <c r="J126" s="276"/>
    </row>
    <row r="127" spans="5:10" s="227" customFormat="1" ht="15">
      <c r="E127" s="272"/>
      <c r="F127" s="227" t="s">
        <v>129</v>
      </c>
      <c r="G127" s="273">
        <v>290.469443</v>
      </c>
      <c r="I127" s="276"/>
      <c r="J127" s="276"/>
    </row>
    <row r="128" spans="5:10" s="227" customFormat="1" ht="15">
      <c r="E128" s="272"/>
      <c r="F128" s="227" t="s">
        <v>130</v>
      </c>
      <c r="G128" s="273">
        <v>274.127649</v>
      </c>
      <c r="I128" s="276"/>
      <c r="J128" s="276"/>
    </row>
    <row r="129" spans="5:10" s="227" customFormat="1" ht="15">
      <c r="E129" s="272"/>
      <c r="F129" s="227" t="s">
        <v>131</v>
      </c>
      <c r="G129" s="273">
        <v>206.35190899999998</v>
      </c>
      <c r="I129" s="276"/>
      <c r="J129" s="276"/>
    </row>
    <row r="130" spans="5:10" s="227" customFormat="1" ht="15">
      <c r="E130" s="272"/>
      <c r="F130" s="227" t="s">
        <v>132</v>
      </c>
      <c r="G130" s="273">
        <v>193.755</v>
      </c>
      <c r="I130" s="276"/>
      <c r="J130" s="276"/>
    </row>
    <row r="131" spans="5:10" s="227" customFormat="1" ht="15">
      <c r="E131" s="272"/>
      <c r="F131" s="227" t="s">
        <v>133</v>
      </c>
      <c r="G131" s="273">
        <v>185.066975</v>
      </c>
      <c r="I131" s="276"/>
      <c r="J131" s="276"/>
    </row>
    <row r="132" spans="5:10" s="227" customFormat="1" ht="15">
      <c r="E132" s="272"/>
      <c r="F132" s="227" t="s">
        <v>134</v>
      </c>
      <c r="G132" s="273">
        <v>173.79000000000002</v>
      </c>
      <c r="I132" s="276"/>
      <c r="J132" s="276"/>
    </row>
    <row r="133" spans="5:10" s="227" customFormat="1" ht="15">
      <c r="E133" s="272"/>
      <c r="F133" s="227" t="s">
        <v>135</v>
      </c>
      <c r="G133" s="273">
        <v>169.52</v>
      </c>
      <c r="I133" s="276"/>
      <c r="J133" s="276"/>
    </row>
    <row r="134" spans="5:10" s="227" customFormat="1" ht="15">
      <c r="E134" s="272"/>
      <c r="F134" s="227" t="s">
        <v>126</v>
      </c>
      <c r="G134" s="273">
        <v>156.19419</v>
      </c>
      <c r="I134" s="276"/>
      <c r="J134" s="276"/>
    </row>
    <row r="135" spans="5:10" s="227" customFormat="1" ht="15">
      <c r="E135" s="272"/>
      <c r="F135" s="227" t="s">
        <v>126</v>
      </c>
      <c r="G135" s="273">
        <v>117.81734599999999</v>
      </c>
      <c r="I135" s="276"/>
      <c r="J135" s="276"/>
    </row>
    <row r="136" spans="5:10" s="227" customFormat="1" ht="15">
      <c r="E136" s="272"/>
      <c r="F136" s="227" t="s">
        <v>136</v>
      </c>
      <c r="G136" s="273">
        <v>114.5</v>
      </c>
      <c r="I136" s="276"/>
      <c r="J136" s="276"/>
    </row>
    <row r="137" spans="5:10" s="227" customFormat="1" ht="15">
      <c r="E137" s="272"/>
      <c r="F137" s="227" t="s">
        <v>137</v>
      </c>
      <c r="G137" s="273">
        <v>108.36</v>
      </c>
      <c r="I137" s="276"/>
      <c r="J137" s="276"/>
    </row>
    <row r="138" spans="5:10" s="227" customFormat="1" ht="15">
      <c r="E138" s="272"/>
      <c r="F138" s="227" t="s">
        <v>138</v>
      </c>
      <c r="G138" s="273">
        <v>100.373011</v>
      </c>
      <c r="I138" s="276"/>
      <c r="J138" s="276"/>
    </row>
    <row r="139" spans="5:10" s="227" customFormat="1" ht="15">
      <c r="E139" s="272"/>
      <c r="F139" s="227" t="s">
        <v>139</v>
      </c>
      <c r="G139" s="273">
        <v>82.06</v>
      </c>
      <c r="I139" s="276"/>
      <c r="J139" s="276"/>
    </row>
    <row r="140" spans="5:10" s="227" customFormat="1" ht="15">
      <c r="E140" s="272"/>
      <c r="F140" s="227" t="s">
        <v>140</v>
      </c>
      <c r="G140" s="273">
        <v>68.13</v>
      </c>
      <c r="I140" s="276"/>
      <c r="J140" s="276"/>
    </row>
    <row r="141" spans="5:10" s="227" customFormat="1" ht="15">
      <c r="E141" s="272"/>
      <c r="F141" s="227" t="s">
        <v>126</v>
      </c>
      <c r="G141" s="273">
        <v>26.11</v>
      </c>
      <c r="I141" s="276"/>
      <c r="J141" s="276"/>
    </row>
    <row r="142" spans="5:10" s="227" customFormat="1" ht="15">
      <c r="E142" s="272"/>
      <c r="F142" s="227" t="s">
        <v>141</v>
      </c>
      <c r="G142" s="273">
        <v>21.14</v>
      </c>
      <c r="I142" s="276"/>
      <c r="J142" s="276"/>
    </row>
    <row r="143" spans="5:10" s="227" customFormat="1" ht="15">
      <c r="E143" s="272"/>
      <c r="F143" s="227" t="s">
        <v>142</v>
      </c>
      <c r="G143" s="273">
        <v>7.102079</v>
      </c>
      <c r="I143" s="276"/>
      <c r="J143" s="276"/>
    </row>
    <row r="144" spans="5:10" s="227" customFormat="1" ht="15">
      <c r="E144" s="272"/>
      <c r="F144" s="227" t="s">
        <v>143</v>
      </c>
      <c r="G144" s="273">
        <v>0</v>
      </c>
      <c r="I144" s="276"/>
      <c r="J144" s="276"/>
    </row>
    <row r="145" spans="5:10" s="227" customFormat="1" ht="15">
      <c r="E145" s="272"/>
      <c r="I145" s="276"/>
      <c r="J145" s="276"/>
    </row>
    <row r="146" spans="5:10" s="227" customFormat="1" ht="15">
      <c r="E146" s="272"/>
      <c r="I146" s="276"/>
      <c r="J146" s="276"/>
    </row>
    <row r="147" spans="5:10" s="227" customFormat="1" ht="15">
      <c r="E147" s="272"/>
      <c r="I147" s="276"/>
      <c r="J147" s="276"/>
    </row>
    <row r="148" spans="5:10" s="227" customFormat="1" ht="15">
      <c r="E148" s="272"/>
      <c r="I148" s="276"/>
      <c r="J148" s="276"/>
    </row>
    <row r="149" spans="5:10" s="227" customFormat="1" ht="15">
      <c r="E149" s="272"/>
      <c r="I149" s="276"/>
      <c r="J149" s="276"/>
    </row>
    <row r="150" spans="5:10" s="227" customFormat="1" ht="15">
      <c r="E150" s="272"/>
      <c r="I150" s="276"/>
      <c r="J150" s="276"/>
    </row>
  </sheetData>
  <sheetProtection/>
  <mergeCells count="4">
    <mergeCell ref="B3:R3"/>
    <mergeCell ref="B4:R4"/>
    <mergeCell ref="B6:D6"/>
    <mergeCell ref="B8:D8"/>
  </mergeCells>
  <printOptions horizontalCentered="1" verticalCentered="1"/>
  <pageMargins left="0.5905511811023623" right="0.7480314960629921" top="0.7874015748031497" bottom="0.7874015748031497" header="0" footer="1.0236220472440944"/>
  <pageSetup fitToHeight="1" fitToWidth="1" horizontalDpi="600" verticalDpi="600" orientation="portrait" paperSize="9" scale="4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showGridLines="0" zoomScalePageLayoutView="0" workbookViewId="0" topLeftCell="A1">
      <selection activeCell="P17" sqref="P17"/>
    </sheetView>
  </sheetViews>
  <sheetFormatPr defaultColWidth="11.5546875" defaultRowHeight="15"/>
  <cols>
    <col min="1" max="1" width="0.9921875" style="166" customWidth="1"/>
    <col min="2" max="2" width="1.1171875" style="166" customWidth="1"/>
    <col min="3" max="3" width="22.4453125" style="166" customWidth="1"/>
    <col min="4" max="4" width="12.77734375" style="167" customWidth="1"/>
    <col min="5" max="5" width="12.77734375" style="168" customWidth="1"/>
    <col min="6" max="6" width="12.77734375" style="167" customWidth="1"/>
    <col min="7" max="7" width="12.88671875" style="168" customWidth="1"/>
    <col min="8" max="8" width="12.77734375" style="167" customWidth="1"/>
    <col min="9" max="9" width="12.77734375" style="168" customWidth="1"/>
    <col min="10" max="10" width="12.77734375" style="167" customWidth="1"/>
    <col min="11" max="11" width="12.77734375" style="168" customWidth="1"/>
    <col min="12" max="12" width="0.88671875" style="166" customWidth="1"/>
    <col min="13" max="13" width="3.88671875" style="166" customWidth="1"/>
    <col min="14" max="15" width="11.5546875" style="166" customWidth="1"/>
    <col min="16" max="16" width="8.99609375" style="166" bestFit="1" customWidth="1"/>
    <col min="17" max="16384" width="8.88671875" style="166" customWidth="1"/>
  </cols>
  <sheetData>
    <row r="1" spans="3:10" ht="12.75">
      <c r="C1" s="169"/>
      <c r="D1" s="170"/>
      <c r="E1" s="171"/>
      <c r="F1" s="170"/>
      <c r="G1" s="171"/>
      <c r="H1" s="170"/>
      <c r="I1" s="174"/>
      <c r="J1" s="173"/>
    </row>
    <row r="2" spans="2:12" ht="16.5">
      <c r="B2" s="597" t="s">
        <v>144</v>
      </c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4" spans="2:12" ht="12.75">
      <c r="B4" s="172"/>
      <c r="C4" s="169"/>
      <c r="D4" s="173"/>
      <c r="E4" s="174"/>
      <c r="F4" s="173"/>
      <c r="G4" s="174"/>
      <c r="H4" s="173"/>
      <c r="I4" s="174"/>
      <c r="J4" s="173"/>
      <c r="K4" s="174"/>
      <c r="L4" s="195"/>
    </row>
    <row r="5" spans="2:12" s="162" customFormat="1" ht="18.75" customHeight="1">
      <c r="B5" s="825" t="s">
        <v>145</v>
      </c>
      <c r="C5" s="826"/>
      <c r="D5" s="827" t="s">
        <v>3</v>
      </c>
      <c r="E5" s="828"/>
      <c r="F5" s="827" t="s">
        <v>146</v>
      </c>
      <c r="G5" s="828"/>
      <c r="H5" s="827" t="s">
        <v>147</v>
      </c>
      <c r="I5" s="829"/>
      <c r="J5" s="830" t="s">
        <v>30</v>
      </c>
      <c r="K5" s="831"/>
      <c r="L5" s="196"/>
    </row>
    <row r="6" spans="2:12" s="162" customFormat="1" ht="18.75" customHeight="1">
      <c r="B6" s="832"/>
      <c r="C6" s="833"/>
      <c r="D6" s="834" t="s">
        <v>148</v>
      </c>
      <c r="E6" s="835" t="s">
        <v>149</v>
      </c>
      <c r="F6" s="836" t="s">
        <v>148</v>
      </c>
      <c r="G6" s="835" t="s">
        <v>149</v>
      </c>
      <c r="H6" s="836" t="s">
        <v>148</v>
      </c>
      <c r="I6" s="837" t="s">
        <v>149</v>
      </c>
      <c r="J6" s="838" t="s">
        <v>148</v>
      </c>
      <c r="K6" s="839" t="s">
        <v>149</v>
      </c>
      <c r="L6" s="197"/>
    </row>
    <row r="7" spans="1:256" s="162" customFormat="1" ht="15.75">
      <c r="A7" s="175"/>
      <c r="B7" s="840"/>
      <c r="C7" s="841"/>
      <c r="D7" s="842"/>
      <c r="E7" s="843"/>
      <c r="F7" s="875"/>
      <c r="G7" s="875"/>
      <c r="H7" s="842"/>
      <c r="I7" s="844"/>
      <c r="J7" s="845"/>
      <c r="K7" s="846"/>
      <c r="L7" s="198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75"/>
      <c r="CV7" s="175"/>
      <c r="CW7" s="175"/>
      <c r="CX7" s="175"/>
      <c r="CY7" s="175"/>
      <c r="CZ7" s="175"/>
      <c r="DA7" s="175"/>
      <c r="DB7" s="175"/>
      <c r="DC7" s="175"/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5"/>
      <c r="DO7" s="175"/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5"/>
      <c r="EA7" s="175"/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5"/>
      <c r="EO7" s="175"/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5"/>
      <c r="FC7" s="175"/>
      <c r="FD7" s="175"/>
      <c r="FE7" s="175"/>
      <c r="FF7" s="175"/>
      <c r="FG7" s="175"/>
      <c r="FH7" s="175"/>
      <c r="FI7" s="175"/>
      <c r="FJ7" s="175"/>
      <c r="FK7" s="175"/>
      <c r="FL7" s="175"/>
      <c r="FM7" s="175"/>
      <c r="FN7" s="175"/>
      <c r="FO7" s="175"/>
      <c r="FP7" s="175"/>
      <c r="FQ7" s="175"/>
      <c r="FR7" s="175"/>
      <c r="FS7" s="175"/>
      <c r="FT7" s="175"/>
      <c r="FU7" s="175"/>
      <c r="FV7" s="175"/>
      <c r="FW7" s="175"/>
      <c r="FX7" s="175"/>
      <c r="FY7" s="175"/>
      <c r="FZ7" s="175"/>
      <c r="GA7" s="175"/>
      <c r="GB7" s="175"/>
      <c r="GC7" s="175"/>
      <c r="GD7" s="175"/>
      <c r="GE7" s="175"/>
      <c r="GF7" s="175"/>
      <c r="GG7" s="175"/>
      <c r="GH7" s="175"/>
      <c r="GI7" s="175"/>
      <c r="GJ7" s="175"/>
      <c r="GK7" s="175"/>
      <c r="GL7" s="175"/>
      <c r="GM7" s="175"/>
      <c r="GN7" s="175"/>
      <c r="GO7" s="175"/>
      <c r="GP7" s="175"/>
      <c r="GQ7" s="175"/>
      <c r="GR7" s="175"/>
      <c r="GS7" s="175"/>
      <c r="GT7" s="175"/>
      <c r="GU7" s="175"/>
      <c r="GV7" s="175"/>
      <c r="GW7" s="175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5"/>
      <c r="HI7" s="175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5"/>
      <c r="HU7" s="175"/>
      <c r="HV7" s="175"/>
      <c r="HW7" s="175"/>
      <c r="HX7" s="175"/>
      <c r="HY7" s="175"/>
      <c r="HZ7" s="175"/>
      <c r="IA7" s="175"/>
      <c r="IB7" s="175"/>
      <c r="IC7" s="175"/>
      <c r="ID7" s="175"/>
      <c r="IE7" s="175"/>
      <c r="IF7" s="175"/>
      <c r="IG7" s="175"/>
      <c r="IH7" s="175"/>
      <c r="II7" s="175"/>
      <c r="IJ7" s="175"/>
      <c r="IK7" s="175"/>
      <c r="IL7" s="175"/>
      <c r="IM7" s="175"/>
      <c r="IN7" s="175"/>
      <c r="IO7" s="175"/>
      <c r="IP7" s="175"/>
      <c r="IQ7" s="175"/>
      <c r="IR7" s="175"/>
      <c r="IS7" s="175"/>
      <c r="IT7" s="175"/>
      <c r="IU7" s="175"/>
      <c r="IV7" s="175"/>
    </row>
    <row r="8" spans="2:12" s="162" customFormat="1" ht="18" customHeight="1">
      <c r="B8" s="847"/>
      <c r="C8" s="848" t="s">
        <v>3</v>
      </c>
      <c r="D8" s="849">
        <f aca="true" t="shared" si="0" ref="D8:K8">SUM(D10,D18,D27,D33)</f>
        <v>41144.217333</v>
      </c>
      <c r="E8" s="849">
        <f t="shared" si="0"/>
        <v>230446.94715000002</v>
      </c>
      <c r="F8" s="849">
        <f t="shared" si="0"/>
        <v>20143.800053000006</v>
      </c>
      <c r="G8" s="849">
        <f t="shared" si="0"/>
        <v>90954.62317000004</v>
      </c>
      <c r="H8" s="849">
        <f t="shared" si="0"/>
        <v>21059.838527999993</v>
      </c>
      <c r="I8" s="849">
        <f t="shared" si="0"/>
        <v>139911.18132</v>
      </c>
      <c r="J8" s="849">
        <f t="shared" si="0"/>
        <v>26.882181999999997</v>
      </c>
      <c r="K8" s="849">
        <f t="shared" si="0"/>
        <v>13.370419999999998</v>
      </c>
      <c r="L8" s="199"/>
    </row>
    <row r="9" spans="2:12" s="162" customFormat="1" ht="18" customHeight="1">
      <c r="B9" s="850"/>
      <c r="C9" s="851"/>
      <c r="D9" s="852"/>
      <c r="E9" s="852"/>
      <c r="F9" s="852"/>
      <c r="G9" s="852"/>
      <c r="H9" s="777"/>
      <c r="I9" s="777"/>
      <c r="J9" s="852"/>
      <c r="K9" s="852"/>
      <c r="L9" s="200"/>
    </row>
    <row r="10" spans="1:12" s="162" customFormat="1" ht="18" customHeight="1">
      <c r="A10" s="177"/>
      <c r="B10" s="853"/>
      <c r="C10" s="854" t="s">
        <v>43</v>
      </c>
      <c r="D10" s="849">
        <f aca="true" t="shared" si="1" ref="D10:K10">SUM(D12:D16)</f>
        <v>9439.706338999998</v>
      </c>
      <c r="E10" s="849">
        <f t="shared" si="1"/>
        <v>47572.20162000001</v>
      </c>
      <c r="F10" s="849">
        <f t="shared" si="1"/>
        <v>4659.239290000001</v>
      </c>
      <c r="G10" s="849">
        <f t="shared" si="1"/>
        <v>18867.940010000006</v>
      </c>
      <c r="H10" s="849">
        <f t="shared" si="1"/>
        <v>4839.890344999998</v>
      </c>
      <c r="I10" s="849">
        <f t="shared" si="1"/>
        <v>29123.11984</v>
      </c>
      <c r="J10" s="849">
        <f t="shared" si="1"/>
        <v>26.880133999999998</v>
      </c>
      <c r="K10" s="849">
        <f t="shared" si="1"/>
        <v>13.369529999999997</v>
      </c>
      <c r="L10" s="199"/>
    </row>
    <row r="11" spans="2:14" s="162" customFormat="1" ht="18" customHeight="1">
      <c r="B11" s="850"/>
      <c r="C11" s="855"/>
      <c r="D11" s="856"/>
      <c r="E11" s="856"/>
      <c r="F11" s="856"/>
      <c r="G11" s="856"/>
      <c r="H11" s="856"/>
      <c r="I11" s="856"/>
      <c r="J11" s="856"/>
      <c r="K11" s="856"/>
      <c r="L11" s="200"/>
      <c r="N11" s="201"/>
    </row>
    <row r="12" spans="2:16" s="162" customFormat="1" ht="18" customHeight="1">
      <c r="B12" s="850"/>
      <c r="C12" s="857" t="s">
        <v>44</v>
      </c>
      <c r="D12" s="856">
        <f>+F12+H12</f>
        <v>5850.369326</v>
      </c>
      <c r="E12" s="856">
        <f>+G12+I12</f>
        <v>30298.202940000003</v>
      </c>
      <c r="F12" s="858">
        <v>2209.020197000001</v>
      </c>
      <c r="G12" s="858">
        <v>10166.602390000005</v>
      </c>
      <c r="H12" s="858">
        <v>3641.3491289999984</v>
      </c>
      <c r="I12" s="858">
        <v>20131.60055</v>
      </c>
      <c r="J12" s="856" t="s">
        <v>53</v>
      </c>
      <c r="K12" s="856" t="s">
        <v>53</v>
      </c>
      <c r="L12" s="200"/>
      <c r="N12" s="202"/>
      <c r="O12" s="203"/>
      <c r="P12" s="163"/>
    </row>
    <row r="13" spans="2:16" s="162" customFormat="1" ht="18" customHeight="1">
      <c r="B13" s="850"/>
      <c r="C13" s="857" t="s">
        <v>45</v>
      </c>
      <c r="D13" s="856">
        <f>+F13+H13+J13</f>
        <v>855.564777</v>
      </c>
      <c r="E13" s="856">
        <f>+G13+I13+K13</f>
        <v>5506.3957</v>
      </c>
      <c r="F13" s="858">
        <v>461.46566300000006</v>
      </c>
      <c r="G13" s="858">
        <v>2168.1233599999996</v>
      </c>
      <c r="H13" s="858">
        <v>367.21898000000004</v>
      </c>
      <c r="I13" s="858">
        <v>3324.9028100000005</v>
      </c>
      <c r="J13" s="858">
        <v>26.880133999999998</v>
      </c>
      <c r="K13" s="858">
        <v>13.369529999999997</v>
      </c>
      <c r="L13" s="200"/>
      <c r="N13" s="202"/>
      <c r="O13" s="203"/>
      <c r="P13" s="163"/>
    </row>
    <row r="14" spans="2:16" s="162" customFormat="1" ht="18" customHeight="1">
      <c r="B14" s="850"/>
      <c r="C14" s="857" t="s">
        <v>46</v>
      </c>
      <c r="D14" s="856">
        <f>+H14</f>
        <v>397.71958199999995</v>
      </c>
      <c r="E14" s="856">
        <f>+I14</f>
        <v>3016.99896</v>
      </c>
      <c r="F14" s="856"/>
      <c r="G14" s="859"/>
      <c r="H14" s="858">
        <v>397.71958199999995</v>
      </c>
      <c r="I14" s="858">
        <v>3016.99896</v>
      </c>
      <c r="J14" s="856" t="s">
        <v>53</v>
      </c>
      <c r="K14" s="856" t="s">
        <v>53</v>
      </c>
      <c r="L14" s="200"/>
      <c r="N14" s="202"/>
      <c r="O14" s="204"/>
      <c r="P14" s="163"/>
    </row>
    <row r="15" spans="2:16" s="162" customFormat="1" ht="18" customHeight="1">
      <c r="B15" s="850"/>
      <c r="C15" s="857" t="s">
        <v>51</v>
      </c>
      <c r="D15" s="856">
        <f>+H15</f>
        <v>310.85657000000003</v>
      </c>
      <c r="E15" s="856">
        <f>+I15</f>
        <v>1663.6286</v>
      </c>
      <c r="F15" s="858">
        <v>86.30343</v>
      </c>
      <c r="G15" s="858">
        <v>432.22776000000005</v>
      </c>
      <c r="H15" s="858">
        <v>310.85657000000003</v>
      </c>
      <c r="I15" s="858">
        <v>1663.6286</v>
      </c>
      <c r="J15" s="856" t="s">
        <v>53</v>
      </c>
      <c r="K15" s="856" t="s">
        <v>53</v>
      </c>
      <c r="L15" s="200"/>
      <c r="N15" s="202"/>
      <c r="O15" s="204"/>
      <c r="P15" s="163"/>
    </row>
    <row r="16" spans="2:16" s="162" customFormat="1" ht="18" customHeight="1">
      <c r="B16" s="850"/>
      <c r="C16" s="857" t="s">
        <v>126</v>
      </c>
      <c r="D16" s="856">
        <f>+F16+H16</f>
        <v>2025.1960839999997</v>
      </c>
      <c r="E16" s="856">
        <f>+G16+I16</f>
        <v>7086.975420000001</v>
      </c>
      <c r="F16" s="856">
        <v>1902.4500000000003</v>
      </c>
      <c r="G16" s="859">
        <v>6100.986500000001</v>
      </c>
      <c r="H16" s="856">
        <v>122.74608399999943</v>
      </c>
      <c r="I16" s="859">
        <v>985.9889199999998</v>
      </c>
      <c r="J16" s="856" t="s">
        <v>53</v>
      </c>
      <c r="K16" s="856" t="s">
        <v>53</v>
      </c>
      <c r="L16" s="200"/>
      <c r="N16" s="202"/>
      <c r="O16" s="204"/>
      <c r="P16" s="205"/>
    </row>
    <row r="17" spans="2:16" s="162" customFormat="1" ht="18" customHeight="1">
      <c r="B17" s="850"/>
      <c r="C17" s="860"/>
      <c r="D17" s="856"/>
      <c r="E17" s="856"/>
      <c r="F17" s="856"/>
      <c r="G17" s="856"/>
      <c r="H17" s="777"/>
      <c r="I17" s="777"/>
      <c r="J17" s="856"/>
      <c r="K17" s="856"/>
      <c r="L17" s="200"/>
      <c r="N17" s="206"/>
      <c r="O17" s="207"/>
      <c r="P17" s="163"/>
    </row>
    <row r="18" spans="2:16" s="162" customFormat="1" ht="18" customHeight="1">
      <c r="B18" s="853"/>
      <c r="C18" s="854" t="s">
        <v>64</v>
      </c>
      <c r="D18" s="849">
        <f>SUM(D20:D25)</f>
        <v>14389.801101999998</v>
      </c>
      <c r="E18" s="849">
        <f aca="true" t="shared" si="2" ref="E18:K18">SUM(E20:E25)</f>
        <v>102124.66000999999</v>
      </c>
      <c r="F18" s="849">
        <f t="shared" si="2"/>
        <v>641.9858060000001</v>
      </c>
      <c r="G18" s="849">
        <f t="shared" si="2"/>
        <v>3383.401130000001</v>
      </c>
      <c r="H18" s="849">
        <f t="shared" si="2"/>
        <v>13747.813247999997</v>
      </c>
      <c r="I18" s="849">
        <f t="shared" si="2"/>
        <v>98741.25799</v>
      </c>
      <c r="J18" s="849">
        <f t="shared" si="2"/>
        <v>0.002048</v>
      </c>
      <c r="K18" s="849">
        <f t="shared" si="2"/>
        <v>0.00089</v>
      </c>
      <c r="L18" s="199"/>
      <c r="N18" s="208"/>
      <c r="O18" s="209"/>
      <c r="P18" s="163"/>
    </row>
    <row r="19" spans="2:16" s="162" customFormat="1" ht="18" customHeight="1">
      <c r="B19" s="850"/>
      <c r="C19" s="851"/>
      <c r="D19" s="852"/>
      <c r="E19" s="852"/>
      <c r="F19" s="852"/>
      <c r="G19" s="852"/>
      <c r="H19" s="852"/>
      <c r="I19" s="852"/>
      <c r="J19" s="852"/>
      <c r="K19" s="852"/>
      <c r="L19" s="200"/>
      <c r="N19" s="208"/>
      <c r="O19" s="209"/>
      <c r="P19" s="163"/>
    </row>
    <row r="20" spans="2:16" s="162" customFormat="1" ht="18" customHeight="1">
      <c r="B20" s="850"/>
      <c r="C20" s="857" t="s">
        <v>65</v>
      </c>
      <c r="D20" s="856">
        <f>+F20+H20+J20</f>
        <v>12022.285562999998</v>
      </c>
      <c r="E20" s="856">
        <f>+G20+I20+K20</f>
        <v>86029.60229999998</v>
      </c>
      <c r="F20" s="858">
        <v>641.9858060000001</v>
      </c>
      <c r="G20" s="858">
        <v>3383.401130000001</v>
      </c>
      <c r="H20" s="858">
        <v>11380.297708999997</v>
      </c>
      <c r="I20" s="858">
        <v>82646.20027999999</v>
      </c>
      <c r="J20" s="858">
        <v>0.002048</v>
      </c>
      <c r="K20" s="858">
        <v>0.00089</v>
      </c>
      <c r="L20" s="200"/>
      <c r="N20" s="202"/>
      <c r="O20" s="210"/>
      <c r="P20" s="163"/>
    </row>
    <row r="21" spans="2:16" s="162" customFormat="1" ht="18" customHeight="1">
      <c r="B21" s="850"/>
      <c r="C21" s="857" t="s">
        <v>66</v>
      </c>
      <c r="D21" s="856">
        <f>+H21</f>
        <v>1311.5305389999996</v>
      </c>
      <c r="E21" s="856">
        <f>+I21</f>
        <v>10890.392880000003</v>
      </c>
      <c r="F21" s="856" t="s">
        <v>53</v>
      </c>
      <c r="G21" s="856" t="s">
        <v>53</v>
      </c>
      <c r="H21" s="858">
        <v>1311.5305389999996</v>
      </c>
      <c r="I21" s="858">
        <v>10890.392880000003</v>
      </c>
      <c r="J21" s="856" t="s">
        <v>53</v>
      </c>
      <c r="K21" s="856" t="s">
        <v>53</v>
      </c>
      <c r="L21" s="200"/>
      <c r="N21" s="202"/>
      <c r="O21" s="204"/>
      <c r="P21" s="163"/>
    </row>
    <row r="22" spans="2:16" s="162" customFormat="1" ht="18" customHeight="1">
      <c r="B22" s="850"/>
      <c r="C22" s="857" t="s">
        <v>73</v>
      </c>
      <c r="D22" s="856">
        <f>+H22</f>
        <v>225.375</v>
      </c>
      <c r="E22" s="856">
        <f>+I22</f>
        <v>1476.5834</v>
      </c>
      <c r="F22" s="856" t="s">
        <v>53</v>
      </c>
      <c r="G22" s="856" t="s">
        <v>53</v>
      </c>
      <c r="H22" s="858">
        <v>225.375</v>
      </c>
      <c r="I22" s="858">
        <v>1476.5834</v>
      </c>
      <c r="J22" s="856" t="s">
        <v>53</v>
      </c>
      <c r="K22" s="856" t="s">
        <v>53</v>
      </c>
      <c r="L22" s="200"/>
      <c r="N22" s="202"/>
      <c r="O22" s="204"/>
      <c r="P22" s="163"/>
    </row>
    <row r="23" spans="2:16" s="162" customFormat="1" ht="18" customHeight="1">
      <c r="B23" s="850"/>
      <c r="C23" s="857" t="s">
        <v>72</v>
      </c>
      <c r="D23" s="856">
        <v>0</v>
      </c>
      <c r="E23" s="856">
        <v>0</v>
      </c>
      <c r="F23" s="856" t="s">
        <v>53</v>
      </c>
      <c r="G23" s="856" t="s">
        <v>53</v>
      </c>
      <c r="H23" s="856" t="s">
        <v>53</v>
      </c>
      <c r="I23" s="856" t="s">
        <v>53</v>
      </c>
      <c r="J23" s="856" t="s">
        <v>53</v>
      </c>
      <c r="K23" s="856" t="s">
        <v>53</v>
      </c>
      <c r="L23" s="200"/>
      <c r="N23" s="202"/>
      <c r="O23" s="204"/>
      <c r="P23" s="163"/>
    </row>
    <row r="24" spans="2:16" s="162" customFormat="1" ht="18" customHeight="1">
      <c r="B24" s="850"/>
      <c r="C24" s="857" t="s">
        <v>77</v>
      </c>
      <c r="D24" s="856">
        <f>+H24</f>
        <v>729.5100000000002</v>
      </c>
      <c r="E24" s="856">
        <f>+I24</f>
        <v>3204.3995299999997</v>
      </c>
      <c r="F24" s="856" t="s">
        <v>53</v>
      </c>
      <c r="G24" s="856" t="s">
        <v>53</v>
      </c>
      <c r="H24" s="858">
        <v>729.5100000000002</v>
      </c>
      <c r="I24" s="858">
        <v>3204.3995299999997</v>
      </c>
      <c r="J24" s="856" t="s">
        <v>53</v>
      </c>
      <c r="K24" s="856" t="s">
        <v>53</v>
      </c>
      <c r="L24" s="200"/>
      <c r="N24" s="202"/>
      <c r="O24" s="204"/>
      <c r="P24" s="163"/>
    </row>
    <row r="25" spans="2:16" s="162" customFormat="1" ht="18" customHeight="1">
      <c r="B25" s="850"/>
      <c r="C25" s="857" t="s">
        <v>126</v>
      </c>
      <c r="D25" s="856">
        <f>+H25</f>
        <v>101.10000000000036</v>
      </c>
      <c r="E25" s="856">
        <f>+I25</f>
        <v>523.6819000000105</v>
      </c>
      <c r="F25" s="856" t="s">
        <v>53</v>
      </c>
      <c r="G25" s="856" t="s">
        <v>53</v>
      </c>
      <c r="H25" s="856">
        <v>101.10000000000036</v>
      </c>
      <c r="I25" s="859">
        <v>523.6819000000105</v>
      </c>
      <c r="J25" s="856" t="s">
        <v>53</v>
      </c>
      <c r="K25" s="856" t="s">
        <v>53</v>
      </c>
      <c r="L25" s="200"/>
      <c r="N25" s="202"/>
      <c r="O25" s="204"/>
      <c r="P25" s="205"/>
    </row>
    <row r="26" spans="2:16" s="162" customFormat="1" ht="18" customHeight="1">
      <c r="B26" s="850"/>
      <c r="C26" s="857"/>
      <c r="D26" s="859"/>
      <c r="E26" s="856"/>
      <c r="F26" s="777"/>
      <c r="G26" s="777"/>
      <c r="H26" s="777"/>
      <c r="I26" s="777"/>
      <c r="J26" s="856"/>
      <c r="K26" s="856"/>
      <c r="L26" s="200"/>
      <c r="N26" s="202"/>
      <c r="O26" s="204"/>
      <c r="P26" s="163"/>
    </row>
    <row r="27" spans="1:12" s="162" customFormat="1" ht="18" customHeight="1">
      <c r="A27" s="177"/>
      <c r="B27" s="853"/>
      <c r="C27" s="854" t="s">
        <v>80</v>
      </c>
      <c r="D27" s="861">
        <f aca="true" t="shared" si="3" ref="D27:K27">SUM(D29:D31)</f>
        <v>17273.479892000003</v>
      </c>
      <c r="E27" s="861">
        <f t="shared" si="3"/>
        <v>80472.67852000002</v>
      </c>
      <c r="F27" s="862">
        <f t="shared" si="3"/>
        <v>14842.574957000003</v>
      </c>
      <c r="G27" s="862">
        <f t="shared" si="3"/>
        <v>68703.28203000003</v>
      </c>
      <c r="H27" s="862">
        <f t="shared" si="3"/>
        <v>2430.9049349999996</v>
      </c>
      <c r="I27" s="862">
        <f t="shared" si="3"/>
        <v>11769.39649</v>
      </c>
      <c r="J27" s="861">
        <f t="shared" si="3"/>
        <v>0</v>
      </c>
      <c r="K27" s="861">
        <f t="shared" si="3"/>
        <v>0</v>
      </c>
      <c r="L27" s="199"/>
    </row>
    <row r="28" spans="2:12" s="163" customFormat="1" ht="8.25" customHeight="1">
      <c r="B28" s="863"/>
      <c r="C28" s="864"/>
      <c r="D28" s="865"/>
      <c r="E28" s="865"/>
      <c r="F28" s="865"/>
      <c r="G28" s="865"/>
      <c r="H28" s="865"/>
      <c r="I28" s="865"/>
      <c r="J28" s="865"/>
      <c r="K28" s="865"/>
      <c r="L28" s="211"/>
    </row>
    <row r="29" spans="2:14" s="162" customFormat="1" ht="18" customHeight="1">
      <c r="B29" s="850"/>
      <c r="C29" s="855" t="s">
        <v>81</v>
      </c>
      <c r="D29" s="856">
        <f aca="true" t="shared" si="4" ref="D29:E31">+F29+H29</f>
        <v>7690.733000000003</v>
      </c>
      <c r="E29" s="856">
        <f t="shared" si="4"/>
        <v>35256.94244000002</v>
      </c>
      <c r="F29" s="858">
        <v>7500.134183000003</v>
      </c>
      <c r="G29" s="858">
        <v>34453.30887000002</v>
      </c>
      <c r="H29" s="858">
        <v>190.598817</v>
      </c>
      <c r="I29" s="858">
        <v>803.6335700000001</v>
      </c>
      <c r="J29" s="856" t="s">
        <v>53</v>
      </c>
      <c r="K29" s="856" t="s">
        <v>53</v>
      </c>
      <c r="L29" s="200"/>
      <c r="N29" s="201"/>
    </row>
    <row r="30" spans="2:14" s="162" customFormat="1" ht="18" customHeight="1">
      <c r="B30" s="850"/>
      <c r="C30" s="855" t="s">
        <v>84</v>
      </c>
      <c r="D30" s="856">
        <f t="shared" si="4"/>
        <v>921.1600000000001</v>
      </c>
      <c r="E30" s="856">
        <f t="shared" si="4"/>
        <v>5940.5225</v>
      </c>
      <c r="F30" s="858">
        <v>2.9703100000000004</v>
      </c>
      <c r="G30" s="858">
        <v>12.52569</v>
      </c>
      <c r="H30" s="858">
        <v>918.18969</v>
      </c>
      <c r="I30" s="858">
        <v>5927.99681</v>
      </c>
      <c r="J30" s="856" t="s">
        <v>53</v>
      </c>
      <c r="K30" s="856" t="s">
        <v>53</v>
      </c>
      <c r="L30" s="200"/>
      <c r="N30" s="201"/>
    </row>
    <row r="31" spans="2:16" s="162" customFormat="1" ht="18" customHeight="1">
      <c r="B31" s="850"/>
      <c r="C31" s="857" t="s">
        <v>126</v>
      </c>
      <c r="D31" s="856">
        <f t="shared" si="4"/>
        <v>8661.586892</v>
      </c>
      <c r="E31" s="856">
        <f t="shared" si="4"/>
        <v>39275.21358</v>
      </c>
      <c r="F31" s="856">
        <v>7339.470464</v>
      </c>
      <c r="G31" s="856">
        <v>34237.44747000001</v>
      </c>
      <c r="H31" s="856">
        <v>1322.1164279999996</v>
      </c>
      <c r="I31" s="856">
        <v>5037.76611</v>
      </c>
      <c r="J31" s="856" t="s">
        <v>53</v>
      </c>
      <c r="K31" s="856" t="s">
        <v>53</v>
      </c>
      <c r="L31" s="200"/>
      <c r="N31" s="202"/>
      <c r="O31" s="204"/>
      <c r="P31" s="163"/>
    </row>
    <row r="32" spans="2:15" s="164" customFormat="1" ht="18" customHeight="1">
      <c r="B32" s="866"/>
      <c r="C32" s="867"/>
      <c r="D32" s="868"/>
      <c r="E32" s="869"/>
      <c r="F32" s="868"/>
      <c r="G32" s="868"/>
      <c r="H32" s="868"/>
      <c r="I32" s="868"/>
      <c r="J32" s="868"/>
      <c r="K32" s="869"/>
      <c r="L32" s="212"/>
      <c r="N32" s="213"/>
      <c r="O32" s="214"/>
    </row>
    <row r="33" spans="1:12" s="162" customFormat="1" ht="18" customHeight="1">
      <c r="A33" s="177"/>
      <c r="B33" s="853"/>
      <c r="C33" s="854" t="s">
        <v>30</v>
      </c>
      <c r="D33" s="870">
        <f>+H33</f>
        <v>41.23</v>
      </c>
      <c r="E33" s="870">
        <f>+I33</f>
        <v>277.40700000000004</v>
      </c>
      <c r="F33" s="870" t="s">
        <v>53</v>
      </c>
      <c r="G33" s="862" t="s">
        <v>53</v>
      </c>
      <c r="H33" s="862">
        <v>41.23</v>
      </c>
      <c r="I33" s="862">
        <v>277.40700000000004</v>
      </c>
      <c r="J33" s="870" t="s">
        <v>53</v>
      </c>
      <c r="K33" s="849" t="s">
        <v>53</v>
      </c>
      <c r="L33" s="199"/>
    </row>
    <row r="34" spans="2:256" s="162" customFormat="1" ht="15.75">
      <c r="B34" s="871"/>
      <c r="C34" s="860"/>
      <c r="D34" s="872"/>
      <c r="E34" s="873"/>
      <c r="F34" s="872"/>
      <c r="G34" s="873"/>
      <c r="H34" s="872"/>
      <c r="I34" s="873"/>
      <c r="J34" s="872"/>
      <c r="K34" s="874"/>
      <c r="L34" s="215"/>
      <c r="M34" s="216"/>
      <c r="N34" s="217"/>
      <c r="O34" s="217"/>
      <c r="P34" s="217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  <c r="EG34" s="216"/>
      <c r="EH34" s="216"/>
      <c r="EI34" s="216"/>
      <c r="EJ34" s="216"/>
      <c r="EK34" s="216"/>
      <c r="EL34" s="216"/>
      <c r="EM34" s="216"/>
      <c r="EN34" s="216"/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6"/>
      <c r="FH34" s="216"/>
      <c r="FI34" s="216"/>
      <c r="FJ34" s="216"/>
      <c r="FK34" s="216"/>
      <c r="FL34" s="216"/>
      <c r="FM34" s="216"/>
      <c r="FN34" s="216"/>
      <c r="FO34" s="216"/>
      <c r="FP34" s="216"/>
      <c r="FQ34" s="216"/>
      <c r="FR34" s="216"/>
      <c r="FS34" s="216"/>
      <c r="FT34" s="216"/>
      <c r="FU34" s="216"/>
      <c r="FV34" s="216"/>
      <c r="FW34" s="216"/>
      <c r="FX34" s="216"/>
      <c r="FY34" s="216"/>
      <c r="FZ34" s="216"/>
      <c r="GA34" s="216"/>
      <c r="GB34" s="216"/>
      <c r="GC34" s="216"/>
      <c r="GD34" s="216"/>
      <c r="GE34" s="216"/>
      <c r="GF34" s="216"/>
      <c r="GG34" s="216"/>
      <c r="GH34" s="216"/>
      <c r="GI34" s="216"/>
      <c r="GJ34" s="216"/>
      <c r="GK34" s="216"/>
      <c r="GL34" s="216"/>
      <c r="GM34" s="216"/>
      <c r="GN34" s="216"/>
      <c r="GO34" s="216"/>
      <c r="GP34" s="216"/>
      <c r="GQ34" s="216"/>
      <c r="GR34" s="216"/>
      <c r="GS34" s="216"/>
      <c r="GT34" s="216"/>
      <c r="GU34" s="216"/>
      <c r="GV34" s="216"/>
      <c r="GW34" s="216"/>
      <c r="GX34" s="216"/>
      <c r="GY34" s="216"/>
      <c r="GZ34" s="216"/>
      <c r="HA34" s="216"/>
      <c r="HB34" s="216"/>
      <c r="HC34" s="216"/>
      <c r="HD34" s="216"/>
      <c r="HE34" s="216"/>
      <c r="HF34" s="216"/>
      <c r="HG34" s="216"/>
      <c r="HH34" s="216"/>
      <c r="HI34" s="216"/>
      <c r="HJ34" s="216"/>
      <c r="HK34" s="216"/>
      <c r="HL34" s="216"/>
      <c r="HM34" s="216"/>
      <c r="HN34" s="216"/>
      <c r="HO34" s="216"/>
      <c r="HP34" s="216"/>
      <c r="HQ34" s="216"/>
      <c r="HR34" s="216"/>
      <c r="HS34" s="216"/>
      <c r="HT34" s="216"/>
      <c r="HU34" s="216"/>
      <c r="HV34" s="216"/>
      <c r="HW34" s="216"/>
      <c r="HX34" s="216"/>
      <c r="HY34" s="216"/>
      <c r="HZ34" s="216"/>
      <c r="IA34" s="216"/>
      <c r="IB34" s="216"/>
      <c r="IC34" s="216"/>
      <c r="ID34" s="216"/>
      <c r="IE34" s="216"/>
      <c r="IF34" s="216"/>
      <c r="IG34" s="216"/>
      <c r="IH34" s="216"/>
      <c r="II34" s="216"/>
      <c r="IJ34" s="216"/>
      <c r="IK34" s="216"/>
      <c r="IL34" s="216"/>
      <c r="IM34" s="216"/>
      <c r="IN34" s="216"/>
      <c r="IO34" s="216"/>
      <c r="IP34" s="216"/>
      <c r="IQ34" s="216"/>
      <c r="IR34" s="216"/>
      <c r="IS34" s="216"/>
      <c r="IT34" s="216"/>
      <c r="IU34" s="216"/>
      <c r="IV34" s="216"/>
    </row>
    <row r="35" spans="2:16" s="162" customFormat="1" ht="3" customHeight="1">
      <c r="B35" s="178"/>
      <c r="C35" s="180"/>
      <c r="D35" s="181"/>
      <c r="E35" s="182"/>
      <c r="F35" s="181"/>
      <c r="G35" s="182"/>
      <c r="H35" s="181"/>
      <c r="I35" s="182"/>
      <c r="J35" s="181"/>
      <c r="K35" s="179"/>
      <c r="L35" s="190"/>
      <c r="N35" s="163"/>
      <c r="O35" s="163"/>
      <c r="P35" s="163"/>
    </row>
    <row r="36" spans="2:16" s="165" customFormat="1" ht="14.25">
      <c r="B36" s="162" t="s">
        <v>150</v>
      </c>
      <c r="C36" s="162"/>
      <c r="D36" s="183"/>
      <c r="E36" s="184"/>
      <c r="F36" s="183"/>
      <c r="G36" s="185"/>
      <c r="H36" s="186"/>
      <c r="I36" s="185"/>
      <c r="J36" s="186"/>
      <c r="K36" s="218"/>
      <c r="L36" s="219"/>
      <c r="N36" s="220"/>
      <c r="O36" s="220"/>
      <c r="P36" s="220"/>
    </row>
    <row r="37" spans="2:16" s="165" customFormat="1" ht="14.25">
      <c r="B37" s="162" t="s">
        <v>151</v>
      </c>
      <c r="C37" s="162"/>
      <c r="D37" s="183"/>
      <c r="E37" s="184"/>
      <c r="F37" s="183"/>
      <c r="G37" s="185"/>
      <c r="H37" s="186"/>
      <c r="I37" s="185"/>
      <c r="J37" s="186"/>
      <c r="K37" s="218"/>
      <c r="L37" s="219"/>
      <c r="N37" s="220"/>
      <c r="O37" s="220"/>
      <c r="P37" s="220"/>
    </row>
    <row r="38" spans="2:16" s="165" customFormat="1" ht="14.25">
      <c r="B38" s="187" t="s">
        <v>32</v>
      </c>
      <c r="C38" s="162"/>
      <c r="D38" s="183"/>
      <c r="E38" s="184"/>
      <c r="F38" s="183"/>
      <c r="G38" s="188"/>
      <c r="H38" s="189"/>
      <c r="I38" s="188"/>
      <c r="J38" s="189"/>
      <c r="K38" s="218"/>
      <c r="L38" s="219"/>
      <c r="N38" s="220"/>
      <c r="O38" s="220"/>
      <c r="P38" s="220"/>
    </row>
    <row r="39" spans="3:12" s="162" customFormat="1" ht="15">
      <c r="C39" s="190"/>
      <c r="D39" s="191"/>
      <c r="E39" s="192"/>
      <c r="F39" s="191"/>
      <c r="G39" s="193"/>
      <c r="H39" s="194"/>
      <c r="I39" s="193"/>
      <c r="J39" s="194"/>
      <c r="K39" s="221"/>
      <c r="L39" s="190"/>
    </row>
    <row r="40" spans="3:12" s="162" customFormat="1" ht="15">
      <c r="C40" s="190"/>
      <c r="D40" s="191"/>
      <c r="E40" s="192"/>
      <c r="F40" s="191"/>
      <c r="G40" s="193"/>
      <c r="H40" s="194"/>
      <c r="I40" s="193"/>
      <c r="J40" s="194"/>
      <c r="K40" s="221"/>
      <c r="L40" s="190"/>
    </row>
    <row r="41" spans="3:12" s="162" customFormat="1" ht="15">
      <c r="C41" s="190"/>
      <c r="D41" s="191"/>
      <c r="E41" s="192"/>
      <c r="F41" s="191"/>
      <c r="G41" s="193"/>
      <c r="H41" s="194"/>
      <c r="I41" s="193"/>
      <c r="J41" s="194"/>
      <c r="K41" s="221"/>
      <c r="L41" s="190"/>
    </row>
    <row r="42" spans="3:12" s="162" customFormat="1" ht="15">
      <c r="C42" s="190"/>
      <c r="D42" s="191"/>
      <c r="E42" s="192"/>
      <c r="F42" s="191"/>
      <c r="G42" s="193"/>
      <c r="H42" s="194"/>
      <c r="I42" s="193"/>
      <c r="J42" s="194"/>
      <c r="K42" s="221"/>
      <c r="L42" s="190"/>
    </row>
    <row r="43" spans="3:12" s="162" customFormat="1" ht="15">
      <c r="C43" s="190"/>
      <c r="D43" s="191"/>
      <c r="E43" s="192"/>
      <c r="F43" s="191"/>
      <c r="G43" s="193"/>
      <c r="H43" s="194"/>
      <c r="I43" s="193"/>
      <c r="J43" s="194"/>
      <c r="K43" s="221"/>
      <c r="L43" s="190"/>
    </row>
    <row r="44" spans="3:12" s="162" customFormat="1" ht="15">
      <c r="C44" s="190"/>
      <c r="D44" s="191"/>
      <c r="E44" s="192"/>
      <c r="F44" s="191"/>
      <c r="G44" s="193"/>
      <c r="H44" s="194"/>
      <c r="I44" s="193"/>
      <c r="J44" s="194"/>
      <c r="K44" s="221"/>
      <c r="L44" s="190"/>
    </row>
    <row r="45" spans="3:12" s="162" customFormat="1" ht="15">
      <c r="C45" s="190"/>
      <c r="D45" s="191"/>
      <c r="E45" s="192"/>
      <c r="F45" s="191"/>
      <c r="G45" s="193"/>
      <c r="H45" s="194"/>
      <c r="I45" s="193"/>
      <c r="J45" s="194"/>
      <c r="K45" s="221"/>
      <c r="L45" s="190"/>
    </row>
    <row r="46" spans="3:7" ht="12.75">
      <c r="C46" s="166" t="s">
        <v>40</v>
      </c>
      <c r="G46" s="168" t="s">
        <v>152</v>
      </c>
    </row>
    <row r="47" ht="12.75">
      <c r="G47" s="168" t="s">
        <v>152</v>
      </c>
    </row>
  </sheetData>
  <sheetProtection/>
  <mergeCells count="6">
    <mergeCell ref="B2:L2"/>
    <mergeCell ref="D5:E5"/>
    <mergeCell ref="F5:G5"/>
    <mergeCell ref="H5:I5"/>
    <mergeCell ref="J5:K5"/>
    <mergeCell ref="B5:C6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10"/>
</worksheet>
</file>

<file path=xl/worksheets/sheet8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48" sqref="T48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664062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13.445312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1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4:25" s="156" customFormat="1" ht="15.75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T4" s="159"/>
      <c r="U4" s="159"/>
      <c r="V4" s="160"/>
      <c r="W4" s="160"/>
      <c r="X4" s="159"/>
      <c r="Y4" s="159"/>
    </row>
    <row r="5" spans="2:25" s="92" customFormat="1" ht="38.25" customHeight="1">
      <c r="B5" s="876" t="s">
        <v>42</v>
      </c>
      <c r="C5" s="877"/>
      <c r="D5" s="878" t="s">
        <v>3</v>
      </c>
      <c r="E5" s="879" t="s">
        <v>154</v>
      </c>
      <c r="F5" s="878" t="s">
        <v>155</v>
      </c>
      <c r="G5" s="878" t="s">
        <v>156</v>
      </c>
      <c r="H5" s="878" t="s">
        <v>157</v>
      </c>
      <c r="I5" s="878" t="s">
        <v>158</v>
      </c>
      <c r="J5" s="878" t="s">
        <v>159</v>
      </c>
      <c r="K5" s="878" t="s">
        <v>160</v>
      </c>
      <c r="L5" s="878" t="s">
        <v>161</v>
      </c>
      <c r="M5" s="878" t="s">
        <v>162</v>
      </c>
      <c r="N5" s="878" t="s">
        <v>163</v>
      </c>
      <c r="O5" s="878" t="s">
        <v>164</v>
      </c>
      <c r="P5" s="88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1048968.2149999999</v>
      </c>
      <c r="E7" s="887">
        <f t="shared" si="0"/>
        <v>94223.797</v>
      </c>
      <c r="F7" s="887">
        <f t="shared" si="0"/>
        <v>134196.19999999992</v>
      </c>
      <c r="G7" s="887">
        <f t="shared" si="0"/>
        <v>143068.61599999995</v>
      </c>
      <c r="H7" s="887">
        <f t="shared" si="0"/>
        <v>97406.93799999998</v>
      </c>
      <c r="I7" s="887">
        <f t="shared" si="0"/>
        <v>27879.816</v>
      </c>
      <c r="J7" s="887">
        <f t="shared" si="0"/>
        <v>122042.11999999991</v>
      </c>
      <c r="K7" s="887">
        <f t="shared" si="0"/>
        <v>122182.36999999997</v>
      </c>
      <c r="L7" s="887">
        <f t="shared" si="0"/>
        <v>36054.085</v>
      </c>
      <c r="M7" s="887">
        <f t="shared" si="0"/>
        <v>70399.45299999998</v>
      </c>
      <c r="N7" s="887">
        <f t="shared" si="0"/>
        <v>86608.84500000002</v>
      </c>
      <c r="O7" s="887">
        <f t="shared" si="0"/>
        <v>60263.90000000002</v>
      </c>
      <c r="P7" s="887">
        <f t="shared" si="0"/>
        <v>54642.075000000004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780780.8659999997</v>
      </c>
      <c r="E9" s="814">
        <v>75101.84700000002</v>
      </c>
      <c r="F9" s="814">
        <v>109716.21499999994</v>
      </c>
      <c r="G9" s="814">
        <v>120684.36099999996</v>
      </c>
      <c r="H9" s="814">
        <v>77474.49799999998</v>
      </c>
      <c r="I9" s="814">
        <v>17894.11</v>
      </c>
      <c r="J9" s="814">
        <v>100316.21499999991</v>
      </c>
      <c r="K9" s="814">
        <v>88410.79999999997</v>
      </c>
      <c r="L9" s="814">
        <v>21850.289999999994</v>
      </c>
      <c r="M9" s="814">
        <v>43353.91999999998</v>
      </c>
      <c r="N9" s="814">
        <v>57294.39000000003</v>
      </c>
      <c r="O9" s="814">
        <v>33489.1</v>
      </c>
      <c r="P9" s="814">
        <v>35195.12000000001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77329.83499999999</v>
      </c>
      <c r="E10" s="814">
        <v>5437.274999999999</v>
      </c>
      <c r="F10" s="814">
        <v>5466.64</v>
      </c>
      <c r="G10" s="814">
        <v>4443.7699999999995</v>
      </c>
      <c r="H10" s="814">
        <v>9706.155</v>
      </c>
      <c r="I10" s="814">
        <v>3817.49</v>
      </c>
      <c r="J10" s="814">
        <v>10027.03</v>
      </c>
      <c r="K10" s="814">
        <v>8247.48</v>
      </c>
      <c r="L10" s="814">
        <v>5181.97</v>
      </c>
      <c r="M10" s="814">
        <v>4476.355</v>
      </c>
      <c r="N10" s="814">
        <v>11088.155</v>
      </c>
      <c r="O10" s="814">
        <v>5317.975000000003</v>
      </c>
      <c r="P10" s="814">
        <v>4119.54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47299.69900000001</v>
      </c>
      <c r="E11" s="814">
        <v>1807.34</v>
      </c>
      <c r="F11" s="814">
        <v>8919.044999999998</v>
      </c>
      <c r="G11" s="814">
        <v>4204.679999999999</v>
      </c>
      <c r="H11" s="814">
        <v>1813.65</v>
      </c>
      <c r="I11" s="814">
        <v>1273.001</v>
      </c>
      <c r="J11" s="814">
        <v>3339.21</v>
      </c>
      <c r="K11" s="814">
        <v>3042.72</v>
      </c>
      <c r="L11" s="814">
        <v>611.035</v>
      </c>
      <c r="M11" s="814">
        <v>4016.2180000000008</v>
      </c>
      <c r="N11" s="814">
        <v>6731.77</v>
      </c>
      <c r="O11" s="814">
        <v>10880.345000000005</v>
      </c>
      <c r="P11" s="814">
        <v>660.685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31166.300000000003</v>
      </c>
      <c r="E12" s="814">
        <v>2773</v>
      </c>
      <c r="F12" s="814">
        <v>199.76</v>
      </c>
      <c r="G12" s="814">
        <v>2573</v>
      </c>
      <c r="H12" s="814" t="s">
        <v>53</v>
      </c>
      <c r="I12" s="814" t="s">
        <v>53</v>
      </c>
      <c r="J12" s="814" t="s">
        <v>53</v>
      </c>
      <c r="K12" s="814">
        <v>11706</v>
      </c>
      <c r="L12" s="814">
        <v>997</v>
      </c>
      <c r="M12" s="814">
        <v>8218</v>
      </c>
      <c r="N12" s="814" t="s">
        <v>53</v>
      </c>
      <c r="O12" s="814" t="s">
        <v>53</v>
      </c>
      <c r="P12" s="814">
        <v>4699.54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30304.184999999998</v>
      </c>
      <c r="E13" s="814">
        <v>3467.3000000000006</v>
      </c>
      <c r="F13" s="814">
        <v>1705.95</v>
      </c>
      <c r="G13" s="814">
        <v>4162.389999999999</v>
      </c>
      <c r="H13" s="814">
        <v>2708.62</v>
      </c>
      <c r="I13" s="814">
        <v>903.8700000000001</v>
      </c>
      <c r="J13" s="814">
        <v>1462.44</v>
      </c>
      <c r="K13" s="814">
        <v>2531.6649999999995</v>
      </c>
      <c r="L13" s="814">
        <v>2272.92</v>
      </c>
      <c r="M13" s="814">
        <v>2240.6150000000002</v>
      </c>
      <c r="N13" s="814">
        <v>4087.0199999999995</v>
      </c>
      <c r="O13" s="814">
        <v>3376.35</v>
      </c>
      <c r="P13" s="814">
        <v>1385.0449999999998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18337.73</v>
      </c>
      <c r="E14" s="814">
        <v>2402.97</v>
      </c>
      <c r="F14" s="814">
        <v>2079.9</v>
      </c>
      <c r="G14" s="814">
        <v>1813.47</v>
      </c>
      <c r="H14" s="814">
        <v>2090.25</v>
      </c>
      <c r="I14" s="814">
        <v>754.71</v>
      </c>
      <c r="J14" s="814">
        <v>252.48</v>
      </c>
      <c r="K14" s="814">
        <v>252.67</v>
      </c>
      <c r="L14" s="814" t="s">
        <v>53</v>
      </c>
      <c r="M14" s="814">
        <v>1262.1799999999998</v>
      </c>
      <c r="N14" s="814">
        <v>1289.94</v>
      </c>
      <c r="O14" s="814">
        <v>4423.040000000001</v>
      </c>
      <c r="P14" s="814">
        <v>1716.12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12921.63</v>
      </c>
      <c r="E15" s="814">
        <v>834.09</v>
      </c>
      <c r="F15" s="814">
        <v>1346.98</v>
      </c>
      <c r="G15" s="814">
        <v>1918.73</v>
      </c>
      <c r="H15" s="814">
        <v>748.68</v>
      </c>
      <c r="I15" s="814">
        <v>292.95</v>
      </c>
      <c r="J15" s="814">
        <v>822.0700000000002</v>
      </c>
      <c r="K15" s="814">
        <v>952.9000000000001</v>
      </c>
      <c r="L15" s="814">
        <v>862.9</v>
      </c>
      <c r="M15" s="814">
        <v>1482.9599999999998</v>
      </c>
      <c r="N15" s="814">
        <v>1509.8399999999995</v>
      </c>
      <c r="O15" s="814">
        <v>776.62</v>
      </c>
      <c r="P15" s="814">
        <v>1372.91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9219.830000000002</v>
      </c>
      <c r="E16" s="814">
        <v>594.0699999999999</v>
      </c>
      <c r="F16" s="814">
        <v>401.81</v>
      </c>
      <c r="G16" s="814">
        <v>684.03</v>
      </c>
      <c r="H16" s="814">
        <v>887.5700000000002</v>
      </c>
      <c r="I16" s="814">
        <v>579.155</v>
      </c>
      <c r="J16" s="814">
        <v>1617.09</v>
      </c>
      <c r="K16" s="814">
        <v>1651.9450000000002</v>
      </c>
      <c r="L16" s="814">
        <v>919.3499999999999</v>
      </c>
      <c r="M16" s="814">
        <v>711.85</v>
      </c>
      <c r="N16" s="814">
        <v>750.03</v>
      </c>
      <c r="O16" s="814" t="s">
        <v>53</v>
      </c>
      <c r="P16" s="814">
        <v>422.93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7132.244999999999</v>
      </c>
      <c r="E17" s="814">
        <v>194.69</v>
      </c>
      <c r="F17" s="814">
        <v>193.57</v>
      </c>
      <c r="G17" s="814" t="s">
        <v>53</v>
      </c>
      <c r="H17" s="814">
        <v>798.115</v>
      </c>
      <c r="I17" s="814" t="s">
        <v>53</v>
      </c>
      <c r="J17" s="814" t="s">
        <v>53</v>
      </c>
      <c r="K17" s="814" t="s">
        <v>53</v>
      </c>
      <c r="L17" s="814">
        <v>699.78</v>
      </c>
      <c r="M17" s="814">
        <v>2115.3999999999996</v>
      </c>
      <c r="N17" s="814">
        <v>775.4100000000001</v>
      </c>
      <c r="O17" s="814">
        <v>1281.4299999999998</v>
      </c>
      <c r="P17" s="814">
        <v>1073.85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7083.51</v>
      </c>
      <c r="E18" s="814" t="s">
        <v>53</v>
      </c>
      <c r="F18" s="814">
        <v>300.43</v>
      </c>
      <c r="G18" s="814" t="s">
        <v>53</v>
      </c>
      <c r="H18" s="814" t="s">
        <v>53</v>
      </c>
      <c r="I18" s="814" t="s">
        <v>53</v>
      </c>
      <c r="J18" s="814">
        <v>1998.975</v>
      </c>
      <c r="K18" s="814">
        <v>2561.96</v>
      </c>
      <c r="L18" s="814">
        <v>847.52</v>
      </c>
      <c r="M18" s="814">
        <v>87.12</v>
      </c>
      <c r="N18" s="814" t="s">
        <v>53</v>
      </c>
      <c r="O18" s="814" t="s">
        <v>53</v>
      </c>
      <c r="P18" s="814">
        <v>1287.505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6488.704999999999</v>
      </c>
      <c r="E19" s="814">
        <v>401.4</v>
      </c>
      <c r="F19" s="814">
        <v>749.33</v>
      </c>
      <c r="G19" s="814">
        <v>729.955</v>
      </c>
      <c r="H19" s="814" t="s">
        <v>53</v>
      </c>
      <c r="I19" s="814">
        <v>1808.2</v>
      </c>
      <c r="J19" s="814">
        <v>801.7</v>
      </c>
      <c r="K19" s="814">
        <v>1290.53</v>
      </c>
      <c r="L19" s="814">
        <v>191.99</v>
      </c>
      <c r="M19" s="814" t="s">
        <v>53</v>
      </c>
      <c r="N19" s="814">
        <v>305.87</v>
      </c>
      <c r="O19" s="814">
        <v>209.73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5079.189999999999</v>
      </c>
      <c r="E20" s="814">
        <v>666.175</v>
      </c>
      <c r="F20" s="814">
        <v>470.4</v>
      </c>
      <c r="G20" s="814">
        <v>1111.4399999999998</v>
      </c>
      <c r="H20" s="814">
        <v>317.66</v>
      </c>
      <c r="I20" s="814">
        <v>100.69</v>
      </c>
      <c r="J20" s="814">
        <v>307</v>
      </c>
      <c r="K20" s="814">
        <v>492.01</v>
      </c>
      <c r="L20" s="814">
        <v>393.99</v>
      </c>
      <c r="M20" s="814">
        <v>200.975</v>
      </c>
      <c r="N20" s="814" t="s">
        <v>53</v>
      </c>
      <c r="O20" s="814">
        <v>199.47</v>
      </c>
      <c r="P20" s="814">
        <v>819.38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2995.0299999999997</v>
      </c>
      <c r="E21" s="814" t="s">
        <v>53</v>
      </c>
      <c r="F21" s="814">
        <v>104.77</v>
      </c>
      <c r="G21" s="814">
        <v>104.33</v>
      </c>
      <c r="H21" s="814">
        <v>209.52</v>
      </c>
      <c r="I21" s="814">
        <v>302.64</v>
      </c>
      <c r="J21" s="814">
        <v>500.91</v>
      </c>
      <c r="K21" s="814">
        <v>362.03</v>
      </c>
      <c r="L21" s="814">
        <v>309.47</v>
      </c>
      <c r="M21" s="814">
        <v>258.54</v>
      </c>
      <c r="N21" s="814">
        <v>158.2</v>
      </c>
      <c r="O21" s="814">
        <v>209.86</v>
      </c>
      <c r="P21" s="814">
        <v>474.76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1870.525</v>
      </c>
      <c r="E22" s="814" t="s">
        <v>53</v>
      </c>
      <c r="F22" s="814">
        <v>889.705</v>
      </c>
      <c r="G22" s="814">
        <v>101.01</v>
      </c>
      <c r="H22" s="814" t="s">
        <v>53</v>
      </c>
      <c r="I22" s="814">
        <v>102.98</v>
      </c>
      <c r="J22" s="814">
        <v>104.36</v>
      </c>
      <c r="K22" s="814" t="s">
        <v>53</v>
      </c>
      <c r="L22" s="814" t="s">
        <v>53</v>
      </c>
      <c r="M22" s="814">
        <v>208.9</v>
      </c>
      <c r="N22" s="814">
        <v>198.92</v>
      </c>
      <c r="O22" s="814" t="s">
        <v>53</v>
      </c>
      <c r="P22" s="814">
        <v>264.65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1715.1600000000003</v>
      </c>
      <c r="E23" s="814">
        <v>105.95</v>
      </c>
      <c r="F23" s="814">
        <v>102.64</v>
      </c>
      <c r="G23" s="814" t="s">
        <v>53</v>
      </c>
      <c r="H23" s="814" t="s">
        <v>53</v>
      </c>
      <c r="I23" s="814" t="s">
        <v>53</v>
      </c>
      <c r="J23" s="814">
        <v>105.80000000000001</v>
      </c>
      <c r="K23" s="814">
        <v>20.19</v>
      </c>
      <c r="L23" s="814" t="s">
        <v>53</v>
      </c>
      <c r="M23" s="814">
        <v>642.0200000000001</v>
      </c>
      <c r="N23" s="814">
        <v>632.64</v>
      </c>
      <c r="O23" s="814" t="s">
        <v>53</v>
      </c>
      <c r="P23" s="814">
        <v>105.92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1030.96</v>
      </c>
      <c r="E24" s="814">
        <v>210.26</v>
      </c>
      <c r="F24" s="814">
        <v>608.99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211.71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1013.3799999999999</v>
      </c>
      <c r="E25" s="814">
        <v>125.37</v>
      </c>
      <c r="F25" s="814">
        <v>126.56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497.61</v>
      </c>
      <c r="M25" s="814">
        <v>263.84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1002.34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1002.34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784.3900000000001</v>
      </c>
      <c r="E27" s="814">
        <v>102.06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415.37</v>
      </c>
      <c r="N27" s="814">
        <v>106.95</v>
      </c>
      <c r="O27" s="814">
        <v>99.98</v>
      </c>
      <c r="P27" s="814">
        <v>60.03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762.37</v>
      </c>
      <c r="E28" s="814" t="s">
        <v>53</v>
      </c>
      <c r="F28" s="814" t="s">
        <v>53</v>
      </c>
      <c r="G28" s="814">
        <v>257.51</v>
      </c>
      <c r="H28" s="814">
        <v>504.86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684.6100000000001</v>
      </c>
      <c r="E29" s="814" t="s">
        <v>53</v>
      </c>
      <c r="F29" s="814">
        <v>106.16</v>
      </c>
      <c r="G29" s="814" t="s">
        <v>53</v>
      </c>
      <c r="H29" s="814" t="s">
        <v>53</v>
      </c>
      <c r="I29" s="814" t="s">
        <v>53</v>
      </c>
      <c r="J29" s="814">
        <v>106.18</v>
      </c>
      <c r="K29" s="814">
        <v>106.28</v>
      </c>
      <c r="L29" s="814">
        <v>233.07</v>
      </c>
      <c r="M29" s="814">
        <v>106.43</v>
      </c>
      <c r="N29" s="814" t="s">
        <v>53</v>
      </c>
      <c r="O29" s="814" t="s">
        <v>53</v>
      </c>
      <c r="P29" s="814">
        <v>26.49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661.93</v>
      </c>
      <c r="E30" s="814" t="s">
        <v>53</v>
      </c>
      <c r="F30" s="814" t="s">
        <v>53</v>
      </c>
      <c r="G30" s="814">
        <v>103.61</v>
      </c>
      <c r="H30" s="814" t="s">
        <v>53</v>
      </c>
      <c r="I30" s="814" t="s">
        <v>53</v>
      </c>
      <c r="J30" s="814">
        <v>26.39</v>
      </c>
      <c r="K30" s="814" t="s">
        <v>53</v>
      </c>
      <c r="L30" s="814">
        <v>100.07</v>
      </c>
      <c r="M30" s="814">
        <v>26.47</v>
      </c>
      <c r="N30" s="814">
        <v>104.55</v>
      </c>
      <c r="O30" s="814" t="s">
        <v>53</v>
      </c>
      <c r="P30" s="814">
        <v>300.84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632.4200000000001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158.65</v>
      </c>
      <c r="K31" s="814" t="s">
        <v>53</v>
      </c>
      <c r="L31" s="814" t="s">
        <v>53</v>
      </c>
      <c r="M31" s="814">
        <v>157.71</v>
      </c>
      <c r="N31" s="814">
        <v>158.87</v>
      </c>
      <c r="O31" s="814" t="s">
        <v>53</v>
      </c>
      <c r="P31" s="814">
        <v>157.19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894" t="s">
        <v>63</v>
      </c>
      <c r="D32" s="895">
        <f t="shared" si="1"/>
        <v>2671.3750000000728</v>
      </c>
      <c r="E32" s="814">
        <v>0</v>
      </c>
      <c r="F32" s="814">
        <v>707.3450000000303</v>
      </c>
      <c r="G32" s="814">
        <v>176.3300000000163</v>
      </c>
      <c r="H32" s="814">
        <v>147.36000000000058</v>
      </c>
      <c r="I32" s="814">
        <v>50.020000000004075</v>
      </c>
      <c r="J32" s="814">
        <v>95.61999999999534</v>
      </c>
      <c r="K32" s="814">
        <v>553.1900000000023</v>
      </c>
      <c r="L32" s="814">
        <v>85.1200000000099</v>
      </c>
      <c r="M32" s="814">
        <v>154.5800000000163</v>
      </c>
      <c r="N32" s="814">
        <v>413.9499999999971</v>
      </c>
      <c r="O32" s="814">
        <v>0</v>
      </c>
      <c r="P32" s="814">
        <v>287.8600000000006</v>
      </c>
      <c r="Q32" s="126"/>
      <c r="T32" s="125"/>
      <c r="U32" s="125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W38" s="99"/>
      <c r="X38" s="125"/>
      <c r="Y38" s="125"/>
    </row>
    <row r="39" spans="3:23" s="95" customFormat="1" ht="15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9" ht="15">
      <c r="C45" s="118"/>
      <c r="D45" s="119"/>
      <c r="E45" s="120"/>
      <c r="F45" s="120"/>
      <c r="G45" s="125"/>
      <c r="H45" s="125"/>
      <c r="I45" s="99"/>
    </row>
    <row r="46" spans="3:9" ht="18">
      <c r="C46" s="118"/>
      <c r="D46" s="119"/>
      <c r="E46" s="120"/>
      <c r="F46" s="120"/>
      <c r="G46" s="139"/>
      <c r="H46" s="139"/>
      <c r="I46" s="140"/>
    </row>
    <row r="47" spans="3:9" ht="18">
      <c r="C47" s="118"/>
      <c r="D47" s="119"/>
      <c r="E47" s="120"/>
      <c r="F47" s="120"/>
      <c r="G47" s="142"/>
      <c r="H47" s="142"/>
      <c r="I47" s="143"/>
    </row>
    <row r="48" spans="3:9" ht="18">
      <c r="C48" s="118"/>
      <c r="D48" s="119"/>
      <c r="E48" s="120"/>
      <c r="F48" s="120"/>
      <c r="G48" s="103" t="s">
        <v>81</v>
      </c>
      <c r="H48" s="161">
        <f>+D9</f>
        <v>780780.8659999997</v>
      </c>
      <c r="I48" s="146"/>
    </row>
    <row r="49" spans="3:9" ht="18">
      <c r="C49" s="118"/>
      <c r="D49" s="119"/>
      <c r="E49" s="120"/>
      <c r="F49" s="120"/>
      <c r="G49" s="103" t="s">
        <v>84</v>
      </c>
      <c r="H49" s="161">
        <f>+D10</f>
        <v>77329.83499999999</v>
      </c>
      <c r="I49" s="146"/>
    </row>
    <row r="50" spans="3:9" ht="18">
      <c r="C50" s="118"/>
      <c r="D50" s="119"/>
      <c r="E50" s="120"/>
      <c r="F50" s="120"/>
      <c r="G50" s="103" t="s">
        <v>86</v>
      </c>
      <c r="H50" s="161">
        <f>+D11</f>
        <v>47299.69900000001</v>
      </c>
      <c r="I50" s="146"/>
    </row>
    <row r="51" spans="3:9" ht="18">
      <c r="C51" s="118"/>
      <c r="D51" s="119"/>
      <c r="E51" s="120"/>
      <c r="F51" s="120"/>
      <c r="G51" s="103" t="s">
        <v>49</v>
      </c>
      <c r="H51" s="161">
        <f>+D12</f>
        <v>31166.300000000003</v>
      </c>
      <c r="I51" s="146"/>
    </row>
    <row r="52" spans="3:9" ht="18">
      <c r="C52" s="118"/>
      <c r="D52" s="119"/>
      <c r="E52" s="120"/>
      <c r="F52" s="120"/>
      <c r="G52" s="103" t="s">
        <v>166</v>
      </c>
      <c r="H52" s="161">
        <f>+D13</f>
        <v>30304.184999999998</v>
      </c>
      <c r="I52" s="146"/>
    </row>
    <row r="53" spans="3:9" ht="18">
      <c r="C53" s="96"/>
      <c r="D53" s="96"/>
      <c r="E53" s="120"/>
      <c r="F53" s="120"/>
      <c r="G53" s="103" t="s">
        <v>72</v>
      </c>
      <c r="H53" s="161">
        <f>+D14</f>
        <v>18337.73</v>
      </c>
      <c r="I53" s="146"/>
    </row>
    <row r="54" spans="3:9" ht="18">
      <c r="C54" s="98"/>
      <c r="D54" s="98"/>
      <c r="E54" s="121"/>
      <c r="F54" s="98"/>
      <c r="G54" s="103" t="s">
        <v>69</v>
      </c>
      <c r="H54" s="161">
        <f>+D15</f>
        <v>12921.63</v>
      </c>
      <c r="I54" s="146"/>
    </row>
    <row r="55" spans="3:22" ht="18">
      <c r="C55" s="98"/>
      <c r="D55" s="98"/>
      <c r="E55" s="121"/>
      <c r="F55" s="98"/>
      <c r="G55" s="103" t="s">
        <v>44</v>
      </c>
      <c r="H55" s="161">
        <f>+D16</f>
        <v>9219.830000000002</v>
      </c>
      <c r="I55" s="146"/>
      <c r="T55" s="149"/>
      <c r="U55" s="150"/>
      <c r="V55" s="151"/>
    </row>
    <row r="56" spans="3:22" ht="18">
      <c r="C56" s="98"/>
      <c r="D56" s="98"/>
      <c r="E56" s="121"/>
      <c r="F56" s="98"/>
      <c r="G56" s="103" t="s">
        <v>96</v>
      </c>
      <c r="H56" s="161">
        <f>+D17</f>
        <v>7132.244999999999</v>
      </c>
      <c r="I56" s="146"/>
      <c r="T56" s="149"/>
      <c r="U56" s="150"/>
      <c r="V56" s="151"/>
    </row>
    <row r="57" spans="7:21" ht="18">
      <c r="G57" s="103" t="s">
        <v>57</v>
      </c>
      <c r="H57" s="161">
        <f>+D18</f>
        <v>7083.51</v>
      </c>
      <c r="I57" s="146"/>
      <c r="T57" s="152"/>
      <c r="U57" s="153"/>
    </row>
    <row r="58" spans="7:21" ht="18">
      <c r="G58" s="103" t="s">
        <v>66</v>
      </c>
      <c r="H58" s="161">
        <f>+D19</f>
        <v>6488.704999999999</v>
      </c>
      <c r="I58" s="146"/>
      <c r="T58" s="152"/>
      <c r="U58" s="153"/>
    </row>
    <row r="59" spans="7:21" ht="18">
      <c r="G59" s="103" t="s">
        <v>167</v>
      </c>
      <c r="H59" s="161">
        <f>+D20</f>
        <v>5079.189999999999</v>
      </c>
      <c r="I59" s="146"/>
      <c r="T59" s="152"/>
      <c r="U59" s="153"/>
    </row>
    <row r="60" spans="7:21" ht="18">
      <c r="G60" s="103" t="s">
        <v>63</v>
      </c>
      <c r="H60" s="161">
        <f>SUM(D21:D32)</f>
        <v>15824.490000000074</v>
      </c>
      <c r="I60" s="148"/>
      <c r="T60" s="152"/>
      <c r="U60" s="150"/>
    </row>
    <row r="61" spans="7:21" ht="18">
      <c r="G61" s="149"/>
      <c r="H61" s="150"/>
      <c r="I61" s="148"/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T90"/>
  <sheetViews>
    <sheetView showGridLines="0" zoomScalePageLayoutView="0" workbookViewId="0" topLeftCell="A1">
      <selection activeCell="T56" sqref="T56"/>
    </sheetView>
  </sheetViews>
  <sheetFormatPr defaultColWidth="11.5546875" defaultRowHeight="15"/>
  <cols>
    <col min="1" max="1" width="1.5625" style="97" customWidth="1"/>
    <col min="2" max="2" width="2.10546875" style="97" customWidth="1"/>
    <col min="3" max="3" width="15.5546875" style="97" customWidth="1"/>
    <col min="4" max="4" width="9.6640625" style="97" customWidth="1"/>
    <col min="5" max="5" width="7.77734375" style="96" customWidth="1"/>
    <col min="6" max="15" width="7.77734375" style="97" customWidth="1"/>
    <col min="16" max="16" width="7.3359375" style="97" customWidth="1"/>
    <col min="17" max="17" width="1.4375" style="97" customWidth="1"/>
    <col min="18" max="18" width="3.4453125" style="97" customWidth="1"/>
    <col min="19" max="19" width="4.10546875" style="97" customWidth="1"/>
    <col min="20" max="20" width="25.99609375" style="98" customWidth="1"/>
    <col min="21" max="21" width="16.21484375" style="98" customWidth="1"/>
    <col min="22" max="22" width="9.77734375" style="99" customWidth="1"/>
    <col min="23" max="23" width="8.88671875" style="99" customWidth="1"/>
    <col min="24" max="25" width="8.88671875" style="98" customWidth="1"/>
    <col min="26" max="16384" width="8.88671875" style="97" customWidth="1"/>
  </cols>
  <sheetData>
    <row r="1" ht="15">
      <c r="C1" s="97" t="s">
        <v>152</v>
      </c>
    </row>
    <row r="2" spans="2:17" ht="16.5">
      <c r="B2" s="598" t="s">
        <v>153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</row>
    <row r="3" spans="2:17" ht="16.5">
      <c r="B3" s="598" t="s">
        <v>38</v>
      </c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</row>
    <row r="4" spans="2:25" s="91" customFormat="1" ht="15.75">
      <c r="B4" s="100"/>
      <c r="D4" s="101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0"/>
      <c r="T4" s="122"/>
      <c r="U4" s="122"/>
      <c r="V4" s="123"/>
      <c r="W4" s="123"/>
      <c r="X4" s="122"/>
      <c r="Y4" s="122"/>
    </row>
    <row r="5" spans="2:25" s="92" customFormat="1" ht="38.25" customHeight="1">
      <c r="B5" s="896" t="s">
        <v>42</v>
      </c>
      <c r="C5" s="897"/>
      <c r="D5" s="898" t="s">
        <v>3</v>
      </c>
      <c r="E5" s="899" t="s">
        <v>154</v>
      </c>
      <c r="F5" s="898" t="s">
        <v>155</v>
      </c>
      <c r="G5" s="898" t="s">
        <v>156</v>
      </c>
      <c r="H5" s="898" t="s">
        <v>157</v>
      </c>
      <c r="I5" s="898" t="s">
        <v>158</v>
      </c>
      <c r="J5" s="898" t="s">
        <v>159</v>
      </c>
      <c r="K5" s="898" t="s">
        <v>160</v>
      </c>
      <c r="L5" s="898" t="s">
        <v>161</v>
      </c>
      <c r="M5" s="898" t="s">
        <v>162</v>
      </c>
      <c r="N5" s="898" t="s">
        <v>163</v>
      </c>
      <c r="O5" s="898" t="s">
        <v>164</v>
      </c>
      <c r="P5" s="900" t="s">
        <v>165</v>
      </c>
      <c r="Q5" s="124"/>
      <c r="T5" s="125"/>
      <c r="U5" s="125"/>
      <c r="V5" s="99"/>
      <c r="W5" s="99"/>
      <c r="X5" s="125"/>
      <c r="Y5" s="125"/>
    </row>
    <row r="6" spans="2:25" s="92" customFormat="1" ht="15.75">
      <c r="B6" s="881"/>
      <c r="C6" s="882"/>
      <c r="D6" s="883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126"/>
      <c r="T6" s="125"/>
      <c r="U6" s="125"/>
      <c r="V6" s="99"/>
      <c r="W6" s="99"/>
      <c r="X6" s="125"/>
      <c r="Y6" s="125"/>
    </row>
    <row r="7" spans="2:254" s="92" customFormat="1" ht="15.75">
      <c r="B7" s="885"/>
      <c r="C7" s="886" t="s">
        <v>3</v>
      </c>
      <c r="D7" s="887">
        <f aca="true" t="shared" si="0" ref="D7:P7">SUM(D9:D32)</f>
        <v>1506160.45382</v>
      </c>
      <c r="E7" s="887">
        <f t="shared" si="0"/>
        <v>139513.84185000003</v>
      </c>
      <c r="F7" s="887">
        <f t="shared" si="0"/>
        <v>195926.3821399999</v>
      </c>
      <c r="G7" s="887">
        <f t="shared" si="0"/>
        <v>204622.72648999986</v>
      </c>
      <c r="H7" s="887">
        <f t="shared" si="0"/>
        <v>139217.92207</v>
      </c>
      <c r="I7" s="887">
        <f t="shared" si="0"/>
        <v>41026.17374</v>
      </c>
      <c r="J7" s="887">
        <f t="shared" si="0"/>
        <v>184997.86639000004</v>
      </c>
      <c r="K7" s="887">
        <f t="shared" si="0"/>
        <v>184602.38404999996</v>
      </c>
      <c r="L7" s="887">
        <f t="shared" si="0"/>
        <v>54732.16100000001</v>
      </c>
      <c r="M7" s="887">
        <f t="shared" si="0"/>
        <v>98693.18278000005</v>
      </c>
      <c r="N7" s="887">
        <f t="shared" si="0"/>
        <v>114328.99106999999</v>
      </c>
      <c r="O7" s="887">
        <f t="shared" si="0"/>
        <v>79409.54247</v>
      </c>
      <c r="P7" s="887">
        <f t="shared" si="0"/>
        <v>69089.27977</v>
      </c>
      <c r="Q7" s="127"/>
      <c r="R7" s="128"/>
      <c r="S7" s="128"/>
      <c r="T7" s="129"/>
      <c r="U7" s="129"/>
      <c r="V7" s="130"/>
      <c r="W7" s="130"/>
      <c r="X7" s="129"/>
      <c r="Y7" s="129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</row>
    <row r="8" spans="2:25" s="92" customFormat="1" ht="15">
      <c r="B8" s="889"/>
      <c r="C8" s="892"/>
      <c r="D8" s="893"/>
      <c r="E8" s="893"/>
      <c r="F8" s="893"/>
      <c r="G8" s="893"/>
      <c r="H8" s="893"/>
      <c r="I8" s="893"/>
      <c r="J8" s="893"/>
      <c r="K8" s="893"/>
      <c r="L8" s="893"/>
      <c r="M8" s="893"/>
      <c r="N8" s="893"/>
      <c r="O8" s="893"/>
      <c r="P8" s="893"/>
      <c r="Q8" s="126"/>
      <c r="T8" s="125"/>
      <c r="U8" s="125"/>
      <c r="V8" s="99"/>
      <c r="W8" s="99"/>
      <c r="X8" s="125"/>
      <c r="Y8" s="125"/>
    </row>
    <row r="9" spans="2:25" s="92" customFormat="1" ht="18" customHeight="1">
      <c r="B9" s="889"/>
      <c r="C9" s="894" t="s">
        <v>81</v>
      </c>
      <c r="D9" s="895">
        <f>SUM(E9:P9)</f>
        <v>1119105.1832699997</v>
      </c>
      <c r="E9" s="814">
        <v>110875.69971000006</v>
      </c>
      <c r="F9" s="814">
        <v>159748.36702999996</v>
      </c>
      <c r="G9" s="814">
        <v>171413.98368999982</v>
      </c>
      <c r="H9" s="814">
        <v>110726.87679000001</v>
      </c>
      <c r="I9" s="814">
        <v>26580.34165</v>
      </c>
      <c r="J9" s="814">
        <v>152292.99963</v>
      </c>
      <c r="K9" s="814">
        <v>132754.97170999995</v>
      </c>
      <c r="L9" s="814">
        <v>33118.93024</v>
      </c>
      <c r="M9" s="814">
        <v>58789.269280000015</v>
      </c>
      <c r="N9" s="814">
        <v>74692.25778999999</v>
      </c>
      <c r="O9" s="814">
        <v>43897.06229</v>
      </c>
      <c r="P9" s="814">
        <v>44214.423460000005</v>
      </c>
      <c r="Q9" s="126"/>
      <c r="T9" s="125"/>
      <c r="U9" s="125"/>
      <c r="V9" s="99"/>
      <c r="W9" s="99"/>
      <c r="X9" s="125"/>
      <c r="Y9" s="125"/>
    </row>
    <row r="10" spans="2:25" s="92" customFormat="1" ht="18" customHeight="1">
      <c r="B10" s="889"/>
      <c r="C10" s="894" t="s">
        <v>84</v>
      </c>
      <c r="D10" s="895">
        <f aca="true" t="shared" si="1" ref="D10:D32">SUM(E10:P10)</f>
        <v>113651.7466</v>
      </c>
      <c r="E10" s="814">
        <v>8172.33287</v>
      </c>
      <c r="F10" s="814">
        <v>8202.430550000001</v>
      </c>
      <c r="G10" s="814">
        <v>6525.7224799999985</v>
      </c>
      <c r="H10" s="814">
        <v>13671.87582</v>
      </c>
      <c r="I10" s="814">
        <v>5674.1943200000005</v>
      </c>
      <c r="J10" s="814">
        <v>15433.04204</v>
      </c>
      <c r="K10" s="814">
        <v>12864.818030000002</v>
      </c>
      <c r="L10" s="814">
        <v>8014.555729999999</v>
      </c>
      <c r="M10" s="814">
        <v>6760.126939999999</v>
      </c>
      <c r="N10" s="814">
        <v>15772.691140000003</v>
      </c>
      <c r="O10" s="814">
        <v>7331.12064</v>
      </c>
      <c r="P10" s="814">
        <v>5228.836039999998</v>
      </c>
      <c r="Q10" s="126"/>
      <c r="T10" s="125"/>
      <c r="U10" s="125"/>
      <c r="V10" s="99"/>
      <c r="W10" s="99"/>
      <c r="X10" s="125"/>
      <c r="Y10" s="125"/>
    </row>
    <row r="11" spans="2:25" s="92" customFormat="1" ht="18" customHeight="1">
      <c r="B11" s="889"/>
      <c r="C11" s="894" t="s">
        <v>86</v>
      </c>
      <c r="D11" s="895">
        <f t="shared" si="1"/>
        <v>65670.7502</v>
      </c>
      <c r="E11" s="814">
        <v>2546.45766</v>
      </c>
      <c r="F11" s="814">
        <v>13199.441069999999</v>
      </c>
      <c r="G11" s="814">
        <v>6230.30656</v>
      </c>
      <c r="H11" s="814">
        <v>2532.3720999999996</v>
      </c>
      <c r="I11" s="814">
        <v>1702.0960200000002</v>
      </c>
      <c r="J11" s="814">
        <v>4849.930799999999</v>
      </c>
      <c r="K11" s="814">
        <v>4574.3622000000005</v>
      </c>
      <c r="L11" s="814">
        <v>1088.95447</v>
      </c>
      <c r="M11" s="814">
        <v>5348.37523</v>
      </c>
      <c r="N11" s="814">
        <v>8718.566509999999</v>
      </c>
      <c r="O11" s="814">
        <v>14034.099330000003</v>
      </c>
      <c r="P11" s="814">
        <v>845.78825</v>
      </c>
      <c r="Q11" s="126"/>
      <c r="T11" s="125"/>
      <c r="U11" s="125"/>
      <c r="V11" s="99"/>
      <c r="W11" s="99"/>
      <c r="X11" s="125"/>
      <c r="Y11" s="125"/>
    </row>
    <row r="12" spans="2:25" s="92" customFormat="1" ht="18" customHeight="1">
      <c r="B12" s="889"/>
      <c r="C12" s="894" t="s">
        <v>49</v>
      </c>
      <c r="D12" s="895">
        <f t="shared" si="1"/>
        <v>46938.933000000005</v>
      </c>
      <c r="E12" s="814">
        <v>4244.4802</v>
      </c>
      <c r="F12" s="814">
        <v>265.6808</v>
      </c>
      <c r="G12" s="814">
        <v>3946.79</v>
      </c>
      <c r="H12" s="814" t="s">
        <v>53</v>
      </c>
      <c r="I12" s="814" t="s">
        <v>53</v>
      </c>
      <c r="J12" s="814" t="s">
        <v>53</v>
      </c>
      <c r="K12" s="814">
        <v>18233.57673</v>
      </c>
      <c r="L12" s="814">
        <v>1488.55162</v>
      </c>
      <c r="M12" s="814">
        <v>13268.559</v>
      </c>
      <c r="N12" s="814" t="s">
        <v>53</v>
      </c>
      <c r="O12" s="814" t="s">
        <v>53</v>
      </c>
      <c r="P12" s="814">
        <v>5491.29465</v>
      </c>
      <c r="Q12" s="126"/>
      <c r="T12" s="125"/>
      <c r="U12" s="125"/>
      <c r="V12" s="99"/>
      <c r="W12" s="99"/>
      <c r="X12" s="125"/>
      <c r="Y12" s="125"/>
    </row>
    <row r="13" spans="2:25" s="92" customFormat="1" ht="18" customHeight="1">
      <c r="B13" s="889"/>
      <c r="C13" s="894" t="s">
        <v>166</v>
      </c>
      <c r="D13" s="895">
        <f t="shared" si="1"/>
        <v>43824.64203</v>
      </c>
      <c r="E13" s="814">
        <v>5131.158759999999</v>
      </c>
      <c r="F13" s="814">
        <v>2554.2807000000003</v>
      </c>
      <c r="G13" s="814">
        <v>6180.561419999999</v>
      </c>
      <c r="H13" s="814">
        <v>4001.89445</v>
      </c>
      <c r="I13" s="814">
        <v>1300.9907799999999</v>
      </c>
      <c r="J13" s="814">
        <v>2217.21665</v>
      </c>
      <c r="K13" s="814">
        <v>3956.3298300000006</v>
      </c>
      <c r="L13" s="814">
        <v>3496.14103</v>
      </c>
      <c r="M13" s="814">
        <v>3181.40175</v>
      </c>
      <c r="N13" s="814">
        <v>5469.760770000002</v>
      </c>
      <c r="O13" s="814">
        <v>4400.767089999999</v>
      </c>
      <c r="P13" s="814">
        <v>1934.1388</v>
      </c>
      <c r="Q13" s="126"/>
      <c r="T13" s="131"/>
      <c r="U13" s="131"/>
      <c r="V13" s="99"/>
      <c r="W13" s="99"/>
      <c r="X13" s="125"/>
      <c r="Y13" s="125"/>
    </row>
    <row r="14" spans="2:25" s="92" customFormat="1" ht="18" customHeight="1">
      <c r="B14" s="889"/>
      <c r="C14" s="894" t="s">
        <v>72</v>
      </c>
      <c r="D14" s="895">
        <f t="shared" si="1"/>
        <v>26878.002979999997</v>
      </c>
      <c r="E14" s="814">
        <v>3833.85655</v>
      </c>
      <c r="F14" s="814">
        <v>3297.1190500000002</v>
      </c>
      <c r="G14" s="814">
        <v>2755.2146500000003</v>
      </c>
      <c r="H14" s="814">
        <v>3147.2924</v>
      </c>
      <c r="I14" s="814">
        <v>1163.6597000000002</v>
      </c>
      <c r="J14" s="814">
        <v>415.2956</v>
      </c>
      <c r="K14" s="814">
        <v>416.164</v>
      </c>
      <c r="L14" s="814" t="s">
        <v>53</v>
      </c>
      <c r="M14" s="814">
        <v>1807.9971500000001</v>
      </c>
      <c r="N14" s="814">
        <v>1747.6844</v>
      </c>
      <c r="O14" s="814">
        <v>5993.59288</v>
      </c>
      <c r="P14" s="814">
        <v>2300.1266</v>
      </c>
      <c r="Q14" s="126"/>
      <c r="T14" s="125"/>
      <c r="U14" s="125"/>
      <c r="V14" s="99"/>
      <c r="W14" s="99"/>
      <c r="X14" s="125"/>
      <c r="Y14" s="125"/>
    </row>
    <row r="15" spans="2:25" s="92" customFormat="1" ht="18" customHeight="1">
      <c r="B15" s="889"/>
      <c r="C15" s="894" t="s">
        <v>69</v>
      </c>
      <c r="D15" s="895">
        <f t="shared" si="1"/>
        <v>17866.818160000003</v>
      </c>
      <c r="E15" s="814">
        <v>1214.8424</v>
      </c>
      <c r="F15" s="814">
        <v>1959.07826</v>
      </c>
      <c r="G15" s="814">
        <v>2743.94712</v>
      </c>
      <c r="H15" s="814">
        <v>1116.278</v>
      </c>
      <c r="I15" s="814">
        <v>408.00660999999997</v>
      </c>
      <c r="J15" s="814">
        <v>1169.04667</v>
      </c>
      <c r="K15" s="814">
        <v>1300.74765</v>
      </c>
      <c r="L15" s="814">
        <v>1221.5450499999997</v>
      </c>
      <c r="M15" s="814">
        <v>1963.2597</v>
      </c>
      <c r="N15" s="814">
        <v>1972.56286</v>
      </c>
      <c r="O15" s="814">
        <v>1011.7075900000001</v>
      </c>
      <c r="P15" s="814">
        <v>1785.7962499999999</v>
      </c>
      <c r="Q15" s="126"/>
      <c r="T15" s="125"/>
      <c r="U15" s="125"/>
      <c r="V15" s="99"/>
      <c r="W15" s="99"/>
      <c r="X15" s="125"/>
      <c r="Y15" s="125"/>
    </row>
    <row r="16" spans="2:25" s="92" customFormat="1" ht="18" customHeight="1">
      <c r="B16" s="889"/>
      <c r="C16" s="894" t="s">
        <v>44</v>
      </c>
      <c r="D16" s="895">
        <f t="shared" si="1"/>
        <v>11796.023210000001</v>
      </c>
      <c r="E16" s="814">
        <v>783.07226</v>
      </c>
      <c r="F16" s="814">
        <v>452.89925</v>
      </c>
      <c r="G16" s="814">
        <v>963.7027</v>
      </c>
      <c r="H16" s="814">
        <v>1129.1616000000001</v>
      </c>
      <c r="I16" s="814">
        <v>712.3799</v>
      </c>
      <c r="J16" s="814">
        <v>2119.91325</v>
      </c>
      <c r="K16" s="814">
        <v>2132.9613999999997</v>
      </c>
      <c r="L16" s="814">
        <v>1191.8196</v>
      </c>
      <c r="M16" s="814">
        <v>852.78875</v>
      </c>
      <c r="N16" s="814">
        <v>855.8605</v>
      </c>
      <c r="O16" s="814" t="s">
        <v>53</v>
      </c>
      <c r="P16" s="814">
        <v>601.4639999999999</v>
      </c>
      <c r="Q16" s="126"/>
      <c r="T16" s="125"/>
      <c r="U16" s="125"/>
      <c r="V16" s="99"/>
      <c r="W16" s="99"/>
      <c r="X16" s="125"/>
      <c r="Y16" s="125"/>
    </row>
    <row r="17" spans="2:25" s="92" customFormat="1" ht="18" customHeight="1">
      <c r="B17" s="889"/>
      <c r="C17" s="894" t="s">
        <v>96</v>
      </c>
      <c r="D17" s="895">
        <f t="shared" si="1"/>
        <v>9988.41417</v>
      </c>
      <c r="E17" s="814">
        <v>307.32009</v>
      </c>
      <c r="F17" s="814">
        <v>269.0623</v>
      </c>
      <c r="G17" s="814" t="s">
        <v>53</v>
      </c>
      <c r="H17" s="814">
        <v>1186.77245</v>
      </c>
      <c r="I17" s="814" t="s">
        <v>53</v>
      </c>
      <c r="J17" s="814" t="s">
        <v>53</v>
      </c>
      <c r="K17" s="814" t="s">
        <v>53</v>
      </c>
      <c r="L17" s="814">
        <v>998.7406</v>
      </c>
      <c r="M17" s="814">
        <v>2962.1537799999996</v>
      </c>
      <c r="N17" s="814">
        <v>1060.0794</v>
      </c>
      <c r="O17" s="814">
        <v>1735.0164</v>
      </c>
      <c r="P17" s="814">
        <v>1469.26915</v>
      </c>
      <c r="Q17" s="126"/>
      <c r="T17" s="125"/>
      <c r="U17" s="125"/>
      <c r="V17" s="99"/>
      <c r="W17" s="99"/>
      <c r="X17" s="125"/>
      <c r="Y17" s="125"/>
    </row>
    <row r="18" spans="2:25" s="92" customFormat="1" ht="18" customHeight="1">
      <c r="B18" s="889"/>
      <c r="C18" s="894" t="s">
        <v>57</v>
      </c>
      <c r="D18" s="895">
        <f t="shared" si="1"/>
        <v>10922.57909</v>
      </c>
      <c r="E18" s="814" t="s">
        <v>53</v>
      </c>
      <c r="F18" s="814">
        <v>398.9734</v>
      </c>
      <c r="G18" s="814" t="s">
        <v>53</v>
      </c>
      <c r="H18" s="814" t="s">
        <v>53</v>
      </c>
      <c r="I18" s="814" t="s">
        <v>53</v>
      </c>
      <c r="J18" s="814">
        <v>3266.7023299999996</v>
      </c>
      <c r="K18" s="814">
        <v>4126.85483</v>
      </c>
      <c r="L18" s="814">
        <v>1345.3355999999999</v>
      </c>
      <c r="M18" s="814">
        <v>139.52929999999998</v>
      </c>
      <c r="N18" s="814" t="s">
        <v>53</v>
      </c>
      <c r="O18" s="814" t="s">
        <v>53</v>
      </c>
      <c r="P18" s="814">
        <v>1645.18363</v>
      </c>
      <c r="Q18" s="126"/>
      <c r="T18" s="131"/>
      <c r="U18" s="131"/>
      <c r="V18" s="99"/>
      <c r="W18" s="99"/>
      <c r="X18" s="125"/>
      <c r="Y18" s="125"/>
    </row>
    <row r="19" spans="2:25" s="92" customFormat="1" ht="18" customHeight="1">
      <c r="B19" s="889"/>
      <c r="C19" s="894" t="s">
        <v>66</v>
      </c>
      <c r="D19" s="895">
        <f t="shared" si="1"/>
        <v>9443.18444</v>
      </c>
      <c r="E19" s="814">
        <v>593.6916</v>
      </c>
      <c r="F19" s="814">
        <v>1086.7222</v>
      </c>
      <c r="G19" s="814">
        <v>1083.5598499999999</v>
      </c>
      <c r="H19" s="814" t="s">
        <v>53</v>
      </c>
      <c r="I19" s="814">
        <v>2682.74414</v>
      </c>
      <c r="J19" s="814">
        <v>1176.147</v>
      </c>
      <c r="K19" s="814">
        <v>1859.73225</v>
      </c>
      <c r="L19" s="814">
        <v>307.184</v>
      </c>
      <c r="M19" s="814" t="s">
        <v>53</v>
      </c>
      <c r="N19" s="814">
        <v>382.42465000000004</v>
      </c>
      <c r="O19" s="814">
        <v>270.97875</v>
      </c>
      <c r="P19" s="814" t="s">
        <v>53</v>
      </c>
      <c r="Q19" s="126"/>
      <c r="T19" s="125"/>
      <c r="U19" s="125"/>
      <c r="V19" s="99"/>
      <c r="W19" s="99"/>
      <c r="X19" s="125"/>
      <c r="Y19" s="125"/>
    </row>
    <row r="20" spans="2:25" s="92" customFormat="1" ht="18" customHeight="1">
      <c r="B20" s="889"/>
      <c r="C20" s="894" t="s">
        <v>167</v>
      </c>
      <c r="D20" s="895">
        <f t="shared" si="1"/>
        <v>7619.403000000001</v>
      </c>
      <c r="E20" s="814">
        <v>1033.0823</v>
      </c>
      <c r="F20" s="814">
        <v>766.136</v>
      </c>
      <c r="G20" s="814">
        <v>1665.3994</v>
      </c>
      <c r="H20" s="814">
        <v>412.958</v>
      </c>
      <c r="I20" s="814">
        <v>139.6405</v>
      </c>
      <c r="J20" s="814">
        <v>503.3157</v>
      </c>
      <c r="K20" s="814">
        <v>806.4601</v>
      </c>
      <c r="L20" s="814">
        <v>637.1687</v>
      </c>
      <c r="M20" s="814">
        <v>319.26</v>
      </c>
      <c r="N20" s="814" t="s">
        <v>53</v>
      </c>
      <c r="O20" s="814">
        <v>263.0951</v>
      </c>
      <c r="P20" s="814">
        <v>1072.8872</v>
      </c>
      <c r="Q20" s="126"/>
      <c r="T20" s="131"/>
      <c r="U20" s="131"/>
      <c r="V20" s="99"/>
      <c r="W20" s="99"/>
      <c r="X20" s="125"/>
      <c r="Y20" s="125"/>
    </row>
    <row r="21" spans="2:25" s="92" customFormat="1" ht="18" customHeight="1">
      <c r="B21" s="889"/>
      <c r="C21" s="894" t="s">
        <v>77</v>
      </c>
      <c r="D21" s="895">
        <f t="shared" si="1"/>
        <v>4587.2054</v>
      </c>
      <c r="E21" s="814" t="s">
        <v>53</v>
      </c>
      <c r="F21" s="814">
        <v>156.3621</v>
      </c>
      <c r="G21" s="814">
        <v>155.6889</v>
      </c>
      <c r="H21" s="814">
        <v>312.6936</v>
      </c>
      <c r="I21" s="814">
        <v>450.7032</v>
      </c>
      <c r="J21" s="814">
        <v>739.7763</v>
      </c>
      <c r="K21" s="814">
        <v>576.6968999999999</v>
      </c>
      <c r="L21" s="814">
        <v>492.9401</v>
      </c>
      <c r="M21" s="814">
        <v>411.8402</v>
      </c>
      <c r="N21" s="814">
        <v>252.118</v>
      </c>
      <c r="O21" s="814">
        <v>334.4198</v>
      </c>
      <c r="P21" s="814">
        <v>703.9663</v>
      </c>
      <c r="Q21" s="126"/>
      <c r="T21" s="131"/>
      <c r="U21" s="131"/>
      <c r="V21" s="99"/>
      <c r="W21" s="99"/>
      <c r="X21" s="125"/>
      <c r="Y21" s="125"/>
    </row>
    <row r="22" spans="2:25" s="92" customFormat="1" ht="18" customHeight="1">
      <c r="B22" s="889"/>
      <c r="C22" s="894" t="s">
        <v>168</v>
      </c>
      <c r="D22" s="895">
        <f t="shared" si="1"/>
        <v>2701.81823</v>
      </c>
      <c r="E22" s="814" t="s">
        <v>53</v>
      </c>
      <c r="F22" s="814">
        <v>1315.89528</v>
      </c>
      <c r="G22" s="814">
        <v>151.515</v>
      </c>
      <c r="H22" s="814" t="s">
        <v>53</v>
      </c>
      <c r="I22" s="814">
        <v>155.4998</v>
      </c>
      <c r="J22" s="814">
        <v>157.5836</v>
      </c>
      <c r="K22" s="814" t="s">
        <v>53</v>
      </c>
      <c r="L22" s="814" t="s">
        <v>53</v>
      </c>
      <c r="M22" s="814">
        <v>309.4615</v>
      </c>
      <c r="N22" s="814">
        <v>272.93905</v>
      </c>
      <c r="O22" s="814" t="s">
        <v>53</v>
      </c>
      <c r="P22" s="814">
        <v>338.924</v>
      </c>
      <c r="Q22" s="126"/>
      <c r="T22" s="132"/>
      <c r="U22" s="132"/>
      <c r="V22" s="99"/>
      <c r="W22" s="99"/>
      <c r="X22" s="125"/>
      <c r="Y22" s="125"/>
    </row>
    <row r="23" spans="2:25" s="92" customFormat="1" ht="18" customHeight="1">
      <c r="B23" s="889"/>
      <c r="C23" s="894" t="s">
        <v>169</v>
      </c>
      <c r="D23" s="895">
        <f t="shared" si="1"/>
        <v>2370.3407300000003</v>
      </c>
      <c r="E23" s="814">
        <v>152.387</v>
      </c>
      <c r="F23" s="814">
        <v>142.3952</v>
      </c>
      <c r="G23" s="814" t="s">
        <v>53</v>
      </c>
      <c r="H23" s="814" t="s">
        <v>53</v>
      </c>
      <c r="I23" s="814" t="s">
        <v>53</v>
      </c>
      <c r="J23" s="814">
        <v>164.83100000000002</v>
      </c>
      <c r="K23" s="814">
        <v>32.3078</v>
      </c>
      <c r="L23" s="814" t="s">
        <v>53</v>
      </c>
      <c r="M23" s="814">
        <v>931.87321</v>
      </c>
      <c r="N23" s="814">
        <v>816.14652</v>
      </c>
      <c r="O23" s="814" t="s">
        <v>53</v>
      </c>
      <c r="P23" s="814">
        <v>130.4</v>
      </c>
      <c r="Q23" s="126"/>
      <c r="T23" s="125"/>
      <c r="U23" s="125"/>
      <c r="V23" s="99"/>
      <c r="W23" s="99"/>
      <c r="X23" s="125"/>
      <c r="Y23" s="125"/>
    </row>
    <row r="24" spans="2:25" s="92" customFormat="1" ht="18" customHeight="1">
      <c r="B24" s="889"/>
      <c r="C24" s="894" t="s">
        <v>170</v>
      </c>
      <c r="D24" s="895">
        <f t="shared" si="1"/>
        <v>1348.6465</v>
      </c>
      <c r="E24" s="814">
        <v>302.277</v>
      </c>
      <c r="F24" s="814">
        <v>784.212</v>
      </c>
      <c r="G24" s="814" t="s">
        <v>53</v>
      </c>
      <c r="H24" s="814" t="s">
        <v>53</v>
      </c>
      <c r="I24" s="814" t="s">
        <v>53</v>
      </c>
      <c r="J24" s="814" t="s">
        <v>53</v>
      </c>
      <c r="K24" s="814" t="s">
        <v>53</v>
      </c>
      <c r="L24" s="814" t="s">
        <v>53</v>
      </c>
      <c r="M24" s="814" t="s">
        <v>53</v>
      </c>
      <c r="N24" s="814" t="s">
        <v>53</v>
      </c>
      <c r="O24" s="814" t="s">
        <v>53</v>
      </c>
      <c r="P24" s="814">
        <v>262.1575</v>
      </c>
      <c r="Q24" s="126"/>
      <c r="T24" s="125"/>
      <c r="U24" s="125"/>
      <c r="V24" s="99"/>
      <c r="W24" s="99"/>
      <c r="X24" s="125"/>
      <c r="Y24" s="125"/>
    </row>
    <row r="25" spans="2:25" s="92" customFormat="1" ht="18" customHeight="1">
      <c r="B25" s="889"/>
      <c r="C25" s="894" t="s">
        <v>171</v>
      </c>
      <c r="D25" s="895">
        <f t="shared" si="1"/>
        <v>1501.4825500000002</v>
      </c>
      <c r="E25" s="814">
        <v>164.36185</v>
      </c>
      <c r="F25" s="814">
        <v>165.7952</v>
      </c>
      <c r="G25" s="814" t="s">
        <v>53</v>
      </c>
      <c r="H25" s="814" t="s">
        <v>53</v>
      </c>
      <c r="I25" s="814" t="s">
        <v>53</v>
      </c>
      <c r="J25" s="814" t="s">
        <v>53</v>
      </c>
      <c r="K25" s="814" t="s">
        <v>53</v>
      </c>
      <c r="L25" s="814">
        <v>765.3141</v>
      </c>
      <c r="M25" s="814">
        <v>406.0114</v>
      </c>
      <c r="N25" s="814" t="s">
        <v>53</v>
      </c>
      <c r="O25" s="814" t="s">
        <v>53</v>
      </c>
      <c r="P25" s="814" t="s">
        <v>53</v>
      </c>
      <c r="Q25" s="126"/>
      <c r="T25" s="125"/>
      <c r="U25" s="125"/>
      <c r="V25" s="99"/>
      <c r="W25" s="99"/>
      <c r="X25" s="125"/>
      <c r="Y25" s="125"/>
    </row>
    <row r="26" spans="2:25" s="92" customFormat="1" ht="18" customHeight="1">
      <c r="B26" s="889"/>
      <c r="C26" s="894" t="s">
        <v>62</v>
      </c>
      <c r="D26" s="895">
        <f t="shared" si="1"/>
        <v>1282.6978</v>
      </c>
      <c r="E26" s="814" t="s">
        <v>53</v>
      </c>
      <c r="F26" s="814" t="s">
        <v>53</v>
      </c>
      <c r="G26" s="814" t="s">
        <v>53</v>
      </c>
      <c r="H26" s="814" t="s">
        <v>53</v>
      </c>
      <c r="I26" s="814" t="s">
        <v>53</v>
      </c>
      <c r="J26" s="814" t="s">
        <v>53</v>
      </c>
      <c r="K26" s="814" t="s">
        <v>53</v>
      </c>
      <c r="L26" s="814" t="s">
        <v>53</v>
      </c>
      <c r="M26" s="814" t="s">
        <v>53</v>
      </c>
      <c r="N26" s="814">
        <v>1282.6978</v>
      </c>
      <c r="O26" s="814" t="s">
        <v>53</v>
      </c>
      <c r="P26" s="814" t="s">
        <v>53</v>
      </c>
      <c r="Q26" s="126"/>
      <c r="T26" s="125"/>
      <c r="U26" s="125"/>
      <c r="V26" s="99"/>
      <c r="W26" s="99"/>
      <c r="X26" s="125"/>
      <c r="Y26" s="125"/>
    </row>
    <row r="27" spans="2:25" s="92" customFormat="1" ht="18" customHeight="1">
      <c r="B27" s="889"/>
      <c r="C27" s="894" t="s">
        <v>172</v>
      </c>
      <c r="D27" s="895">
        <f t="shared" si="1"/>
        <v>1139.7842</v>
      </c>
      <c r="E27" s="814">
        <v>158.8216</v>
      </c>
      <c r="F27" s="814" t="s">
        <v>53</v>
      </c>
      <c r="G27" s="814" t="s">
        <v>53</v>
      </c>
      <c r="H27" s="814" t="s">
        <v>53</v>
      </c>
      <c r="I27" s="814" t="s">
        <v>53</v>
      </c>
      <c r="J27" s="814" t="s">
        <v>53</v>
      </c>
      <c r="K27" s="814" t="s">
        <v>53</v>
      </c>
      <c r="L27" s="814" t="s">
        <v>53</v>
      </c>
      <c r="M27" s="814">
        <v>613.8412</v>
      </c>
      <c r="N27" s="814">
        <v>150.7995</v>
      </c>
      <c r="O27" s="814">
        <v>137.6826</v>
      </c>
      <c r="P27" s="814">
        <v>78.6393</v>
      </c>
      <c r="Q27" s="126"/>
      <c r="T27" s="131"/>
      <c r="U27" s="131"/>
      <c r="V27" s="99"/>
      <c r="W27" s="99"/>
      <c r="X27" s="125"/>
      <c r="Y27" s="125"/>
    </row>
    <row r="28" spans="2:25" s="92" customFormat="1" ht="18" customHeight="1">
      <c r="B28" s="889"/>
      <c r="C28" s="894" t="s">
        <v>54</v>
      </c>
      <c r="D28" s="895">
        <f t="shared" si="1"/>
        <v>1141.1831</v>
      </c>
      <c r="E28" s="814" t="s">
        <v>53</v>
      </c>
      <c r="F28" s="814" t="s">
        <v>53</v>
      </c>
      <c r="G28" s="814">
        <v>393.9903</v>
      </c>
      <c r="H28" s="814">
        <v>747.1928</v>
      </c>
      <c r="I28" s="814" t="s">
        <v>53</v>
      </c>
      <c r="J28" s="814" t="s">
        <v>53</v>
      </c>
      <c r="K28" s="814" t="s">
        <v>53</v>
      </c>
      <c r="L28" s="814" t="s">
        <v>53</v>
      </c>
      <c r="M28" s="814" t="s">
        <v>53</v>
      </c>
      <c r="N28" s="814" t="s">
        <v>53</v>
      </c>
      <c r="O28" s="814" t="s">
        <v>53</v>
      </c>
      <c r="P28" s="814" t="s">
        <v>53</v>
      </c>
      <c r="Q28" s="126"/>
      <c r="T28" s="131"/>
      <c r="U28" s="131"/>
      <c r="V28" s="99"/>
      <c r="W28" s="99"/>
      <c r="X28" s="125"/>
      <c r="Y28" s="125"/>
    </row>
    <row r="29" spans="2:25" s="92" customFormat="1" ht="18" customHeight="1">
      <c r="B29" s="889"/>
      <c r="C29" s="894" t="s">
        <v>89</v>
      </c>
      <c r="D29" s="895">
        <f t="shared" si="1"/>
        <v>682.1696900000001</v>
      </c>
      <c r="E29" s="814" t="s">
        <v>53</v>
      </c>
      <c r="F29" s="814">
        <v>93.43584</v>
      </c>
      <c r="G29" s="814" t="s">
        <v>53</v>
      </c>
      <c r="H29" s="814" t="s">
        <v>53</v>
      </c>
      <c r="I29" s="814" t="s">
        <v>53</v>
      </c>
      <c r="J29" s="814">
        <v>93.4264</v>
      </c>
      <c r="K29" s="814">
        <v>93.5244</v>
      </c>
      <c r="L29" s="814">
        <v>277.21465</v>
      </c>
      <c r="M29" s="814">
        <v>93.6757</v>
      </c>
      <c r="N29" s="814" t="s">
        <v>53</v>
      </c>
      <c r="O29" s="814" t="s">
        <v>53</v>
      </c>
      <c r="P29" s="814">
        <v>30.8927</v>
      </c>
      <c r="Q29" s="126"/>
      <c r="T29" s="125"/>
      <c r="U29" s="125"/>
      <c r="V29" s="99"/>
      <c r="W29" s="99"/>
      <c r="X29" s="125"/>
      <c r="Y29" s="125"/>
    </row>
    <row r="30" spans="2:25" s="92" customFormat="1" ht="18" customHeight="1">
      <c r="B30" s="889"/>
      <c r="C30" s="894" t="s">
        <v>173</v>
      </c>
      <c r="D30" s="895">
        <f t="shared" si="1"/>
        <v>857.4051</v>
      </c>
      <c r="E30" s="814" t="s">
        <v>53</v>
      </c>
      <c r="F30" s="814" t="s">
        <v>53</v>
      </c>
      <c r="G30" s="814">
        <v>151.4228</v>
      </c>
      <c r="H30" s="814" t="s">
        <v>53</v>
      </c>
      <c r="I30" s="814" t="s">
        <v>53</v>
      </c>
      <c r="J30" s="814">
        <v>42.2446</v>
      </c>
      <c r="K30" s="814" t="s">
        <v>53</v>
      </c>
      <c r="L30" s="814">
        <v>148.1036</v>
      </c>
      <c r="M30" s="814">
        <v>43.1699</v>
      </c>
      <c r="N30" s="814">
        <v>132.515</v>
      </c>
      <c r="O30" s="814" t="s">
        <v>53</v>
      </c>
      <c r="P30" s="814">
        <v>339.9492</v>
      </c>
      <c r="Q30" s="126"/>
      <c r="T30" s="125"/>
      <c r="U30" s="125"/>
      <c r="V30" s="99"/>
      <c r="W30" s="99"/>
      <c r="X30" s="125"/>
      <c r="Y30" s="125"/>
    </row>
    <row r="31" spans="2:25" s="92" customFormat="1" ht="18" customHeight="1">
      <c r="B31" s="889"/>
      <c r="C31" s="894" t="s">
        <v>78</v>
      </c>
      <c r="D31" s="895">
        <f t="shared" si="1"/>
        <v>901.233</v>
      </c>
      <c r="E31" s="814" t="s">
        <v>53</v>
      </c>
      <c r="F31" s="814" t="s">
        <v>53</v>
      </c>
      <c r="G31" s="814" t="s">
        <v>53</v>
      </c>
      <c r="H31" s="814" t="s">
        <v>53</v>
      </c>
      <c r="I31" s="814" t="s">
        <v>53</v>
      </c>
      <c r="J31" s="814">
        <v>244.321</v>
      </c>
      <c r="K31" s="814" t="s">
        <v>53</v>
      </c>
      <c r="L31" s="814" t="s">
        <v>53</v>
      </c>
      <c r="M31" s="814">
        <v>242.8734</v>
      </c>
      <c r="N31" s="814">
        <v>208.1197</v>
      </c>
      <c r="O31" s="814" t="s">
        <v>53</v>
      </c>
      <c r="P31" s="814">
        <v>205.9189</v>
      </c>
      <c r="Q31" s="126"/>
      <c r="T31" s="125"/>
      <c r="U31" s="125"/>
      <c r="V31" s="99"/>
      <c r="W31" s="99"/>
      <c r="X31" s="125"/>
      <c r="Y31" s="125"/>
    </row>
    <row r="32" spans="2:25" s="92" customFormat="1" ht="18" customHeight="1">
      <c r="B32" s="889"/>
      <c r="C32" s="901" t="s">
        <v>63</v>
      </c>
      <c r="D32" s="895">
        <f t="shared" si="1"/>
        <v>3940.807370000097</v>
      </c>
      <c r="E32" s="895">
        <v>0</v>
      </c>
      <c r="F32" s="893">
        <v>1068.0959100000036</v>
      </c>
      <c r="G32" s="893">
        <v>260.92162000000826</v>
      </c>
      <c r="H32" s="893">
        <v>232.55406000002404</v>
      </c>
      <c r="I32" s="893">
        <v>55.917120000005525</v>
      </c>
      <c r="J32" s="893">
        <v>112.07381999999052</v>
      </c>
      <c r="K32" s="893">
        <v>872.8762200000056</v>
      </c>
      <c r="L32" s="893">
        <v>139.66191000000254</v>
      </c>
      <c r="M32" s="893">
        <v>247.71539000004122</v>
      </c>
      <c r="N32" s="893">
        <v>541.7674800000095</v>
      </c>
      <c r="O32" s="893">
        <v>0</v>
      </c>
      <c r="P32" s="893">
        <v>409.223840000006</v>
      </c>
      <c r="Q32" s="126"/>
      <c r="T32" s="131"/>
      <c r="U32" s="131"/>
      <c r="V32" s="99"/>
      <c r="W32" s="99"/>
      <c r="X32" s="125"/>
      <c r="Y32" s="125"/>
    </row>
    <row r="33" spans="2:25" s="92" customFormat="1" ht="15">
      <c r="B33" s="104"/>
      <c r="C33" s="17"/>
      <c r="D33" s="18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3"/>
      <c r="T33" s="125"/>
      <c r="U33" s="125"/>
      <c r="V33" s="99"/>
      <c r="W33" s="99"/>
      <c r="X33" s="125"/>
      <c r="Y33" s="125"/>
    </row>
    <row r="34" spans="2:25" s="92" customFormat="1" ht="9.75" customHeight="1">
      <c r="B34" s="24"/>
      <c r="C34" s="24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4"/>
      <c r="T34" s="125"/>
      <c r="U34" s="125"/>
      <c r="V34" s="99"/>
      <c r="W34" s="99"/>
      <c r="X34" s="125"/>
      <c r="Y34" s="125"/>
    </row>
    <row r="35" spans="2:21" s="93" customFormat="1" ht="11.25" customHeight="1">
      <c r="B35" s="24" t="s">
        <v>174</v>
      </c>
      <c r="C35" s="92"/>
      <c r="D35" s="106"/>
      <c r="E35" s="107"/>
      <c r="F35" s="107"/>
      <c r="G35" s="107"/>
      <c r="H35" s="107"/>
      <c r="T35" s="134"/>
      <c r="U35" s="134"/>
    </row>
    <row r="36" spans="2:25" s="93" customFormat="1" ht="14.25" customHeight="1">
      <c r="B36" s="24" t="s">
        <v>32</v>
      </c>
      <c r="C36" s="24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1"/>
      <c r="T36" s="134"/>
      <c r="U36" s="134"/>
      <c r="V36" s="99"/>
      <c r="W36" s="99"/>
      <c r="X36" s="135"/>
      <c r="Y36" s="135"/>
    </row>
    <row r="37" spans="2:25" s="94" customFormat="1" ht="20.25" customHeight="1">
      <c r="B37" s="108"/>
      <c r="C37" s="109"/>
      <c r="D37" s="110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09"/>
      <c r="T37" s="136"/>
      <c r="U37" s="136"/>
      <c r="V37" s="137"/>
      <c r="W37" s="137"/>
      <c r="X37" s="138"/>
      <c r="Y37" s="138"/>
    </row>
    <row r="38" spans="2:25" s="92" customFormat="1" ht="20.25" customHeight="1">
      <c r="B38" s="23"/>
      <c r="C38" s="24"/>
      <c r="D38" s="20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24"/>
      <c r="T38" s="125"/>
      <c r="U38" s="125"/>
      <c r="V38" s="99"/>
      <c r="W38" s="99"/>
      <c r="X38" s="125"/>
      <c r="Y38" s="125"/>
    </row>
    <row r="39" spans="3:23" s="95" customFormat="1" ht="18">
      <c r="C39" s="112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2"/>
      <c r="R39" s="112"/>
      <c r="S39" s="112"/>
      <c r="T39" s="139"/>
      <c r="U39" s="139"/>
      <c r="V39" s="140"/>
      <c r="W39" s="141"/>
    </row>
    <row r="40" spans="3:25" s="96" customFormat="1" ht="15.75">
      <c r="C40" s="114"/>
      <c r="D40" s="114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14"/>
      <c r="R40" s="114"/>
      <c r="S40" s="114"/>
      <c r="W40" s="144"/>
      <c r="X40" s="121"/>
      <c r="Y40" s="121"/>
    </row>
    <row r="41" spans="4:16" ht="15.75">
      <c r="D41" s="115"/>
      <c r="E41" s="116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</row>
    <row r="42" spans="3:6" ht="15">
      <c r="C42" s="118"/>
      <c r="D42" s="119"/>
      <c r="E42" s="120"/>
      <c r="F42" s="120"/>
    </row>
    <row r="43" spans="3:6" ht="15">
      <c r="C43" s="118"/>
      <c r="D43" s="119"/>
      <c r="E43" s="120"/>
      <c r="F43" s="120"/>
    </row>
    <row r="44" spans="3:6" ht="15">
      <c r="C44" s="118"/>
      <c r="D44" s="119"/>
      <c r="E44" s="120"/>
      <c r="F44" s="120"/>
    </row>
    <row r="45" spans="3:10" ht="18">
      <c r="C45" s="118"/>
      <c r="D45" s="119"/>
      <c r="E45" s="120"/>
      <c r="F45" s="120"/>
      <c r="H45" s="142"/>
      <c r="I45" s="142"/>
      <c r="J45" s="143"/>
    </row>
    <row r="46" spans="3:10" ht="18">
      <c r="C46" s="118"/>
      <c r="D46" s="119"/>
      <c r="E46" s="120"/>
      <c r="F46" s="120"/>
      <c r="H46" s="103" t="s">
        <v>81</v>
      </c>
      <c r="I46" s="145">
        <f>+D9</f>
        <v>1119105.1832699997</v>
      </c>
      <c r="J46" s="146"/>
    </row>
    <row r="47" spans="3:10" ht="18">
      <c r="C47" s="118"/>
      <c r="D47" s="119"/>
      <c r="E47" s="120"/>
      <c r="F47" s="120"/>
      <c r="H47" s="103" t="s">
        <v>84</v>
      </c>
      <c r="I47" s="145">
        <f>+D10</f>
        <v>113651.7466</v>
      </c>
      <c r="J47" s="146"/>
    </row>
    <row r="48" spans="3:10" ht="18">
      <c r="C48" s="118"/>
      <c r="D48" s="119"/>
      <c r="E48" s="120"/>
      <c r="F48" s="120"/>
      <c r="H48" s="103" t="s">
        <v>86</v>
      </c>
      <c r="I48" s="145">
        <f>+D11</f>
        <v>65670.7502</v>
      </c>
      <c r="J48" s="146"/>
    </row>
    <row r="49" spans="3:10" ht="18">
      <c r="C49" s="118"/>
      <c r="D49" s="119"/>
      <c r="E49" s="120"/>
      <c r="F49" s="120"/>
      <c r="H49" s="103" t="s">
        <v>49</v>
      </c>
      <c r="I49" s="145">
        <f>+D12</f>
        <v>46938.933000000005</v>
      </c>
      <c r="J49" s="146"/>
    </row>
    <row r="50" spans="3:10" ht="18">
      <c r="C50" s="118"/>
      <c r="D50" s="119"/>
      <c r="E50" s="120"/>
      <c r="F50" s="120"/>
      <c r="H50" s="103" t="s">
        <v>166</v>
      </c>
      <c r="I50" s="145">
        <f>+D13</f>
        <v>43824.64203</v>
      </c>
      <c r="J50" s="146"/>
    </row>
    <row r="51" spans="3:10" ht="18">
      <c r="C51" s="118"/>
      <c r="D51" s="119"/>
      <c r="E51" s="120"/>
      <c r="F51" s="120"/>
      <c r="H51" s="103" t="s">
        <v>72</v>
      </c>
      <c r="I51" s="145">
        <f>+D14</f>
        <v>26878.002979999997</v>
      </c>
      <c r="J51" s="146"/>
    </row>
    <row r="52" spans="3:10" ht="18">
      <c r="C52" s="118"/>
      <c r="D52" s="119"/>
      <c r="E52" s="120"/>
      <c r="F52" s="120"/>
      <c r="H52" s="103" t="s">
        <v>69</v>
      </c>
      <c r="I52" s="145">
        <f>+D15</f>
        <v>17866.818160000003</v>
      </c>
      <c r="J52" s="146"/>
    </row>
    <row r="53" spans="3:10" ht="18">
      <c r="C53" s="96"/>
      <c r="D53" s="96"/>
      <c r="E53" s="120"/>
      <c r="F53" s="120"/>
      <c r="H53" s="103" t="s">
        <v>44</v>
      </c>
      <c r="I53" s="145">
        <f>+D16</f>
        <v>11796.023210000001</v>
      </c>
      <c r="J53" s="146"/>
    </row>
    <row r="54" spans="3:10" ht="18">
      <c r="C54" s="98"/>
      <c r="D54" s="98"/>
      <c r="E54" s="121"/>
      <c r="F54" s="98"/>
      <c r="G54" s="98"/>
      <c r="H54" s="103" t="s">
        <v>96</v>
      </c>
      <c r="I54" s="145">
        <f>+D17</f>
        <v>9988.41417</v>
      </c>
      <c r="J54" s="146"/>
    </row>
    <row r="55" spans="3:22" ht="18">
      <c r="C55" s="98"/>
      <c r="D55" s="98"/>
      <c r="E55" s="121"/>
      <c r="F55" s="98"/>
      <c r="G55" s="98"/>
      <c r="H55" s="103" t="s">
        <v>57</v>
      </c>
      <c r="I55" s="145">
        <f>+D18</f>
        <v>10922.57909</v>
      </c>
      <c r="J55" s="146"/>
      <c r="T55" s="149"/>
      <c r="U55" s="150"/>
      <c r="V55" s="151"/>
    </row>
    <row r="56" spans="3:22" ht="18">
      <c r="C56" s="98"/>
      <c r="D56" s="98"/>
      <c r="E56" s="121"/>
      <c r="F56" s="98"/>
      <c r="G56" s="98"/>
      <c r="H56" s="103" t="s">
        <v>66</v>
      </c>
      <c r="I56" s="145">
        <f>+D19</f>
        <v>9443.18444</v>
      </c>
      <c r="J56" s="146"/>
      <c r="T56" s="149"/>
      <c r="U56" s="150"/>
      <c r="V56" s="151"/>
    </row>
    <row r="57" spans="8:21" ht="18">
      <c r="H57" s="103" t="s">
        <v>167</v>
      </c>
      <c r="I57" s="145">
        <f>+D20</f>
        <v>7619.403000000001</v>
      </c>
      <c r="J57" s="146"/>
      <c r="T57" s="152"/>
      <c r="U57" s="153"/>
    </row>
    <row r="58" spans="8:21" ht="18">
      <c r="H58" s="147" t="s">
        <v>63</v>
      </c>
      <c r="I58" s="145">
        <f>+D7-SUM(I46:I57)</f>
        <v>22454.77367000049</v>
      </c>
      <c r="J58" s="148"/>
      <c r="T58" s="152"/>
      <c r="U58" s="153"/>
    </row>
    <row r="59" spans="8:21" ht="18">
      <c r="H59" s="147"/>
      <c r="I59" s="145"/>
      <c r="J59" s="148"/>
      <c r="T59" s="152"/>
      <c r="U59" s="153"/>
    </row>
    <row r="60" spans="20:21" ht="18">
      <c r="T60" s="152"/>
      <c r="U60" s="150"/>
    </row>
    <row r="61" spans="20:21" ht="15">
      <c r="T61" s="152"/>
      <c r="U61" s="153"/>
    </row>
    <row r="62" spans="20:21" ht="15">
      <c r="T62" s="152"/>
      <c r="U62" s="153"/>
    </row>
    <row r="63" spans="20:21" ht="15">
      <c r="T63" s="152"/>
      <c r="U63" s="153"/>
    </row>
    <row r="64" spans="20:21" ht="15">
      <c r="T64" s="152"/>
      <c r="U64" s="153"/>
    </row>
    <row r="65" spans="20:21" ht="15">
      <c r="T65" s="152"/>
      <c r="U65" s="153"/>
    </row>
    <row r="66" spans="20:21" ht="15">
      <c r="T66" s="152"/>
      <c r="U66" s="153"/>
    </row>
    <row r="67" spans="3:21" ht="15">
      <c r="C67" s="154"/>
      <c r="T67" s="152"/>
      <c r="U67" s="153"/>
    </row>
    <row r="68" spans="3:21" ht="15">
      <c r="C68" s="154"/>
      <c r="T68" s="152"/>
      <c r="U68" s="153"/>
    </row>
    <row r="69" spans="3:21" ht="15">
      <c r="C69" s="154"/>
      <c r="T69" s="152"/>
      <c r="U69" s="153"/>
    </row>
    <row r="70" spans="3:21" ht="15">
      <c r="C70" s="154"/>
      <c r="T70" s="152"/>
      <c r="U70" s="153"/>
    </row>
    <row r="71" spans="3:21" ht="15">
      <c r="C71" s="154"/>
      <c r="T71" s="152"/>
      <c r="U71" s="153"/>
    </row>
    <row r="72" spans="3:21" ht="15">
      <c r="C72" s="154"/>
      <c r="T72" s="152"/>
      <c r="U72" s="153"/>
    </row>
    <row r="73" spans="3:21" ht="15">
      <c r="C73" s="154"/>
      <c r="T73" s="152"/>
      <c r="U73" s="153"/>
    </row>
    <row r="74" spans="3:21" ht="15">
      <c r="C74" s="154"/>
      <c r="T74" s="152"/>
      <c r="U74" s="153"/>
    </row>
    <row r="75" spans="3:21" ht="15">
      <c r="C75" s="154"/>
      <c r="T75" s="155"/>
      <c r="U75" s="153"/>
    </row>
    <row r="76" ht="15">
      <c r="C76" s="154"/>
    </row>
    <row r="77" ht="15">
      <c r="C77" s="154"/>
    </row>
    <row r="78" ht="15">
      <c r="C78" s="154"/>
    </row>
    <row r="79" ht="15">
      <c r="C79" s="154"/>
    </row>
    <row r="80" ht="15">
      <c r="C80" s="154"/>
    </row>
    <row r="81" ht="15">
      <c r="C81" s="154"/>
    </row>
    <row r="82" ht="15">
      <c r="C82" s="154"/>
    </row>
    <row r="83" ht="15">
      <c r="C83" s="154"/>
    </row>
    <row r="84" ht="15">
      <c r="C84" s="154"/>
    </row>
    <row r="85" ht="15">
      <c r="C85" s="154"/>
    </row>
    <row r="86" ht="15">
      <c r="C86" s="154"/>
    </row>
    <row r="87" ht="15">
      <c r="C87" s="154"/>
    </row>
    <row r="88" ht="15">
      <c r="C88" s="154"/>
    </row>
    <row r="89" ht="15">
      <c r="C89" s="154"/>
    </row>
    <row r="90" ht="15">
      <c r="C90" s="154"/>
    </row>
  </sheetData>
  <sheetProtection/>
  <mergeCells count="3">
    <mergeCell ref="B2:Q2"/>
    <mergeCell ref="B3:Q3"/>
    <mergeCell ref="B5:C5"/>
  </mergeCells>
  <printOptions horizontalCentered="1" verticalCentered="1"/>
  <pageMargins left="0.3937007874015748" right="0.5905511811023623" top="0.3937007874015748" bottom="0.3937007874015748" header="0" footer="0"/>
  <pageSetup horizontalDpi="600" verticalDpi="600" orientation="portrait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 Veronica Julca Criollo</dc:creator>
  <cp:keywords/>
  <dc:description/>
  <cp:lastModifiedBy>Karin Lissett Montoya Javes</cp:lastModifiedBy>
  <cp:lastPrinted>2017-10-02T15:27:26Z</cp:lastPrinted>
  <dcterms:created xsi:type="dcterms:W3CDTF">2004-02-23T18:10:15Z</dcterms:created>
  <dcterms:modified xsi:type="dcterms:W3CDTF">2023-05-26T16:58:23Z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